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autoCompressPictures="0"/>
  <mc:AlternateContent xmlns:mc="http://schemas.openxmlformats.org/markup-compatibility/2006">
    <mc:Choice Requires="x15">
      <x15ac:absPath xmlns:x15ac="http://schemas.microsoft.com/office/spreadsheetml/2010/11/ac" url="C:\Users\CarlaLoor\Desktop\VUMI\2026\COTIZADOR\"/>
    </mc:Choice>
  </mc:AlternateContent>
  <xr:revisionPtr revIDLastSave="0" documentId="13_ncr:1_{2343059D-715B-47BA-9CAD-F322D36CCDE8}" xr6:coauthVersionLast="47" xr6:coauthVersionMax="47" xr10:uidLastSave="{00000000-0000-0000-0000-000000000000}"/>
  <workbookProtection workbookAlgorithmName="SHA-512" workbookHashValue="kHNd1CFRxy71k2xAKbTU14S8eUtXmMjvyfJoQbnE1j5D+AMDA7Zhb3z7YBFBgSDzJOcxKETGZ/RAj2SfHGJ49w==" workbookSaltValue="Lw6dMLkfgnfFa0/22q83AA==" workbookSpinCount="100000" lockStructure="1"/>
  <bookViews>
    <workbookView xWindow="-108" yWindow="-108" windowWidth="23256" windowHeight="12456" tabRatio="868" activeTab="4" xr2:uid="{00000000-000D-0000-FFFF-FFFF00000000}"/>
  </bookViews>
  <sheets>
    <sheet name="Información del Solicitante" sheetId="1" r:id="rId1"/>
    <sheet name="ABSOLUTE VIP " sheetId="8" r:id="rId2"/>
    <sheet name="UNIVERSAL VIP" sheetId="4" r:id="rId3"/>
    <sheet name="SPECIAL VIP" sheetId="3" r:id="rId4"/>
    <sheet name="ACCESS VIP" sheetId="9" r:id="rId5"/>
    <sheet name="Resumen Tarifas Mensuales" sheetId="11" r:id="rId6"/>
  </sheets>
  <definedNames>
    <definedName name="AgtName">'Información del Solicitante'!$C$7</definedName>
    <definedName name="ApplAge">'Información del Solicitante'!$C$11</definedName>
    <definedName name="ApplName">'Información del Solicitante'!$C$5</definedName>
    <definedName name="_xlnm.Print_Area" localSheetId="1">'ABSOLUTE VIP '!$A$1:$H$356</definedName>
    <definedName name="_xlnm.Print_Area" localSheetId="4">'ACCESS VIP'!$A$1:$I$402</definedName>
    <definedName name="_xlnm.Print_Area" localSheetId="0">'Información del Solicitante'!$A$1:$F$42</definedName>
    <definedName name="_xlnm.Print_Area" localSheetId="3">'SPECIAL VIP'!$A$1:$J$458</definedName>
    <definedName name="_xlnm.Print_Area" localSheetId="2">'UNIVERSAL VIP'!$A$1:$J$426</definedName>
    <definedName name="Countries">'Información del Solicitante'!$C$9</definedName>
    <definedName name="Country">'Información del Solicitante'!$C$9</definedName>
    <definedName name="NumChild">'Información del Solicitante'!$C$15</definedName>
    <definedName name="NumChild2">'Información del Solicitante'!$C$17</definedName>
    <definedName name="PmntMethod">'Información del Solicitante'!$C$26</definedName>
    <definedName name="Rgn">'Información del Solicitante'!$C$9</definedName>
    <definedName name="RiderMat">'Información del Solicitante'!$C$22</definedName>
    <definedName name="RiderMatern">'Información del Solicitante'!$C$22</definedName>
    <definedName name="RiderPlus">'Información del Solicitante'!$C$24</definedName>
    <definedName name="RiderTrans">'Información del Solicitante'!$C$20</definedName>
    <definedName name="SpcAge">'Información del Solicitante'!$C$13</definedName>
    <definedName name="_xlnm.Print_Titles" localSheetId="1">'ABSOLUTE VIP '!$1:$1</definedName>
    <definedName name="_xlnm.Print_Titles" localSheetId="4">'ACCESS VIP'!$1:$1</definedName>
    <definedName name="_xlnm.Print_Titles" localSheetId="3">'SPECIAL VIP'!$1:$1</definedName>
    <definedName name="_xlnm.Print_Titles" localSheetId="2">'UNIVERSAL VIP'!$1:$1</definedName>
    <definedName name="VERSION">'Información del Solicitante'!$F$43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 i="3" l="1"/>
  <c r="O50" i="8" l="1"/>
  <c r="I33" i="11"/>
  <c r="C10" i="11"/>
  <c r="C9" i="11"/>
  <c r="C7" i="11"/>
  <c r="G6" i="11"/>
  <c r="C6" i="11"/>
  <c r="C4" i="11"/>
  <c r="C3" i="11"/>
  <c r="I2" i="11"/>
  <c r="C2" i="11"/>
  <c r="C145" i="9"/>
  <c r="C147" i="9" s="1"/>
  <c r="H129" i="9"/>
  <c r="H109" i="9"/>
  <c r="G109" i="9"/>
  <c r="F109" i="9"/>
  <c r="E109" i="9"/>
  <c r="D109" i="9"/>
  <c r="C109" i="9"/>
  <c r="P105" i="9"/>
  <c r="O105" i="9"/>
  <c r="N105" i="9"/>
  <c r="M105" i="9"/>
  <c r="L105" i="9"/>
  <c r="K105" i="9"/>
  <c r="P104" i="9"/>
  <c r="O104" i="9"/>
  <c r="N104" i="9"/>
  <c r="M104" i="9"/>
  <c r="L104" i="9"/>
  <c r="K104" i="9"/>
  <c r="P103" i="9"/>
  <c r="O103" i="9"/>
  <c r="L103" i="9"/>
  <c r="K103" i="9"/>
  <c r="P102" i="9"/>
  <c r="O102" i="9"/>
  <c r="L102" i="9"/>
  <c r="K102" i="9"/>
  <c r="P101" i="9"/>
  <c r="O101" i="9"/>
  <c r="L101" i="9"/>
  <c r="K101" i="9"/>
  <c r="P91" i="9"/>
  <c r="O91" i="9"/>
  <c r="N91" i="9"/>
  <c r="M91" i="9"/>
  <c r="L91" i="9"/>
  <c r="K91" i="9"/>
  <c r="P90" i="9"/>
  <c r="O90" i="9"/>
  <c r="N90" i="9"/>
  <c r="M90" i="9"/>
  <c r="L90" i="9"/>
  <c r="K90" i="9"/>
  <c r="P89" i="9"/>
  <c r="O89" i="9"/>
  <c r="L89" i="9"/>
  <c r="K89" i="9"/>
  <c r="P88" i="9"/>
  <c r="O88" i="9"/>
  <c r="L88" i="9"/>
  <c r="K88" i="9"/>
  <c r="P87" i="9"/>
  <c r="O87" i="9"/>
  <c r="L87" i="9"/>
  <c r="K87" i="9"/>
  <c r="H80" i="9"/>
  <c r="G80" i="9"/>
  <c r="F80" i="9"/>
  <c r="E80" i="9"/>
  <c r="D80" i="9"/>
  <c r="C80" i="9"/>
  <c r="P76" i="9"/>
  <c r="O76" i="9"/>
  <c r="N76" i="9"/>
  <c r="M76" i="9"/>
  <c r="L76" i="9"/>
  <c r="K76" i="9"/>
  <c r="P75" i="9"/>
  <c r="O75" i="9"/>
  <c r="N75" i="9"/>
  <c r="M75" i="9"/>
  <c r="L75" i="9"/>
  <c r="K75" i="9"/>
  <c r="P74" i="9"/>
  <c r="O74" i="9"/>
  <c r="L74" i="9"/>
  <c r="K74" i="9"/>
  <c r="P73" i="9"/>
  <c r="O73" i="9"/>
  <c r="L73" i="9"/>
  <c r="K73" i="9"/>
  <c r="P72" i="9"/>
  <c r="O72" i="9"/>
  <c r="L72" i="9"/>
  <c r="K72" i="9"/>
  <c r="H65" i="9"/>
  <c r="G65" i="9"/>
  <c r="F65" i="9"/>
  <c r="E65" i="9"/>
  <c r="D65" i="9"/>
  <c r="C65" i="9"/>
  <c r="P61" i="9"/>
  <c r="O61" i="9"/>
  <c r="L61" i="9"/>
  <c r="K61" i="9"/>
  <c r="P60" i="9"/>
  <c r="O60" i="9"/>
  <c r="L60" i="9"/>
  <c r="K60" i="9"/>
  <c r="P59" i="9"/>
  <c r="O59" i="9"/>
  <c r="L59" i="9"/>
  <c r="K59" i="9"/>
  <c r="H52" i="9"/>
  <c r="G52" i="9"/>
  <c r="F52" i="9"/>
  <c r="E52" i="9"/>
  <c r="D52" i="9"/>
  <c r="C52" i="9"/>
  <c r="P48" i="9"/>
  <c r="O48" i="9"/>
  <c r="L48" i="9"/>
  <c r="K48" i="9"/>
  <c r="P47" i="9"/>
  <c r="O47" i="9"/>
  <c r="L47" i="9"/>
  <c r="K47" i="9"/>
  <c r="P46" i="9"/>
  <c r="O46" i="9"/>
  <c r="L46" i="9"/>
  <c r="K46" i="9"/>
  <c r="H39" i="9"/>
  <c r="G39" i="9"/>
  <c r="F39" i="9"/>
  <c r="E39" i="9"/>
  <c r="D39" i="9"/>
  <c r="C39" i="9"/>
  <c r="P35" i="9"/>
  <c r="O35" i="9"/>
  <c r="L35" i="9"/>
  <c r="K35" i="9"/>
  <c r="P34" i="9"/>
  <c r="O34" i="9"/>
  <c r="L34" i="9"/>
  <c r="K34" i="9"/>
  <c r="P33" i="9"/>
  <c r="O33" i="9"/>
  <c r="L33" i="9"/>
  <c r="K33" i="9"/>
  <c r="H27" i="9"/>
  <c r="G27" i="9"/>
  <c r="F27" i="9"/>
  <c r="E27" i="9"/>
  <c r="D27" i="9"/>
  <c r="C27" i="9"/>
  <c r="P23" i="9"/>
  <c r="O23" i="9"/>
  <c r="N23" i="9"/>
  <c r="M23" i="9"/>
  <c r="L23" i="9"/>
  <c r="K23" i="9"/>
  <c r="P22" i="9"/>
  <c r="O22" i="9"/>
  <c r="N22" i="9"/>
  <c r="M22" i="9"/>
  <c r="L22" i="9"/>
  <c r="K22" i="9"/>
  <c r="P21" i="9"/>
  <c r="O21" i="9"/>
  <c r="L21" i="9"/>
  <c r="K21" i="9"/>
  <c r="P20" i="9"/>
  <c r="O20" i="9"/>
  <c r="L20" i="9"/>
  <c r="K20" i="9"/>
  <c r="P19" i="9"/>
  <c r="O19" i="9"/>
  <c r="L19" i="9"/>
  <c r="K19" i="9"/>
  <c r="H13" i="9"/>
  <c r="G13" i="9"/>
  <c r="F13" i="9"/>
  <c r="E13" i="9"/>
  <c r="D13" i="9"/>
  <c r="C13" i="9"/>
  <c r="H8" i="9"/>
  <c r="F7" i="9"/>
  <c r="C4" i="9"/>
  <c r="C1" i="9"/>
  <c r="C149" i="3"/>
  <c r="E151" i="3" s="1"/>
  <c r="H133" i="3"/>
  <c r="P105" i="3"/>
  <c r="O105" i="3"/>
  <c r="N105" i="3"/>
  <c r="M105" i="3"/>
  <c r="L105" i="3"/>
  <c r="K105" i="3"/>
  <c r="P104" i="3"/>
  <c r="O104" i="3"/>
  <c r="L104" i="3"/>
  <c r="K104" i="3"/>
  <c r="P103" i="3"/>
  <c r="O103" i="3"/>
  <c r="L103" i="3"/>
  <c r="K103" i="3"/>
  <c r="P102" i="3"/>
  <c r="O102" i="3"/>
  <c r="L102" i="3"/>
  <c r="K102" i="3"/>
  <c r="P90" i="3"/>
  <c r="O90" i="3"/>
  <c r="N90" i="3"/>
  <c r="M90" i="3"/>
  <c r="L90" i="3"/>
  <c r="K90" i="3"/>
  <c r="P89" i="3"/>
  <c r="O89" i="3"/>
  <c r="L89" i="3"/>
  <c r="K89" i="3"/>
  <c r="P88" i="3"/>
  <c r="O88" i="3"/>
  <c r="L88" i="3"/>
  <c r="K88" i="3"/>
  <c r="P87" i="3"/>
  <c r="O87" i="3"/>
  <c r="L87" i="3"/>
  <c r="K87" i="3"/>
  <c r="P75" i="3"/>
  <c r="O75" i="3"/>
  <c r="L75" i="3"/>
  <c r="K75" i="3"/>
  <c r="P74" i="3"/>
  <c r="O74" i="3"/>
  <c r="L74" i="3"/>
  <c r="K74" i="3"/>
  <c r="P73" i="3"/>
  <c r="O73" i="3"/>
  <c r="L73" i="3"/>
  <c r="K73" i="3"/>
  <c r="P62" i="3"/>
  <c r="O62" i="3"/>
  <c r="L62" i="3"/>
  <c r="K62" i="3"/>
  <c r="P61" i="3"/>
  <c r="O61" i="3"/>
  <c r="L61" i="3"/>
  <c r="K61" i="3"/>
  <c r="P60" i="3"/>
  <c r="O60" i="3"/>
  <c r="L60" i="3"/>
  <c r="K60" i="3"/>
  <c r="P49" i="3"/>
  <c r="O49" i="3"/>
  <c r="L49" i="3"/>
  <c r="K49" i="3"/>
  <c r="P48" i="3"/>
  <c r="O48" i="3"/>
  <c r="L48" i="3"/>
  <c r="K48" i="3"/>
  <c r="P47" i="3"/>
  <c r="O47" i="3"/>
  <c r="L47" i="3"/>
  <c r="K47" i="3"/>
  <c r="P36" i="3"/>
  <c r="O36" i="3"/>
  <c r="L36" i="3"/>
  <c r="K36" i="3"/>
  <c r="P35" i="3"/>
  <c r="O35" i="3"/>
  <c r="L35" i="3"/>
  <c r="K35" i="3"/>
  <c r="P34" i="3"/>
  <c r="O34" i="3"/>
  <c r="L34" i="3"/>
  <c r="K34" i="3"/>
  <c r="P23" i="3"/>
  <c r="O23" i="3"/>
  <c r="N23" i="3"/>
  <c r="M23" i="3"/>
  <c r="L23" i="3"/>
  <c r="K23" i="3"/>
  <c r="P22" i="3"/>
  <c r="O22" i="3"/>
  <c r="L22" i="3"/>
  <c r="K22" i="3"/>
  <c r="P21" i="3"/>
  <c r="O21" i="3"/>
  <c r="L21" i="3"/>
  <c r="K21" i="3"/>
  <c r="P20" i="3"/>
  <c r="O20" i="3"/>
  <c r="L20" i="3"/>
  <c r="K20" i="3"/>
  <c r="C14" i="3"/>
  <c r="H13" i="3"/>
  <c r="G13" i="3"/>
  <c r="F13" i="3"/>
  <c r="E13" i="3"/>
  <c r="D13" i="3"/>
  <c r="C13" i="3"/>
  <c r="B4" i="3"/>
  <c r="H3" i="3"/>
  <c r="B1" i="3"/>
  <c r="C155" i="4"/>
  <c r="I136" i="4"/>
  <c r="I110" i="4"/>
  <c r="H110" i="4"/>
  <c r="G110" i="4"/>
  <c r="F110" i="4"/>
  <c r="E110" i="4"/>
  <c r="D110" i="4"/>
  <c r="C110" i="4"/>
  <c r="Q106" i="4"/>
  <c r="P106" i="4"/>
  <c r="O106" i="4"/>
  <c r="N106" i="4"/>
  <c r="M106" i="4"/>
  <c r="L106" i="4"/>
  <c r="K106" i="4"/>
  <c r="Q105" i="4"/>
  <c r="P105" i="4"/>
  <c r="O105" i="4"/>
  <c r="N105" i="4"/>
  <c r="M105" i="4"/>
  <c r="L105" i="4"/>
  <c r="K105" i="4"/>
  <c r="Q104" i="4"/>
  <c r="P104" i="4"/>
  <c r="M104" i="4"/>
  <c r="L104" i="4"/>
  <c r="K104" i="4"/>
  <c r="Q103" i="4"/>
  <c r="P103" i="4"/>
  <c r="M103" i="4"/>
  <c r="L103" i="4"/>
  <c r="K103" i="4"/>
  <c r="Q102" i="4"/>
  <c r="P102" i="4"/>
  <c r="M102" i="4"/>
  <c r="L102" i="4"/>
  <c r="K102" i="4"/>
  <c r="I95" i="4"/>
  <c r="H95" i="4"/>
  <c r="G95" i="4"/>
  <c r="F95" i="4"/>
  <c r="E95" i="4"/>
  <c r="D95" i="4"/>
  <c r="C95" i="4"/>
  <c r="Q91" i="4"/>
  <c r="P91" i="4"/>
  <c r="O91" i="4"/>
  <c r="N91" i="4"/>
  <c r="M91" i="4"/>
  <c r="L91" i="4"/>
  <c r="K91" i="4"/>
  <c r="Q90" i="4"/>
  <c r="P90" i="4"/>
  <c r="O90" i="4"/>
  <c r="N90" i="4"/>
  <c r="M90" i="4"/>
  <c r="L90" i="4"/>
  <c r="K90" i="4"/>
  <c r="Q89" i="4"/>
  <c r="P89" i="4"/>
  <c r="M89" i="4"/>
  <c r="L89" i="4"/>
  <c r="K89" i="4"/>
  <c r="Q88" i="4"/>
  <c r="P88" i="4"/>
  <c r="M88" i="4"/>
  <c r="L88" i="4"/>
  <c r="K88" i="4"/>
  <c r="Q87" i="4"/>
  <c r="P87" i="4"/>
  <c r="M87" i="4"/>
  <c r="L87" i="4"/>
  <c r="K87" i="4"/>
  <c r="I80" i="4"/>
  <c r="H80" i="4"/>
  <c r="G80" i="4"/>
  <c r="F80" i="4"/>
  <c r="E80" i="4"/>
  <c r="D80" i="4"/>
  <c r="C80" i="4"/>
  <c r="Q76" i="4"/>
  <c r="P76" i="4"/>
  <c r="O76" i="4"/>
  <c r="N76" i="4"/>
  <c r="M76" i="4"/>
  <c r="L76" i="4"/>
  <c r="K76" i="4"/>
  <c r="Q75" i="4"/>
  <c r="P75" i="4"/>
  <c r="O75" i="4"/>
  <c r="N75" i="4"/>
  <c r="M75" i="4"/>
  <c r="L75" i="4"/>
  <c r="K75" i="4"/>
  <c r="Q74" i="4"/>
  <c r="P74" i="4"/>
  <c r="M74" i="4"/>
  <c r="L74" i="4"/>
  <c r="K74" i="4"/>
  <c r="Q73" i="4"/>
  <c r="P73" i="4"/>
  <c r="M73" i="4"/>
  <c r="L73" i="4"/>
  <c r="K73" i="4"/>
  <c r="Q72" i="4"/>
  <c r="P72" i="4"/>
  <c r="M72" i="4"/>
  <c r="L72" i="4"/>
  <c r="K72" i="4"/>
  <c r="I65" i="4"/>
  <c r="H65" i="4"/>
  <c r="G65" i="4"/>
  <c r="F65" i="4"/>
  <c r="E65" i="4"/>
  <c r="D65" i="4"/>
  <c r="C65" i="4"/>
  <c r="Q61" i="4"/>
  <c r="M61" i="4"/>
  <c r="L61" i="4"/>
  <c r="K61" i="4"/>
  <c r="Q60" i="4"/>
  <c r="M60" i="4"/>
  <c r="L60" i="4"/>
  <c r="K60" i="4"/>
  <c r="Q59" i="4"/>
  <c r="M59" i="4"/>
  <c r="L59" i="4"/>
  <c r="K59" i="4"/>
  <c r="I52" i="4"/>
  <c r="H52" i="4"/>
  <c r="G52" i="4"/>
  <c r="F52" i="4"/>
  <c r="E52" i="4"/>
  <c r="D52" i="4"/>
  <c r="C52" i="4"/>
  <c r="Q48" i="4"/>
  <c r="M48" i="4"/>
  <c r="L48" i="4"/>
  <c r="K48" i="4"/>
  <c r="Q47" i="4"/>
  <c r="M47" i="4"/>
  <c r="L47" i="4"/>
  <c r="K47" i="4"/>
  <c r="Q46" i="4"/>
  <c r="M46" i="4"/>
  <c r="L46" i="4"/>
  <c r="K46" i="4"/>
  <c r="I39" i="4"/>
  <c r="H39" i="4"/>
  <c r="G39" i="4"/>
  <c r="F39" i="4"/>
  <c r="E39" i="4"/>
  <c r="D39" i="4"/>
  <c r="C39" i="4"/>
  <c r="Q35" i="4"/>
  <c r="P35" i="4"/>
  <c r="M35" i="4"/>
  <c r="L35" i="4"/>
  <c r="K35" i="4"/>
  <c r="Q34" i="4"/>
  <c r="P34" i="4"/>
  <c r="M34" i="4"/>
  <c r="L34" i="4"/>
  <c r="K34" i="4"/>
  <c r="Q33" i="4"/>
  <c r="P33" i="4"/>
  <c r="M33" i="4"/>
  <c r="L33" i="4"/>
  <c r="K33" i="4"/>
  <c r="I27" i="4"/>
  <c r="H27" i="4"/>
  <c r="G27" i="4"/>
  <c r="F27" i="4"/>
  <c r="E27" i="4"/>
  <c r="D27" i="4"/>
  <c r="C27" i="4"/>
  <c r="Q23" i="4"/>
  <c r="P23" i="4"/>
  <c r="O23" i="4"/>
  <c r="N23" i="4"/>
  <c r="M23" i="4"/>
  <c r="L23" i="4"/>
  <c r="K23" i="4"/>
  <c r="Q22" i="4"/>
  <c r="P22" i="4"/>
  <c r="O22" i="4"/>
  <c r="N22" i="4"/>
  <c r="M22" i="4"/>
  <c r="L22" i="4"/>
  <c r="K22" i="4"/>
  <c r="Q21" i="4"/>
  <c r="P21" i="4"/>
  <c r="M21" i="4"/>
  <c r="L21" i="4"/>
  <c r="K21" i="4"/>
  <c r="Q20" i="4"/>
  <c r="P20" i="4"/>
  <c r="M20" i="4"/>
  <c r="L20" i="4"/>
  <c r="K20" i="4"/>
  <c r="Q19" i="4"/>
  <c r="P19" i="4"/>
  <c r="M19" i="4"/>
  <c r="L19" i="4"/>
  <c r="K19" i="4"/>
  <c r="C14" i="4"/>
  <c r="I13" i="4"/>
  <c r="H13" i="4"/>
  <c r="G13" i="4"/>
  <c r="F13" i="4"/>
  <c r="E13" i="4"/>
  <c r="D13" i="4"/>
  <c r="C13" i="4"/>
  <c r="G7" i="4"/>
  <c r="G6" i="4"/>
  <c r="H6" i="3" s="1"/>
  <c r="C143" i="3" s="1"/>
  <c r="C4" i="4"/>
  <c r="C1" i="4"/>
  <c r="C102" i="8"/>
  <c r="C96" i="8"/>
  <c r="G86" i="8"/>
  <c r="O62" i="8"/>
  <c r="N62" i="8"/>
  <c r="K62" i="8"/>
  <c r="O61" i="8"/>
  <c r="N61" i="8"/>
  <c r="K61" i="8"/>
  <c r="O60" i="8"/>
  <c r="N60" i="8"/>
  <c r="K60" i="8"/>
  <c r="N50" i="8"/>
  <c r="K50" i="8"/>
  <c r="O49" i="8"/>
  <c r="N49" i="8"/>
  <c r="K49" i="8"/>
  <c r="O48" i="8"/>
  <c r="N48" i="8"/>
  <c r="K48" i="8"/>
  <c r="O38" i="8"/>
  <c r="N38" i="8"/>
  <c r="K38" i="8"/>
  <c r="O37" i="8"/>
  <c r="N37" i="8"/>
  <c r="K37" i="8"/>
  <c r="O36" i="8"/>
  <c r="N36" i="8"/>
  <c r="K36" i="8"/>
  <c r="O24" i="8"/>
  <c r="N24" i="8"/>
  <c r="M24" i="8"/>
  <c r="L24" i="8"/>
  <c r="K24" i="8"/>
  <c r="O23" i="8"/>
  <c r="N23" i="8"/>
  <c r="M23" i="8"/>
  <c r="L23" i="8"/>
  <c r="K23" i="8"/>
  <c r="O22" i="8"/>
  <c r="N22" i="8"/>
  <c r="K22" i="8"/>
  <c r="O21" i="8"/>
  <c r="N21" i="8"/>
  <c r="K21" i="8"/>
  <c r="O20" i="8"/>
  <c r="N20" i="8"/>
  <c r="K20" i="8"/>
  <c r="O19" i="8"/>
  <c r="N19" i="8"/>
  <c r="M19" i="8"/>
  <c r="L19" i="8"/>
  <c r="K19" i="8"/>
  <c r="C14" i="8"/>
  <c r="G13" i="8"/>
  <c r="F13" i="8"/>
  <c r="E13" i="8"/>
  <c r="D13" i="8"/>
  <c r="C13" i="8"/>
  <c r="F7" i="8"/>
  <c r="B7" i="8"/>
  <c r="F6" i="8"/>
  <c r="B6" i="8"/>
  <c r="B4" i="8"/>
  <c r="B3" i="8"/>
  <c r="C3" i="4" s="1"/>
  <c r="C3" i="9" s="1"/>
  <c r="B2" i="8"/>
  <c r="C2" i="4" s="1"/>
  <c r="B2" i="3" s="1"/>
  <c r="B1" i="8"/>
  <c r="H48" i="4"/>
  <c r="F75" i="3"/>
  <c r="E104" i="3"/>
  <c r="F22" i="3"/>
  <c r="E49" i="3"/>
  <c r="E75" i="3"/>
  <c r="E89" i="3"/>
  <c r="F89" i="3"/>
  <c r="H61" i="4"/>
  <c r="E22" i="3"/>
  <c r="F49" i="3"/>
  <c r="F104" i="3"/>
  <c r="F36" i="3"/>
  <c r="F62" i="3"/>
  <c r="E36" i="3"/>
  <c r="E62" i="3"/>
  <c r="C156" i="4" l="1"/>
  <c r="C157" i="4"/>
  <c r="C103" i="8"/>
  <c r="C104" i="8"/>
  <c r="E104" i="8"/>
  <c r="E103" i="8"/>
  <c r="C7" i="4"/>
  <c r="E147" i="9"/>
  <c r="C146" i="9"/>
  <c r="E146" i="9"/>
  <c r="C150" i="3"/>
  <c r="E150" i="3"/>
  <c r="C151" i="3"/>
  <c r="C149" i="4"/>
  <c r="E156" i="4"/>
  <c r="E157" i="4"/>
  <c r="F6" i="9"/>
  <c r="C139" i="9" s="1"/>
  <c r="C6" i="4"/>
  <c r="C6" i="9" s="1"/>
  <c r="B3" i="3"/>
  <c r="C2" i="9"/>
  <c r="N22" i="3"/>
  <c r="N89" i="3"/>
  <c r="M89" i="3"/>
  <c r="M36" i="3"/>
  <c r="N62" i="3"/>
  <c r="N36" i="3"/>
  <c r="P48" i="4"/>
  <c r="N49" i="3"/>
  <c r="M22" i="3"/>
  <c r="M49" i="3"/>
  <c r="P61" i="4"/>
  <c r="N75" i="3"/>
  <c r="M62" i="3"/>
  <c r="M75" i="3"/>
  <c r="M104" i="3"/>
  <c r="N104" i="3"/>
  <c r="F72" i="9"/>
  <c r="D62" i="8"/>
  <c r="E36" i="8"/>
  <c r="E59" i="9"/>
  <c r="E21" i="9"/>
  <c r="F48" i="4"/>
  <c r="E38" i="8"/>
  <c r="F74" i="4"/>
  <c r="F46" i="9"/>
  <c r="F88" i="4"/>
  <c r="E33" i="9"/>
  <c r="E48" i="8"/>
  <c r="E35" i="9"/>
  <c r="D22" i="8"/>
  <c r="E21" i="8"/>
  <c r="F48" i="9"/>
  <c r="E87" i="9"/>
  <c r="G102" i="4"/>
  <c r="E20" i="8"/>
  <c r="G88" i="4"/>
  <c r="E101" i="9"/>
  <c r="G46" i="4"/>
  <c r="G21" i="4"/>
  <c r="D49" i="8"/>
  <c r="F35" i="9"/>
  <c r="G103" i="4"/>
  <c r="G48" i="4"/>
  <c r="G74" i="4"/>
  <c r="F46" i="4"/>
  <c r="E103" i="9"/>
  <c r="E61" i="9"/>
  <c r="G73" i="4"/>
  <c r="F103" i="9"/>
  <c r="E48" i="9"/>
  <c r="H47" i="4"/>
  <c r="F89" i="4"/>
  <c r="D37" i="8"/>
  <c r="G47" i="4"/>
  <c r="F87" i="4"/>
  <c r="F74" i="9"/>
  <c r="F33" i="4"/>
  <c r="F72" i="4"/>
  <c r="F61" i="4"/>
  <c r="H60" i="4"/>
  <c r="F89" i="9"/>
  <c r="G89" i="4"/>
  <c r="F104" i="4"/>
  <c r="F61" i="9"/>
  <c r="F34" i="4"/>
  <c r="E19" i="9"/>
  <c r="G60" i="4"/>
  <c r="E61" i="8"/>
  <c r="E50" i="8"/>
  <c r="D48" i="8"/>
  <c r="F19" i="4"/>
  <c r="G35" i="4"/>
  <c r="F103" i="4"/>
  <c r="F21" i="9"/>
  <c r="E49" i="8"/>
  <c r="H46" i="4"/>
  <c r="D50" i="8"/>
  <c r="F19" i="9"/>
  <c r="G72" i="4"/>
  <c r="F21" i="4"/>
  <c r="D20" i="8"/>
  <c r="F35" i="4"/>
  <c r="G33" i="4"/>
  <c r="G20" i="4"/>
  <c r="E62" i="8"/>
  <c r="E60" i="8"/>
  <c r="F47" i="4"/>
  <c r="F101" i="9"/>
  <c r="F20" i="4"/>
  <c r="D61" i="8"/>
  <c r="E74" i="9"/>
  <c r="H59" i="4"/>
  <c r="D38" i="8"/>
  <c r="D36" i="8"/>
  <c r="F87" i="9"/>
  <c r="E72" i="9"/>
  <c r="D60" i="8"/>
  <c r="E37" i="8"/>
  <c r="G61" i="4"/>
  <c r="F102" i="4"/>
  <c r="D21" i="8"/>
  <c r="G19" i="4"/>
  <c r="E89" i="9"/>
  <c r="E22" i="8"/>
  <c r="G34" i="4"/>
  <c r="G87" i="4"/>
  <c r="G59" i="4"/>
  <c r="E46" i="9"/>
  <c r="G104" i="4"/>
  <c r="F60" i="4"/>
  <c r="F33" i="9"/>
  <c r="F59" i="4"/>
  <c r="F59" i="9"/>
  <c r="F73" i="4"/>
  <c r="E58" i="8"/>
  <c r="F69" i="4"/>
  <c r="C32" i="3"/>
  <c r="E30" i="9"/>
  <c r="G100" i="9"/>
  <c r="F32" i="4"/>
  <c r="G85" i="3"/>
  <c r="H100" i="9"/>
  <c r="I86" i="4"/>
  <c r="G100" i="3"/>
  <c r="F18" i="8"/>
  <c r="H71" i="9"/>
  <c r="E46" i="8"/>
  <c r="G85" i="4"/>
  <c r="D100" i="3"/>
  <c r="D30" i="9"/>
  <c r="F84" i="4"/>
  <c r="C31" i="4"/>
  <c r="I101" i="4"/>
  <c r="D30" i="4"/>
  <c r="H71" i="4"/>
  <c r="E99" i="4"/>
  <c r="C17" i="8"/>
  <c r="F84" i="9"/>
  <c r="C100" i="9"/>
  <c r="F58" i="8"/>
  <c r="E84" i="4"/>
  <c r="H100" i="3"/>
  <c r="E18" i="9"/>
  <c r="D70" i="4"/>
  <c r="H101" i="4"/>
  <c r="G69" i="9"/>
  <c r="C100" i="3"/>
  <c r="C71" i="9"/>
  <c r="E57" i="8"/>
  <c r="F46" i="8"/>
  <c r="D71" i="4"/>
  <c r="E18" i="8"/>
  <c r="G45" i="8"/>
  <c r="E71" i="4"/>
  <c r="F71" i="9"/>
  <c r="D16" i="4"/>
  <c r="E18" i="4"/>
  <c r="E18" i="3"/>
  <c r="D32" i="3"/>
  <c r="D18" i="3"/>
  <c r="D101" i="4"/>
  <c r="D32" i="9"/>
  <c r="E16" i="9"/>
  <c r="F57" i="8"/>
  <c r="C70" i="4"/>
  <c r="C57" i="8"/>
  <c r="F100" i="9"/>
  <c r="H30" i="4"/>
  <c r="F85" i="4"/>
  <c r="E16" i="8"/>
  <c r="F30" i="9"/>
  <c r="C16" i="9"/>
  <c r="E71" i="3"/>
  <c r="F32" i="3"/>
  <c r="E85" i="4"/>
  <c r="G69" i="4"/>
  <c r="C85" i="4"/>
  <c r="C35" i="8"/>
  <c r="D31" i="4"/>
  <c r="G71" i="4"/>
  <c r="E86" i="4"/>
  <c r="F69" i="9"/>
  <c r="E35" i="8"/>
  <c r="H86" i="4"/>
  <c r="C69" i="4"/>
  <c r="F71" i="4"/>
  <c r="I70" i="4"/>
  <c r="C18" i="4"/>
  <c r="D58" i="8"/>
  <c r="D85" i="4"/>
  <c r="C100" i="4"/>
  <c r="F31" i="4"/>
  <c r="C16" i="8"/>
  <c r="F17" i="4"/>
  <c r="C99" i="4"/>
  <c r="G16" i="4"/>
  <c r="H100" i="4"/>
  <c r="I71" i="4"/>
  <c r="C84" i="9"/>
  <c r="D85" i="3"/>
  <c r="G31" i="4"/>
  <c r="F18" i="4"/>
  <c r="D84" i="9"/>
  <c r="F16" i="9"/>
  <c r="F18" i="3"/>
  <c r="I84" i="4"/>
  <c r="G17" i="8"/>
  <c r="E101" i="4"/>
  <c r="F32" i="9"/>
  <c r="E30" i="4"/>
  <c r="C58" i="8"/>
  <c r="H16" i="9"/>
  <c r="G17" i="4"/>
  <c r="F98" i="9"/>
  <c r="H18" i="3"/>
  <c r="G18" i="9"/>
  <c r="F85" i="3"/>
  <c r="E34" i="8"/>
  <c r="D18" i="9"/>
  <c r="H69" i="9"/>
  <c r="G30" i="4"/>
  <c r="H84" i="9"/>
  <c r="E70" i="4"/>
  <c r="H17" i="4"/>
  <c r="I32" i="4"/>
  <c r="I16" i="4"/>
  <c r="G32" i="9"/>
  <c r="D84" i="4"/>
  <c r="F33" i="8"/>
  <c r="H32" i="3"/>
  <c r="D16" i="9"/>
  <c r="D47" i="8"/>
  <c r="H84" i="4"/>
  <c r="C59" i="8"/>
  <c r="F59" i="8"/>
  <c r="G34" i="8"/>
  <c r="C69" i="9"/>
  <c r="F99" i="4"/>
  <c r="G33" i="8"/>
  <c r="D57" i="8"/>
  <c r="F17" i="8"/>
  <c r="G71" i="3"/>
  <c r="D32" i="4"/>
  <c r="G70" i="4"/>
  <c r="G32" i="3"/>
  <c r="G16" i="9"/>
  <c r="C18" i="3"/>
  <c r="I69" i="4"/>
  <c r="G99" i="4"/>
  <c r="D59" i="8"/>
  <c r="G101" i="4"/>
  <c r="H16" i="4"/>
  <c r="H69" i="4"/>
  <c r="F45" i="8"/>
  <c r="E16" i="4"/>
  <c r="C32" i="9"/>
  <c r="D69" i="4"/>
  <c r="H85" i="4"/>
  <c r="H18" i="9"/>
  <c r="C18" i="9"/>
  <c r="E100" i="3"/>
  <c r="G98" i="9"/>
  <c r="F100" i="4"/>
  <c r="C71" i="3"/>
  <c r="E85" i="3"/>
  <c r="E59" i="8"/>
  <c r="F34" i="8"/>
  <c r="C46" i="8"/>
  <c r="H85" i="3"/>
  <c r="C86" i="9"/>
  <c r="D17" i="4"/>
  <c r="G84" i="9"/>
  <c r="E32" i="4"/>
  <c r="D16" i="8"/>
  <c r="F16" i="8"/>
  <c r="C98" i="9"/>
  <c r="E69" i="4"/>
  <c r="F16" i="4"/>
  <c r="E47" i="8"/>
  <c r="E33" i="8"/>
  <c r="G18" i="3"/>
  <c r="D18" i="4"/>
  <c r="C30" i="9"/>
  <c r="G86" i="4"/>
  <c r="C30" i="4"/>
  <c r="F100" i="3"/>
  <c r="D100" i="9"/>
  <c r="G58" i="8"/>
  <c r="E17" i="4"/>
  <c r="E17" i="8"/>
  <c r="E69" i="9"/>
  <c r="F86" i="9"/>
  <c r="H86" i="9"/>
  <c r="C85" i="3"/>
  <c r="D100" i="4"/>
  <c r="G71" i="9"/>
  <c r="I85" i="4"/>
  <c r="G18" i="4"/>
  <c r="C47" i="8"/>
  <c r="G16" i="8"/>
  <c r="E71" i="9"/>
  <c r="G47" i="8"/>
  <c r="G100" i="4"/>
  <c r="H71" i="3"/>
  <c r="E31" i="4"/>
  <c r="C17" i="4"/>
  <c r="C45" i="8"/>
  <c r="D69" i="9"/>
  <c r="C84" i="4"/>
  <c r="D17" i="8"/>
  <c r="H32" i="9"/>
  <c r="C16" i="4"/>
  <c r="G59" i="8"/>
  <c r="D45" i="8"/>
  <c r="H30" i="9"/>
  <c r="G32" i="4"/>
  <c r="H98" i="9"/>
  <c r="H32" i="4"/>
  <c r="C101" i="4"/>
  <c r="G46" i="8"/>
  <c r="F101" i="4"/>
  <c r="E100" i="9"/>
  <c r="D33" i="8"/>
  <c r="F47" i="8"/>
  <c r="C34" i="8"/>
  <c r="I100" i="4"/>
  <c r="H18" i="4"/>
  <c r="G35" i="8"/>
  <c r="D18" i="8"/>
  <c r="F86" i="4"/>
  <c r="D71" i="3"/>
  <c r="F35" i="8"/>
  <c r="E32" i="9"/>
  <c r="D98" i="9"/>
  <c r="D86" i="4"/>
  <c r="D99" i="4"/>
  <c r="E100" i="4"/>
  <c r="I99" i="4"/>
  <c r="C71" i="4"/>
  <c r="F71" i="3"/>
  <c r="E32" i="3"/>
  <c r="F30" i="4"/>
  <c r="I30" i="4"/>
  <c r="C33" i="8"/>
  <c r="D34" i="8"/>
  <c r="E98" i="9"/>
  <c r="D46" i="8"/>
  <c r="C18" i="8"/>
  <c r="H70" i="4"/>
  <c r="C32" i="4"/>
  <c r="F70" i="4"/>
  <c r="I18" i="4"/>
  <c r="D86" i="9"/>
  <c r="C86" i="4"/>
  <c r="E45" i="8"/>
  <c r="E86" i="9"/>
  <c r="G30" i="9"/>
  <c r="H99" i="4"/>
  <c r="I17" i="4"/>
  <c r="G18" i="8"/>
  <c r="D71" i="9"/>
  <c r="G84" i="4"/>
  <c r="D35" i="8"/>
  <c r="G86" i="9"/>
  <c r="F18" i="9"/>
  <c r="E84" i="9"/>
  <c r="I31" i="4"/>
  <c r="G57" i="8"/>
  <c r="H31" i="4"/>
  <c r="K17" i="8" l="1"/>
  <c r="K16" i="8"/>
  <c r="P60" i="4"/>
  <c r="P47" i="4"/>
  <c r="C7" i="9"/>
  <c r="L22" i="8"/>
  <c r="M38" i="8"/>
  <c r="M22" i="8"/>
  <c r="L62" i="8"/>
  <c r="L38" i="8"/>
  <c r="M62" i="8"/>
  <c r="L50" i="8"/>
  <c r="M50" i="8"/>
  <c r="Q31" i="4"/>
  <c r="C44" i="4"/>
  <c r="K44" i="4" s="1"/>
  <c r="K17" i="4"/>
  <c r="C57" i="4"/>
  <c r="K57" i="4" s="1"/>
  <c r="M31" i="4"/>
  <c r="Q100" i="4"/>
  <c r="Q70" i="4"/>
  <c r="P85" i="4"/>
  <c r="P17" i="4"/>
  <c r="H57" i="4"/>
  <c r="P57" i="4" s="1"/>
  <c r="H44" i="4"/>
  <c r="P44" i="4" s="1"/>
  <c r="L70" i="4"/>
  <c r="N70" i="4"/>
  <c r="L31" i="4"/>
  <c r="M70" i="4"/>
  <c r="L17" i="4"/>
  <c r="D57" i="4"/>
  <c r="L57" i="4" s="1"/>
  <c r="D44" i="4"/>
  <c r="L44" i="4" s="1"/>
  <c r="K70" i="4"/>
  <c r="K100" i="4"/>
  <c r="G44" i="4"/>
  <c r="O44" i="4" s="1"/>
  <c r="G57" i="4"/>
  <c r="O57" i="4" s="1"/>
  <c r="O17" i="4"/>
  <c r="E44" i="4"/>
  <c r="M44" i="4" s="1"/>
  <c r="M17" i="4"/>
  <c r="E57" i="4"/>
  <c r="M57" i="4" s="1"/>
  <c r="O70" i="4"/>
  <c r="O31" i="4"/>
  <c r="L100" i="4"/>
  <c r="O85" i="4"/>
  <c r="P31" i="4"/>
  <c r="N85" i="4"/>
  <c r="N31" i="4"/>
  <c r="F57" i="4"/>
  <c r="N57" i="4" s="1"/>
  <c r="F44" i="4"/>
  <c r="N44" i="4" s="1"/>
  <c r="N17" i="4"/>
  <c r="L85" i="4"/>
  <c r="N100" i="4"/>
  <c r="M85" i="4"/>
  <c r="O100" i="4"/>
  <c r="M100" i="4"/>
  <c r="Q85" i="4"/>
  <c r="K85" i="4"/>
  <c r="P70" i="4"/>
  <c r="Q17" i="4"/>
  <c r="I57" i="4"/>
  <c r="Q57" i="4" s="1"/>
  <c r="I44" i="4"/>
  <c r="Q44" i="4" s="1"/>
  <c r="K31" i="4"/>
  <c r="P100" i="4"/>
  <c r="B7" i="3"/>
  <c r="K57" i="8"/>
  <c r="N104" i="4"/>
  <c r="N21" i="9"/>
  <c r="M21" i="9"/>
  <c r="N19" i="9"/>
  <c r="M19" i="9"/>
  <c r="K16" i="9"/>
  <c r="K71" i="3"/>
  <c r="D45" i="3"/>
  <c r="L45" i="3" s="1"/>
  <c r="L18" i="3"/>
  <c r="D58" i="3"/>
  <c r="L58" i="3" s="1"/>
  <c r="K32" i="3"/>
  <c r="N32" i="3"/>
  <c r="P100" i="3"/>
  <c r="P71" i="3"/>
  <c r="O100" i="3"/>
  <c r="F58" i="3"/>
  <c r="N58" i="3" s="1"/>
  <c r="N18" i="3"/>
  <c r="F45" i="3"/>
  <c r="N45" i="3" s="1"/>
  <c r="O32" i="3"/>
  <c r="G45" i="3"/>
  <c r="O45" i="3" s="1"/>
  <c r="G58" i="3"/>
  <c r="O58" i="3" s="1"/>
  <c r="O18" i="3"/>
  <c r="N85" i="3"/>
  <c r="O71" i="3"/>
  <c r="P85" i="3"/>
  <c r="C45" i="3"/>
  <c r="K45" i="3" s="1"/>
  <c r="K18" i="3"/>
  <c r="C58" i="3"/>
  <c r="K58" i="3" s="1"/>
  <c r="M18" i="3"/>
  <c r="E58" i="3"/>
  <c r="M58" i="3" s="1"/>
  <c r="E45" i="3"/>
  <c r="M45" i="3" s="1"/>
  <c r="O85" i="3"/>
  <c r="N71" i="3"/>
  <c r="P32" i="3"/>
  <c r="K85" i="3"/>
  <c r="L71" i="3"/>
  <c r="N100" i="3"/>
  <c r="L100" i="3"/>
  <c r="K100" i="3"/>
  <c r="M85" i="3"/>
  <c r="M100" i="3"/>
  <c r="M71" i="3"/>
  <c r="L85" i="3"/>
  <c r="P18" i="3"/>
  <c r="H45" i="3"/>
  <c r="P45" i="3" s="1"/>
  <c r="H58" i="3"/>
  <c r="P58" i="3" s="1"/>
  <c r="L32" i="3"/>
  <c r="M32" i="3"/>
  <c r="N86" i="9"/>
  <c r="N71" i="9"/>
  <c r="N32" i="9"/>
  <c r="M86" i="9"/>
  <c r="M71" i="9"/>
  <c r="M32" i="9"/>
  <c r="L86" i="9"/>
  <c r="L71" i="9"/>
  <c r="L32" i="9"/>
  <c r="K86" i="9"/>
  <c r="K71" i="9"/>
  <c r="K32" i="9"/>
  <c r="N103" i="9"/>
  <c r="L100" i="9"/>
  <c r="M103" i="9"/>
  <c r="K100" i="9"/>
  <c r="P32" i="9"/>
  <c r="H58" i="9"/>
  <c r="P58" i="9" s="1"/>
  <c r="P18" i="9"/>
  <c r="H45" i="9"/>
  <c r="P45" i="9" s="1"/>
  <c r="G45" i="9"/>
  <c r="O45" i="9" s="1"/>
  <c r="O18" i="9"/>
  <c r="G58" i="9"/>
  <c r="O58" i="9" s="1"/>
  <c r="N89" i="9"/>
  <c r="P86" i="9"/>
  <c r="N74" i="9"/>
  <c r="P71" i="9"/>
  <c r="N61" i="9"/>
  <c r="N48" i="9"/>
  <c r="N35" i="9"/>
  <c r="F58" i="9"/>
  <c r="N58" i="9" s="1"/>
  <c r="N18" i="9"/>
  <c r="F45" i="9"/>
  <c r="N45" i="9" s="1"/>
  <c r="O71" i="9"/>
  <c r="M35" i="9"/>
  <c r="E45" i="9"/>
  <c r="M45" i="9" s="1"/>
  <c r="E58" i="9"/>
  <c r="M58" i="9" s="1"/>
  <c r="M18" i="9"/>
  <c r="O32" i="9"/>
  <c r="D45" i="9"/>
  <c r="L45" i="9" s="1"/>
  <c r="L18" i="9"/>
  <c r="D58" i="9"/>
  <c r="L58" i="9" s="1"/>
  <c r="C45" i="9"/>
  <c r="K45" i="9" s="1"/>
  <c r="K18" i="9"/>
  <c r="C58" i="9"/>
  <c r="K58" i="9" s="1"/>
  <c r="M48" i="9"/>
  <c r="M61" i="9"/>
  <c r="P100" i="9"/>
  <c r="O100" i="9"/>
  <c r="N100" i="9"/>
  <c r="M100" i="9"/>
  <c r="M74" i="9"/>
  <c r="M89" i="9"/>
  <c r="O86" i="9"/>
  <c r="O89" i="4"/>
  <c r="N74" i="4"/>
  <c r="O104" i="4"/>
  <c r="N89" i="4"/>
  <c r="O74" i="4"/>
  <c r="N61" i="4"/>
  <c r="O48" i="4"/>
  <c r="N48" i="4"/>
  <c r="O61" i="4"/>
  <c r="O21" i="4"/>
  <c r="N21" i="4"/>
  <c r="O35" i="4"/>
  <c r="N35" i="4"/>
  <c r="P32" i="4"/>
  <c r="Q86" i="4"/>
  <c r="P71" i="4"/>
  <c r="Q101" i="4"/>
  <c r="P86" i="4"/>
  <c r="O71" i="4"/>
  <c r="L101" i="4"/>
  <c r="O86" i="4"/>
  <c r="M32" i="4"/>
  <c r="K101" i="4"/>
  <c r="N86" i="4"/>
  <c r="L32" i="4"/>
  <c r="N71" i="4"/>
  <c r="K32" i="4"/>
  <c r="F58" i="4"/>
  <c r="N58" i="4" s="1"/>
  <c r="N18" i="4"/>
  <c r="F45" i="4"/>
  <c r="N45" i="4" s="1"/>
  <c r="M86" i="4"/>
  <c r="M71" i="4"/>
  <c r="E45" i="4"/>
  <c r="M45" i="4" s="1"/>
  <c r="E58" i="4"/>
  <c r="M58" i="4" s="1"/>
  <c r="M18" i="4"/>
  <c r="L86" i="4"/>
  <c r="L71" i="4"/>
  <c r="L18" i="4"/>
  <c r="D58" i="4"/>
  <c r="L58" i="4" s="1"/>
  <c r="D45" i="4"/>
  <c r="L45" i="4" s="1"/>
  <c r="K86" i="4"/>
  <c r="K71" i="4"/>
  <c r="C58" i="4"/>
  <c r="K58" i="4" s="1"/>
  <c r="C45" i="4"/>
  <c r="K45" i="4" s="1"/>
  <c r="K18" i="4"/>
  <c r="O101" i="4"/>
  <c r="P101" i="4"/>
  <c r="G58" i="4"/>
  <c r="O58" i="4" s="1"/>
  <c r="O18" i="4"/>
  <c r="G45" i="4"/>
  <c r="O45" i="4" s="1"/>
  <c r="N101" i="4"/>
  <c r="Q71" i="4"/>
  <c r="Q32" i="4"/>
  <c r="O32" i="4"/>
  <c r="N32" i="4"/>
  <c r="Q18" i="4"/>
  <c r="I45" i="4"/>
  <c r="Q45" i="4" s="1"/>
  <c r="I58" i="4"/>
  <c r="Q58" i="4" s="1"/>
  <c r="P18" i="4"/>
  <c r="H58" i="4"/>
  <c r="P58" i="4" s="1"/>
  <c r="H45" i="4"/>
  <c r="P45" i="4" s="1"/>
  <c r="M101" i="4"/>
  <c r="N60" i="4"/>
  <c r="O47" i="4"/>
  <c r="O88" i="4"/>
  <c r="N88" i="4"/>
  <c r="O34" i="4"/>
  <c r="N34" i="4"/>
  <c r="N47" i="4"/>
  <c r="O20" i="4"/>
  <c r="O103" i="4"/>
  <c r="N103" i="4"/>
  <c r="O60" i="4"/>
  <c r="O73" i="4"/>
  <c r="N20" i="4"/>
  <c r="N73" i="4"/>
  <c r="O102" i="4"/>
  <c r="O99" i="4"/>
  <c r="N87" i="4"/>
  <c r="N84" i="4"/>
  <c r="M69" i="4"/>
  <c r="P46" i="4"/>
  <c r="D56" i="4"/>
  <c r="L56" i="4" s="1"/>
  <c r="D43" i="4"/>
  <c r="L43" i="4" s="1"/>
  <c r="L16" i="4"/>
  <c r="L99" i="4"/>
  <c r="K84" i="4"/>
  <c r="K99" i="4"/>
  <c r="O87" i="4"/>
  <c r="O33" i="4"/>
  <c r="O30" i="4"/>
  <c r="O19" i="4"/>
  <c r="N33" i="4"/>
  <c r="N30" i="4"/>
  <c r="N19" i="4"/>
  <c r="P99" i="4"/>
  <c r="N69" i="4"/>
  <c r="N59" i="4"/>
  <c r="P84" i="4"/>
  <c r="O69" i="4"/>
  <c r="O84" i="4"/>
  <c r="L69" i="4"/>
  <c r="M84" i="4"/>
  <c r="O72" i="4"/>
  <c r="K69" i="4"/>
  <c r="L84" i="4"/>
  <c r="N72" i="4"/>
  <c r="P59" i="4"/>
  <c r="O46" i="4"/>
  <c r="O59" i="4"/>
  <c r="N46" i="4"/>
  <c r="Q99" i="4"/>
  <c r="Q30" i="4"/>
  <c r="I43" i="4"/>
  <c r="Q43" i="4" s="1"/>
  <c r="Q16" i="4"/>
  <c r="I56" i="4"/>
  <c r="Q56" i="4" s="1"/>
  <c r="N99" i="4"/>
  <c r="L30" i="4"/>
  <c r="G56" i="4"/>
  <c r="O56" i="4" s="1"/>
  <c r="O16" i="4"/>
  <c r="G43" i="4"/>
  <c r="O43" i="4" s="1"/>
  <c r="Q69" i="4"/>
  <c r="P69" i="4"/>
  <c r="K30" i="4"/>
  <c r="F56" i="4"/>
  <c r="N56" i="4" s="1"/>
  <c r="N16" i="4"/>
  <c r="F43" i="4"/>
  <c r="N43" i="4" s="1"/>
  <c r="M99" i="4"/>
  <c r="M16" i="4"/>
  <c r="E43" i="4"/>
  <c r="M43" i="4" s="1"/>
  <c r="E56" i="4"/>
  <c r="M56" i="4" s="1"/>
  <c r="N102" i="4"/>
  <c r="K16" i="4"/>
  <c r="C56" i="4"/>
  <c r="K56" i="4" s="1"/>
  <c r="C43" i="4"/>
  <c r="K43" i="4" s="1"/>
  <c r="Q84" i="4"/>
  <c r="P30" i="4"/>
  <c r="H43" i="4"/>
  <c r="P43" i="4" s="1"/>
  <c r="H56" i="4"/>
  <c r="P56" i="4" s="1"/>
  <c r="P16" i="4"/>
  <c r="M30" i="4"/>
  <c r="B6" i="3"/>
  <c r="M48" i="8"/>
  <c r="L37" i="8"/>
  <c r="M61" i="8"/>
  <c r="L48" i="8"/>
  <c r="M37" i="8"/>
  <c r="M21" i="8"/>
  <c r="L21" i="8"/>
  <c r="M60" i="8"/>
  <c r="L60" i="8"/>
  <c r="M49" i="8"/>
  <c r="L49" i="8"/>
  <c r="L61" i="8"/>
  <c r="L36" i="8"/>
  <c r="M20" i="8"/>
  <c r="L20" i="8"/>
  <c r="M36" i="8"/>
  <c r="N84" i="9"/>
  <c r="N69" i="9"/>
  <c r="N30" i="9"/>
  <c r="M84" i="9"/>
  <c r="M69" i="9"/>
  <c r="M30" i="9"/>
  <c r="N101" i="9"/>
  <c r="L84" i="9"/>
  <c r="L69" i="9"/>
  <c r="N59" i="9"/>
  <c r="N46" i="9"/>
  <c r="N33" i="9"/>
  <c r="L30" i="9"/>
  <c r="M101" i="9"/>
  <c r="K84" i="9"/>
  <c r="K69" i="9"/>
  <c r="M59" i="9"/>
  <c r="M46" i="9"/>
  <c r="M33" i="9"/>
  <c r="K30" i="9"/>
  <c r="L98" i="9"/>
  <c r="K98" i="9"/>
  <c r="P16" i="9"/>
  <c r="H43" i="9"/>
  <c r="P43" i="9" s="1"/>
  <c r="H56" i="9"/>
  <c r="P56" i="9" s="1"/>
  <c r="O16" i="9"/>
  <c r="G56" i="9"/>
  <c r="O56" i="9" s="1"/>
  <c r="G43" i="9"/>
  <c r="O43" i="9" s="1"/>
  <c r="P84" i="9"/>
  <c r="P69" i="9"/>
  <c r="P30" i="9"/>
  <c r="F56" i="9"/>
  <c r="N56" i="9" s="1"/>
  <c r="N16" i="9"/>
  <c r="F43" i="9"/>
  <c r="N43" i="9" s="1"/>
  <c r="O69" i="9"/>
  <c r="E43" i="9"/>
  <c r="M43" i="9" s="1"/>
  <c r="E56" i="9"/>
  <c r="M56" i="9" s="1"/>
  <c r="M16" i="9"/>
  <c r="N87" i="9"/>
  <c r="D56" i="9"/>
  <c r="L56" i="9" s="1"/>
  <c r="D43" i="9"/>
  <c r="L43" i="9" s="1"/>
  <c r="L16" i="9"/>
  <c r="M87" i="9"/>
  <c r="C43" i="9"/>
  <c r="K43" i="9" s="1"/>
  <c r="C56" i="9"/>
  <c r="K56" i="9" s="1"/>
  <c r="P98" i="9"/>
  <c r="O84" i="9"/>
  <c r="O30" i="9"/>
  <c r="O98" i="9"/>
  <c r="M98" i="9"/>
  <c r="N72" i="9"/>
  <c r="M72" i="9"/>
  <c r="N98" i="9"/>
  <c r="N57" i="8"/>
  <c r="O58" i="8"/>
  <c r="M57" i="8"/>
  <c r="L45" i="8"/>
  <c r="O34" i="8"/>
  <c r="M33" i="8"/>
  <c r="O46" i="8"/>
  <c r="K45" i="8"/>
  <c r="N34" i="8"/>
  <c r="L33" i="8"/>
  <c r="L34" i="8"/>
  <c r="N46" i="8"/>
  <c r="M34" i="8"/>
  <c r="K33" i="8"/>
  <c r="O57" i="8"/>
  <c r="M46" i="8"/>
  <c r="F31" i="8"/>
  <c r="F30" i="8"/>
  <c r="N16" i="8"/>
  <c r="F29" i="8"/>
  <c r="L57" i="8"/>
  <c r="L46" i="8"/>
  <c r="K34" i="8"/>
  <c r="K46" i="8"/>
  <c r="G30" i="8"/>
  <c r="O16" i="8"/>
  <c r="G31" i="8"/>
  <c r="G29" i="8"/>
  <c r="N58" i="8"/>
  <c r="N33" i="8"/>
  <c r="M17" i="8"/>
  <c r="E31" i="8"/>
  <c r="E29" i="8"/>
  <c r="M16" i="8"/>
  <c r="E30" i="8"/>
  <c r="D29" i="8"/>
  <c r="D30" i="8"/>
  <c r="L16" i="8"/>
  <c r="D31" i="8"/>
  <c r="C30" i="8"/>
  <c r="C29" i="8"/>
  <c r="C31" i="8"/>
  <c r="L17" i="8"/>
  <c r="N45" i="8"/>
  <c r="M58" i="8"/>
  <c r="O45" i="8"/>
  <c r="L58" i="8"/>
  <c r="O17" i="8"/>
  <c r="O33" i="8"/>
  <c r="K58" i="8"/>
  <c r="N17" i="8"/>
  <c r="M45" i="8"/>
  <c r="O35" i="8"/>
  <c r="L59" i="8"/>
  <c r="L18" i="8"/>
  <c r="K59" i="8"/>
  <c r="K18" i="8"/>
  <c r="N35" i="8"/>
  <c r="M35" i="8"/>
  <c r="K35" i="8"/>
  <c r="O47" i="8"/>
  <c r="L35" i="8"/>
  <c r="N47" i="8"/>
  <c r="M47" i="8"/>
  <c r="N59" i="8"/>
  <c r="M59" i="8"/>
  <c r="N18" i="8"/>
  <c r="K47" i="8"/>
  <c r="O18" i="8"/>
  <c r="O59" i="8"/>
  <c r="L47" i="8"/>
  <c r="M18" i="8"/>
  <c r="E60" i="9"/>
  <c r="E48" i="3"/>
  <c r="F34" i="3"/>
  <c r="E20" i="9"/>
  <c r="E74" i="3"/>
  <c r="E88" i="3"/>
  <c r="F48" i="3"/>
  <c r="E103" i="3"/>
  <c r="F103" i="3"/>
  <c r="F60" i="3"/>
  <c r="E34" i="9"/>
  <c r="F74" i="3"/>
  <c r="E60" i="3"/>
  <c r="F73" i="3"/>
  <c r="E61" i="3"/>
  <c r="E73" i="9"/>
  <c r="F102" i="9"/>
  <c r="F61" i="3"/>
  <c r="F73" i="9"/>
  <c r="F35" i="3"/>
  <c r="E87" i="3"/>
  <c r="E21" i="3"/>
  <c r="E47" i="9"/>
  <c r="F21" i="3"/>
  <c r="F47" i="3"/>
  <c r="F88" i="3"/>
  <c r="E102" i="9"/>
  <c r="F102" i="3"/>
  <c r="F88" i="9"/>
  <c r="E47" i="3"/>
  <c r="F60" i="9"/>
  <c r="E73" i="3"/>
  <c r="F47" i="9"/>
  <c r="F20" i="3"/>
  <c r="E35" i="3"/>
  <c r="E20" i="3"/>
  <c r="F20" i="9"/>
  <c r="E34" i="3"/>
  <c r="F87" i="3"/>
  <c r="E88" i="9"/>
  <c r="E102" i="3"/>
  <c r="F34" i="9"/>
  <c r="C31" i="9"/>
  <c r="G70" i="3"/>
  <c r="H16" i="3"/>
  <c r="E16" i="3"/>
  <c r="E70" i="3"/>
  <c r="D70" i="9"/>
  <c r="C17" i="3"/>
  <c r="F99" i="9"/>
  <c r="H99" i="3"/>
  <c r="G16" i="3"/>
  <c r="H85" i="9"/>
  <c r="E17" i="3"/>
  <c r="F85" i="9"/>
  <c r="C85" i="9"/>
  <c r="D69" i="3"/>
  <c r="H31" i="9"/>
  <c r="D16" i="3"/>
  <c r="E69" i="3"/>
  <c r="D83" i="3"/>
  <c r="E99" i="3"/>
  <c r="G70" i="9"/>
  <c r="E30" i="3"/>
  <c r="D70" i="3"/>
  <c r="G83" i="3"/>
  <c r="F31" i="9"/>
  <c r="D99" i="3"/>
  <c r="C99" i="9"/>
  <c r="F70" i="9"/>
  <c r="F69" i="3"/>
  <c r="H69" i="3"/>
  <c r="D98" i="3"/>
  <c r="H98" i="3"/>
  <c r="F17" i="9"/>
  <c r="H70" i="3"/>
  <c r="C30" i="3"/>
  <c r="G85" i="9"/>
  <c r="H31" i="3"/>
  <c r="H17" i="3"/>
  <c r="G99" i="9"/>
  <c r="G31" i="9"/>
  <c r="H30" i="3"/>
  <c r="F98" i="3"/>
  <c r="H83" i="3"/>
  <c r="C99" i="3"/>
  <c r="E70" i="9"/>
  <c r="F70" i="3"/>
  <c r="E99" i="9"/>
  <c r="D31" i="3"/>
  <c r="H84" i="3"/>
  <c r="C84" i="3"/>
  <c r="H70" i="9"/>
  <c r="D17" i="9"/>
  <c r="C17" i="9"/>
  <c r="C70" i="9"/>
  <c r="D99" i="9"/>
  <c r="E98" i="3"/>
  <c r="G69" i="3"/>
  <c r="G98" i="3"/>
  <c r="F17" i="3"/>
  <c r="C31" i="3"/>
  <c r="C16" i="3"/>
  <c r="G84" i="3"/>
  <c r="D84" i="3"/>
  <c r="F99" i="3"/>
  <c r="G17" i="9"/>
  <c r="G31" i="3"/>
  <c r="E84" i="3"/>
  <c r="C70" i="3"/>
  <c r="H17" i="9"/>
  <c r="D30" i="3"/>
  <c r="E31" i="9"/>
  <c r="C69" i="3"/>
  <c r="D31" i="9"/>
  <c r="F30" i="3"/>
  <c r="F83" i="3"/>
  <c r="E31" i="3"/>
  <c r="G30" i="3"/>
  <c r="E83" i="3"/>
  <c r="F31" i="3"/>
  <c r="C83" i="3"/>
  <c r="D85" i="9"/>
  <c r="D17" i="3"/>
  <c r="G99" i="3"/>
  <c r="H99" i="9"/>
  <c r="F16" i="3"/>
  <c r="E17" i="9"/>
  <c r="G17" i="3"/>
  <c r="F84" i="3"/>
  <c r="C98" i="3"/>
  <c r="E85" i="9"/>
  <c r="C27" i="8" l="1"/>
  <c r="C28" i="8" s="1"/>
  <c r="M35" i="3"/>
  <c r="N48" i="3"/>
  <c r="M88" i="3"/>
  <c r="M74" i="3"/>
  <c r="M61" i="3"/>
  <c r="N88" i="3"/>
  <c r="N21" i="3"/>
  <c r="N74" i="3"/>
  <c r="M48" i="3"/>
  <c r="M21" i="3"/>
  <c r="N103" i="3"/>
  <c r="N35" i="3"/>
  <c r="M103" i="3"/>
  <c r="N61" i="3"/>
  <c r="N60" i="9"/>
  <c r="M73" i="9"/>
  <c r="M102" i="9"/>
  <c r="M20" i="9"/>
  <c r="M47" i="9"/>
  <c r="M34" i="9"/>
  <c r="M60" i="9"/>
  <c r="N34" i="9"/>
  <c r="M88" i="9"/>
  <c r="N20" i="9"/>
  <c r="N73" i="9"/>
  <c r="N47" i="9"/>
  <c r="N102" i="9"/>
  <c r="N88" i="9"/>
  <c r="D44" i="9"/>
  <c r="L44" i="9" s="1"/>
  <c r="D51" i="9" s="1"/>
  <c r="D53" i="9" s="1"/>
  <c r="L17" i="9"/>
  <c r="D26" i="9" s="1"/>
  <c r="D57" i="9"/>
  <c r="L57" i="9" s="1"/>
  <c r="D64" i="9" s="1"/>
  <c r="D67" i="9" s="1"/>
  <c r="G57" i="9"/>
  <c r="O57" i="9" s="1"/>
  <c r="G64" i="9" s="1"/>
  <c r="G66" i="9" s="1"/>
  <c r="O17" i="9"/>
  <c r="G26" i="9" s="1"/>
  <c r="G44" i="9"/>
  <c r="O44" i="9" s="1"/>
  <c r="G51" i="9" s="1"/>
  <c r="G53" i="9" s="1"/>
  <c r="P85" i="9"/>
  <c r="H94" i="9" s="1"/>
  <c r="E44" i="9"/>
  <c r="M44" i="9" s="1"/>
  <c r="E57" i="9"/>
  <c r="M57" i="9" s="1"/>
  <c r="M17" i="9"/>
  <c r="L70" i="9"/>
  <c r="D79" i="9" s="1"/>
  <c r="M70" i="9"/>
  <c r="N17" i="9"/>
  <c r="F44" i="9"/>
  <c r="N44" i="9" s="1"/>
  <c r="F57" i="9"/>
  <c r="N57" i="9" s="1"/>
  <c r="L31" i="9"/>
  <c r="D38" i="9" s="1"/>
  <c r="D41" i="9" s="1"/>
  <c r="K85" i="9"/>
  <c r="C94" i="9" s="1"/>
  <c r="K70" i="9"/>
  <c r="C79" i="9" s="1"/>
  <c r="N85" i="9"/>
  <c r="P31" i="9"/>
  <c r="H38" i="9" s="1"/>
  <c r="H40" i="9" s="1"/>
  <c r="M85" i="9"/>
  <c r="M31" i="9"/>
  <c r="O85" i="9"/>
  <c r="G94" i="9" s="1"/>
  <c r="P70" i="9"/>
  <c r="H79" i="9" s="1"/>
  <c r="H81" i="9" s="1"/>
  <c r="K31" i="9"/>
  <c r="C38" i="9" s="1"/>
  <c r="C41" i="9" s="1"/>
  <c r="K99" i="9"/>
  <c r="C108" i="9" s="1"/>
  <c r="C110" i="9" s="1"/>
  <c r="C31" i="11" s="1"/>
  <c r="N31" i="9"/>
  <c r="K17" i="9"/>
  <c r="C26" i="9" s="1"/>
  <c r="C28" i="9" s="1"/>
  <c r="C57" i="9"/>
  <c r="K57" i="9" s="1"/>
  <c r="C64" i="9" s="1"/>
  <c r="C67" i="9" s="1"/>
  <c r="C44" i="9"/>
  <c r="K44" i="9" s="1"/>
  <c r="C51" i="9" s="1"/>
  <c r="C54" i="9" s="1"/>
  <c r="L85" i="9"/>
  <c r="D94" i="9" s="1"/>
  <c r="N99" i="9"/>
  <c r="P99" i="9"/>
  <c r="H108" i="9" s="1"/>
  <c r="H111" i="9" s="1"/>
  <c r="M99" i="9"/>
  <c r="L99" i="9"/>
  <c r="D108" i="9" s="1"/>
  <c r="O31" i="9"/>
  <c r="G38" i="9" s="1"/>
  <c r="G41" i="9" s="1"/>
  <c r="N70" i="9"/>
  <c r="O70" i="9"/>
  <c r="G79" i="9" s="1"/>
  <c r="G82" i="9" s="1"/>
  <c r="H44" i="9"/>
  <c r="P44" i="9" s="1"/>
  <c r="H51" i="9" s="1"/>
  <c r="H53" i="9" s="1"/>
  <c r="P17" i="9"/>
  <c r="H26" i="9" s="1"/>
  <c r="H28" i="9" s="1"/>
  <c r="H57" i="9"/>
  <c r="P57" i="9" s="1"/>
  <c r="H64" i="9" s="1"/>
  <c r="H67" i="9" s="1"/>
  <c r="O99" i="9"/>
  <c r="G108" i="9" s="1"/>
  <c r="K70" i="3"/>
  <c r="M99" i="3"/>
  <c r="M31" i="3"/>
  <c r="D44" i="3"/>
  <c r="L44" i="3" s="1"/>
  <c r="D57" i="3"/>
  <c r="L57" i="3" s="1"/>
  <c r="L17" i="3"/>
  <c r="N99" i="3"/>
  <c r="C57" i="3"/>
  <c r="K57" i="3" s="1"/>
  <c r="C44" i="3"/>
  <c r="K44" i="3" s="1"/>
  <c r="K17" i="3"/>
  <c r="M84" i="3"/>
  <c r="K84" i="3"/>
  <c r="L31" i="3"/>
  <c r="K31" i="3"/>
  <c r="P31" i="3"/>
  <c r="L70" i="3"/>
  <c r="L84" i="3"/>
  <c r="M70" i="3"/>
  <c r="N31" i="3"/>
  <c r="E57" i="3"/>
  <c r="M57" i="3" s="1"/>
  <c r="M17" i="3"/>
  <c r="E44" i="3"/>
  <c r="M44" i="3" s="1"/>
  <c r="O84" i="3"/>
  <c r="P99" i="3"/>
  <c r="O31" i="3"/>
  <c r="P70" i="3"/>
  <c r="N84" i="3"/>
  <c r="G44" i="3"/>
  <c r="O44" i="3" s="1"/>
  <c r="O17" i="3"/>
  <c r="G57" i="3"/>
  <c r="O57" i="3" s="1"/>
  <c r="P84" i="3"/>
  <c r="N70" i="3"/>
  <c r="K99" i="3"/>
  <c r="O99" i="3"/>
  <c r="P17" i="3"/>
  <c r="H57" i="3"/>
  <c r="P57" i="3" s="1"/>
  <c r="H44" i="3"/>
  <c r="P44" i="3" s="1"/>
  <c r="F57" i="3"/>
  <c r="N57" i="3" s="1"/>
  <c r="N17" i="3"/>
  <c r="F44" i="3"/>
  <c r="N44" i="3" s="1"/>
  <c r="O70" i="3"/>
  <c r="L99" i="3"/>
  <c r="C26" i="4"/>
  <c r="C28" i="4" s="1"/>
  <c r="D65" i="8"/>
  <c r="F109" i="4"/>
  <c r="E109" i="4"/>
  <c r="E111" i="4" s="1"/>
  <c r="E23" i="11" s="1"/>
  <c r="H109" i="4"/>
  <c r="C109" i="4"/>
  <c r="C113" i="4" s="1"/>
  <c r="F26" i="4"/>
  <c r="F28" i="4" s="1"/>
  <c r="G109" i="4"/>
  <c r="E26" i="4"/>
  <c r="E28" i="4" s="1"/>
  <c r="E20" i="11" s="1"/>
  <c r="D109" i="4"/>
  <c r="D111" i="4" s="1"/>
  <c r="D23" i="11" s="1"/>
  <c r="I109" i="4"/>
  <c r="C94" i="4"/>
  <c r="C79" i="4"/>
  <c r="C81" i="4" s="1"/>
  <c r="D26" i="4"/>
  <c r="D28" i="4" s="1"/>
  <c r="H26" i="4"/>
  <c r="H28" i="4" s="1"/>
  <c r="I26" i="4"/>
  <c r="I28" i="4" s="1"/>
  <c r="G26" i="4"/>
  <c r="G28" i="4" s="1"/>
  <c r="E94" i="4"/>
  <c r="E96" i="4" s="1"/>
  <c r="D94" i="4"/>
  <c r="I94" i="4"/>
  <c r="G94" i="4"/>
  <c r="H94" i="4"/>
  <c r="F94" i="4"/>
  <c r="E79" i="4"/>
  <c r="E82" i="4" s="1"/>
  <c r="D79" i="4"/>
  <c r="D82" i="4" s="1"/>
  <c r="G79" i="4"/>
  <c r="H79" i="4"/>
  <c r="H82" i="4" s="1"/>
  <c r="I79" i="4"/>
  <c r="I82" i="4" s="1"/>
  <c r="F79" i="4"/>
  <c r="F82" i="4" s="1"/>
  <c r="I38" i="4"/>
  <c r="I41" i="4" s="1"/>
  <c r="D38" i="4"/>
  <c r="D40" i="4" s="1"/>
  <c r="C64" i="4"/>
  <c r="C67" i="4" s="1"/>
  <c r="I64" i="4"/>
  <c r="I66" i="4" s="1"/>
  <c r="I51" i="4"/>
  <c r="I53" i="4" s="1"/>
  <c r="E38" i="4"/>
  <c r="E41" i="4" s="1"/>
  <c r="E64" i="4"/>
  <c r="E67" i="4" s="1"/>
  <c r="E51" i="4"/>
  <c r="E54" i="4" s="1"/>
  <c r="C38" i="4"/>
  <c r="C40" i="4" s="1"/>
  <c r="H38" i="4"/>
  <c r="H41" i="4" s="1"/>
  <c r="D51" i="4"/>
  <c r="D54" i="4" s="1"/>
  <c r="D64" i="4"/>
  <c r="D66" i="4" s="1"/>
  <c r="C51" i="4"/>
  <c r="C54" i="4" s="1"/>
  <c r="F38" i="4"/>
  <c r="F41" i="4" s="1"/>
  <c r="G38" i="4"/>
  <c r="G41" i="4" s="1"/>
  <c r="G64" i="4"/>
  <c r="G67" i="4" s="1"/>
  <c r="H64" i="4"/>
  <c r="H66" i="4" s="1"/>
  <c r="H51" i="4"/>
  <c r="H53" i="4" s="1"/>
  <c r="G51" i="4"/>
  <c r="G53" i="4" s="1"/>
  <c r="F64" i="4"/>
  <c r="F66" i="4" s="1"/>
  <c r="C41" i="8"/>
  <c r="C43" i="8" s="1"/>
  <c r="F51" i="4"/>
  <c r="F53" i="4" s="1"/>
  <c r="M87" i="3"/>
  <c r="K83" i="3"/>
  <c r="C86" i="3"/>
  <c r="P98" i="3"/>
  <c r="H101" i="3"/>
  <c r="O98" i="3"/>
  <c r="G101" i="3"/>
  <c r="O69" i="3"/>
  <c r="G72" i="3"/>
  <c r="F101" i="3"/>
  <c r="N98" i="3"/>
  <c r="P83" i="3"/>
  <c r="H86" i="3"/>
  <c r="F72" i="3"/>
  <c r="N69" i="3"/>
  <c r="E101" i="3"/>
  <c r="M98" i="3"/>
  <c r="G86" i="3"/>
  <c r="O83" i="3"/>
  <c r="E72" i="3"/>
  <c r="M69" i="3"/>
  <c r="N47" i="3"/>
  <c r="L83" i="3"/>
  <c r="D86" i="3"/>
  <c r="N73" i="3"/>
  <c r="F33" i="3"/>
  <c r="N33" i="3" s="1"/>
  <c r="N30" i="3"/>
  <c r="F43" i="3"/>
  <c r="N43" i="3" s="1"/>
  <c r="F56" i="3"/>
  <c r="N56" i="3" s="1"/>
  <c r="F19" i="3"/>
  <c r="N16" i="3"/>
  <c r="F86" i="3"/>
  <c r="N83" i="3"/>
  <c r="N34" i="3"/>
  <c r="G33" i="3"/>
  <c r="O33" i="3" s="1"/>
  <c r="O30" i="3"/>
  <c r="H19" i="3"/>
  <c r="P16" i="3"/>
  <c r="H43" i="3"/>
  <c r="P43" i="3" s="1"/>
  <c r="H56" i="3"/>
  <c r="P56" i="3" s="1"/>
  <c r="E86" i="3"/>
  <c r="M83" i="3"/>
  <c r="P69" i="3"/>
  <c r="H72" i="3"/>
  <c r="M34" i="3"/>
  <c r="E33" i="3"/>
  <c r="M33" i="3" s="1"/>
  <c r="M30" i="3"/>
  <c r="G43" i="3"/>
  <c r="O43" i="3" s="1"/>
  <c r="G56" i="3"/>
  <c r="O56" i="3" s="1"/>
  <c r="O16" i="3"/>
  <c r="G19" i="3"/>
  <c r="D101" i="3"/>
  <c r="L98" i="3"/>
  <c r="D72" i="3"/>
  <c r="L69" i="3"/>
  <c r="K98" i="3"/>
  <c r="C101" i="3"/>
  <c r="K69" i="3"/>
  <c r="C72" i="3"/>
  <c r="K30" i="3"/>
  <c r="C33" i="3"/>
  <c r="K33" i="3" s="1"/>
  <c r="D43" i="3"/>
  <c r="L43" i="3" s="1"/>
  <c r="D56" i="3"/>
  <c r="L56" i="3" s="1"/>
  <c r="L16" i="3"/>
  <c r="D19" i="3"/>
  <c r="C43" i="3"/>
  <c r="K43" i="3" s="1"/>
  <c r="C19" i="3"/>
  <c r="K16" i="3"/>
  <c r="C56" i="3"/>
  <c r="K56" i="3" s="1"/>
  <c r="M47" i="3"/>
  <c r="N20" i="3"/>
  <c r="N102" i="3"/>
  <c r="M20" i="3"/>
  <c r="M102" i="3"/>
  <c r="N87" i="3"/>
  <c r="N60" i="3"/>
  <c r="M16" i="3"/>
  <c r="E43" i="3"/>
  <c r="M43" i="3" s="1"/>
  <c r="E19" i="3"/>
  <c r="E56" i="3"/>
  <c r="M56" i="3" s="1"/>
  <c r="M60" i="3"/>
  <c r="H33" i="3"/>
  <c r="P33" i="3" s="1"/>
  <c r="P30" i="3"/>
  <c r="D33" i="3"/>
  <c r="L33" i="3" s="1"/>
  <c r="L30" i="3"/>
  <c r="M73" i="3"/>
  <c r="C65" i="8"/>
  <c r="C66" i="8" s="1"/>
  <c r="D27" i="8"/>
  <c r="D28" i="8" s="1"/>
  <c r="F27" i="8"/>
  <c r="F28" i="8" s="1"/>
  <c r="G53" i="8"/>
  <c r="G55" i="8" s="1"/>
  <c r="E41" i="8"/>
  <c r="D41" i="8"/>
  <c r="G41" i="8"/>
  <c r="G43" i="8" s="1"/>
  <c r="E53" i="8"/>
  <c r="E54" i="8" s="1"/>
  <c r="D53" i="8"/>
  <c r="D54" i="8" s="1"/>
  <c r="F41" i="8"/>
  <c r="F42" i="8" s="1"/>
  <c r="G27" i="8"/>
  <c r="F53" i="8"/>
  <c r="C53" i="8"/>
  <c r="C55" i="8" s="1"/>
  <c r="G65" i="8"/>
  <c r="E27" i="8"/>
  <c r="E28" i="8" s="1"/>
  <c r="F65" i="8"/>
  <c r="E65" i="8"/>
  <c r="C111" i="4" l="1"/>
  <c r="C23" i="11" s="1"/>
  <c r="E43" i="8"/>
  <c r="E42" i="8"/>
  <c r="D67" i="8"/>
  <c r="F54" i="8"/>
  <c r="F68" i="8" s="1"/>
  <c r="F55" i="8"/>
  <c r="G28" i="8"/>
  <c r="I16" i="11" s="1"/>
  <c r="D42" i="8"/>
  <c r="D69" i="8" s="1"/>
  <c r="D43" i="8"/>
  <c r="F43" i="8"/>
  <c r="D55" i="8"/>
  <c r="D66" i="8"/>
  <c r="F19" i="11" s="1"/>
  <c r="C54" i="8"/>
  <c r="C68" i="8" s="1"/>
  <c r="C67" i="8"/>
  <c r="F26" i="9"/>
  <c r="F28" i="9" s="1"/>
  <c r="E79" i="9"/>
  <c r="E82" i="9" s="1"/>
  <c r="E38" i="9"/>
  <c r="E40" i="9" s="1"/>
  <c r="E64" i="9"/>
  <c r="E66" i="9" s="1"/>
  <c r="E51" i="9"/>
  <c r="E54" i="9" s="1"/>
  <c r="F94" i="9"/>
  <c r="F95" i="9" s="1"/>
  <c r="E94" i="9"/>
  <c r="E96" i="9" s="1"/>
  <c r="F51" i="9"/>
  <c r="F54" i="9" s="1"/>
  <c r="E26" i="9"/>
  <c r="E28" i="9" s="1"/>
  <c r="E108" i="9"/>
  <c r="E110" i="9" s="1"/>
  <c r="F31" i="11" s="1"/>
  <c r="F79" i="9"/>
  <c r="F81" i="9" s="1"/>
  <c r="F64" i="9"/>
  <c r="F67" i="9" s="1"/>
  <c r="F38" i="9"/>
  <c r="F41" i="9" s="1"/>
  <c r="F108" i="9"/>
  <c r="F110" i="9" s="1"/>
  <c r="G31" i="11" s="1"/>
  <c r="H113" i="9"/>
  <c r="I29" i="11"/>
  <c r="H114" i="9"/>
  <c r="I28" i="11"/>
  <c r="I132" i="4"/>
  <c r="I20" i="11"/>
  <c r="H132" i="4"/>
  <c r="H20" i="11"/>
  <c r="F70" i="8"/>
  <c r="H16" i="11"/>
  <c r="G132" i="4"/>
  <c r="G20" i="11"/>
  <c r="E68" i="8"/>
  <c r="G18" i="11"/>
  <c r="E70" i="8"/>
  <c r="G16" i="11"/>
  <c r="F132" i="4"/>
  <c r="F20" i="11"/>
  <c r="D70" i="8"/>
  <c r="F16" i="11"/>
  <c r="E130" i="4"/>
  <c r="E22" i="11"/>
  <c r="E132" i="4"/>
  <c r="D132" i="4"/>
  <c r="D20" i="11"/>
  <c r="C114" i="9"/>
  <c r="C28" i="11"/>
  <c r="C131" i="4"/>
  <c r="C21" i="11"/>
  <c r="C132" i="4"/>
  <c r="C20" i="11"/>
  <c r="C70" i="8"/>
  <c r="C16" i="11"/>
  <c r="C82" i="4"/>
  <c r="D110" i="9"/>
  <c r="D31" i="11" s="1"/>
  <c r="D111" i="9"/>
  <c r="G110" i="9"/>
  <c r="H31" i="11" s="1"/>
  <c r="G111" i="9"/>
  <c r="C111" i="9"/>
  <c r="H110" i="9"/>
  <c r="I31" i="11" s="1"/>
  <c r="D95" i="9"/>
  <c r="D96" i="9"/>
  <c r="G96" i="9"/>
  <c r="G95" i="9"/>
  <c r="H96" i="9"/>
  <c r="H95" i="9"/>
  <c r="C95" i="9"/>
  <c r="C96" i="9"/>
  <c r="D81" i="9"/>
  <c r="D82" i="9"/>
  <c r="G81" i="9"/>
  <c r="H82" i="9"/>
  <c r="C81" i="9"/>
  <c r="C82" i="9"/>
  <c r="G28" i="9"/>
  <c r="D28" i="9"/>
  <c r="E97" i="4"/>
  <c r="G111" i="4"/>
  <c r="G23" i="11" s="1"/>
  <c r="G113" i="4"/>
  <c r="F111" i="4"/>
  <c r="F23" i="11" s="1"/>
  <c r="F113" i="4"/>
  <c r="H111" i="4"/>
  <c r="H23" i="11" s="1"/>
  <c r="H113" i="4"/>
  <c r="I111" i="4"/>
  <c r="I23" i="11" s="1"/>
  <c r="I113" i="4"/>
  <c r="D113" i="4"/>
  <c r="E113" i="4"/>
  <c r="G97" i="4"/>
  <c r="G96" i="4"/>
  <c r="F96" i="4"/>
  <c r="F97" i="4"/>
  <c r="G82" i="4"/>
  <c r="G81" i="4"/>
  <c r="H97" i="4"/>
  <c r="H96" i="4"/>
  <c r="I97" i="4"/>
  <c r="I96" i="4"/>
  <c r="D97" i="4"/>
  <c r="D96" i="4"/>
  <c r="C96" i="4"/>
  <c r="C97" i="4"/>
  <c r="I40" i="4"/>
  <c r="H81" i="4"/>
  <c r="E81" i="4"/>
  <c r="D81" i="4"/>
  <c r="F81" i="4"/>
  <c r="I81" i="4"/>
  <c r="C66" i="4"/>
  <c r="D41" i="4"/>
  <c r="H40" i="4"/>
  <c r="I112" i="4"/>
  <c r="E66" i="4"/>
  <c r="I54" i="4"/>
  <c r="E40" i="4"/>
  <c r="C53" i="4"/>
  <c r="D67" i="4"/>
  <c r="D53" i="4"/>
  <c r="E53" i="4"/>
  <c r="H38" i="3"/>
  <c r="H41" i="3" s="1"/>
  <c r="E38" i="3"/>
  <c r="E41" i="3" s="1"/>
  <c r="F40" i="4"/>
  <c r="C41" i="4"/>
  <c r="E67" i="8"/>
  <c r="G66" i="8"/>
  <c r="I19" i="11" s="1"/>
  <c r="F67" i="8"/>
  <c r="F66" i="8"/>
  <c r="H19" i="11" s="1"/>
  <c r="E66" i="8"/>
  <c r="G19" i="11" s="1"/>
  <c r="G54" i="9"/>
  <c r="G66" i="4"/>
  <c r="G40" i="4"/>
  <c r="H54" i="4"/>
  <c r="G42" i="8"/>
  <c r="C42" i="8"/>
  <c r="C69" i="8" s="1"/>
  <c r="C53" i="9"/>
  <c r="C40" i="9"/>
  <c r="C66" i="9"/>
  <c r="G54" i="8"/>
  <c r="G54" i="4"/>
  <c r="F67" i="4"/>
  <c r="C19" i="11"/>
  <c r="G38" i="3"/>
  <c r="G41" i="3" s="1"/>
  <c r="F54" i="4"/>
  <c r="E55" i="8"/>
  <c r="D40" i="9"/>
  <c r="G112" i="4"/>
  <c r="C38" i="3"/>
  <c r="C41" i="3" s="1"/>
  <c r="G40" i="9"/>
  <c r="F38" i="3"/>
  <c r="F41" i="3" s="1"/>
  <c r="L86" i="3"/>
  <c r="D93" i="3" s="1"/>
  <c r="K19" i="3"/>
  <c r="C59" i="3"/>
  <c r="C46" i="3"/>
  <c r="K46" i="3" s="1"/>
  <c r="C51" i="3" s="1"/>
  <c r="G59" i="3"/>
  <c r="O59" i="3" s="1"/>
  <c r="G64" i="3" s="1"/>
  <c r="G46" i="3"/>
  <c r="O46" i="3" s="1"/>
  <c r="G51" i="3" s="1"/>
  <c r="G54" i="3" s="1"/>
  <c r="O19" i="3"/>
  <c r="D46" i="3"/>
  <c r="L46" i="3" s="1"/>
  <c r="D51" i="3" s="1"/>
  <c r="D54" i="3" s="1"/>
  <c r="D59" i="3"/>
  <c r="L59" i="3" s="1"/>
  <c r="D64" i="3" s="1"/>
  <c r="D67" i="3" s="1"/>
  <c r="L19" i="3"/>
  <c r="D26" i="3" s="1"/>
  <c r="L72" i="3"/>
  <c r="D78" i="3" s="1"/>
  <c r="D80" i="3" s="1"/>
  <c r="D66" i="9"/>
  <c r="P72" i="3"/>
  <c r="H78" i="3" s="1"/>
  <c r="H80" i="3" s="1"/>
  <c r="O86" i="3"/>
  <c r="N101" i="3"/>
  <c r="O101" i="3"/>
  <c r="P101" i="3"/>
  <c r="D38" i="3"/>
  <c r="D41" i="3" s="1"/>
  <c r="L101" i="3"/>
  <c r="M86" i="3"/>
  <c r="N86" i="3"/>
  <c r="F93" i="3" s="1"/>
  <c r="M101" i="3"/>
  <c r="K101" i="3"/>
  <c r="C108" i="3" s="1"/>
  <c r="N72" i="3"/>
  <c r="F78" i="3" s="1"/>
  <c r="F81" i="3" s="1"/>
  <c r="F46" i="3"/>
  <c r="N46" i="3" s="1"/>
  <c r="F51" i="3" s="1"/>
  <c r="F54" i="3" s="1"/>
  <c r="F59" i="3"/>
  <c r="N59" i="3" s="1"/>
  <c r="F64" i="3" s="1"/>
  <c r="F67" i="3" s="1"/>
  <c r="N19" i="3"/>
  <c r="P86" i="3"/>
  <c r="H93" i="3" s="1"/>
  <c r="E46" i="3"/>
  <c r="M46" i="3" s="1"/>
  <c r="E51" i="3" s="1"/>
  <c r="E54" i="3" s="1"/>
  <c r="E59" i="3"/>
  <c r="M59" i="3" s="1"/>
  <c r="E64" i="3" s="1"/>
  <c r="E67" i="3" s="1"/>
  <c r="M19" i="3"/>
  <c r="E26" i="3" s="1"/>
  <c r="M72" i="3"/>
  <c r="E78" i="3" s="1"/>
  <c r="E80" i="3" s="1"/>
  <c r="H46" i="3"/>
  <c r="P46" i="3" s="1"/>
  <c r="H51" i="3" s="1"/>
  <c r="P19" i="3"/>
  <c r="H26" i="3" s="1"/>
  <c r="H59" i="3"/>
  <c r="P59" i="3" s="1"/>
  <c r="H64" i="3" s="1"/>
  <c r="H66" i="3" s="1"/>
  <c r="K86" i="3"/>
  <c r="K72" i="3"/>
  <c r="C78" i="3" s="1"/>
  <c r="C80" i="3" s="1"/>
  <c r="O72" i="3"/>
  <c r="G78" i="3" s="1"/>
  <c r="G80" i="3" s="1"/>
  <c r="H66" i="9"/>
  <c r="H54" i="9"/>
  <c r="G67" i="9"/>
  <c r="H41" i="9"/>
  <c r="D54" i="9"/>
  <c r="D112" i="4"/>
  <c r="F112" i="4"/>
  <c r="E81" i="9" l="1"/>
  <c r="F29" i="11" s="1"/>
  <c r="F111" i="9"/>
  <c r="H18" i="11"/>
  <c r="F40" i="9"/>
  <c r="F17" i="11"/>
  <c r="G67" i="8"/>
  <c r="G70" i="8"/>
  <c r="F66" i="9"/>
  <c r="E111" i="9"/>
  <c r="F96" i="9"/>
  <c r="F82" i="9"/>
  <c r="E95" i="9"/>
  <c r="E112" i="9" s="1"/>
  <c r="F53" i="9"/>
  <c r="E53" i="9"/>
  <c r="E41" i="9"/>
  <c r="E67" i="9"/>
  <c r="H112" i="9"/>
  <c r="I30" i="11"/>
  <c r="H129" i="3"/>
  <c r="I25" i="11"/>
  <c r="I130" i="4"/>
  <c r="I22" i="11"/>
  <c r="I131" i="4"/>
  <c r="I21" i="11"/>
  <c r="G68" i="8"/>
  <c r="I18" i="11"/>
  <c r="G69" i="8"/>
  <c r="I17" i="11"/>
  <c r="G112" i="9"/>
  <c r="H30" i="11"/>
  <c r="G113" i="9"/>
  <c r="H29" i="11"/>
  <c r="G114" i="9"/>
  <c r="H28" i="11"/>
  <c r="G129" i="3"/>
  <c r="H25" i="11"/>
  <c r="H130" i="4"/>
  <c r="H22" i="11"/>
  <c r="H131" i="4"/>
  <c r="H21" i="11"/>
  <c r="F69" i="8"/>
  <c r="H17" i="11"/>
  <c r="F112" i="9"/>
  <c r="G30" i="11"/>
  <c r="F113" i="9"/>
  <c r="G29" i="11"/>
  <c r="F114" i="9"/>
  <c r="G28" i="11"/>
  <c r="G130" i="4"/>
  <c r="G22" i="11"/>
  <c r="G131" i="4"/>
  <c r="G21" i="11"/>
  <c r="E69" i="8"/>
  <c r="G17" i="11"/>
  <c r="E114" i="9"/>
  <c r="F28" i="11"/>
  <c r="E129" i="3"/>
  <c r="F25" i="11"/>
  <c r="F130" i="4"/>
  <c r="F22" i="11"/>
  <c r="F131" i="4"/>
  <c r="F21" i="11"/>
  <c r="D68" i="8"/>
  <c r="F18" i="11"/>
  <c r="E131" i="4"/>
  <c r="E21" i="11"/>
  <c r="D112" i="9"/>
  <c r="D30" i="11"/>
  <c r="D113" i="9"/>
  <c r="D29" i="11"/>
  <c r="D114" i="9"/>
  <c r="D28" i="11"/>
  <c r="D129" i="3"/>
  <c r="D25" i="11"/>
  <c r="D130" i="4"/>
  <c r="D22" i="11"/>
  <c r="D131" i="4"/>
  <c r="D21" i="11"/>
  <c r="C112" i="9"/>
  <c r="C30" i="11"/>
  <c r="C113" i="9"/>
  <c r="C29" i="11"/>
  <c r="C129" i="3"/>
  <c r="C25" i="11"/>
  <c r="C130" i="4"/>
  <c r="C22" i="11"/>
  <c r="C18" i="11"/>
  <c r="C17" i="11"/>
  <c r="C40" i="3"/>
  <c r="H40" i="3"/>
  <c r="G40" i="3"/>
  <c r="E40" i="3"/>
  <c r="F40" i="3"/>
  <c r="D40" i="3"/>
  <c r="C110" i="3"/>
  <c r="C27" i="11" s="1"/>
  <c r="D28" i="3"/>
  <c r="E28" i="3"/>
  <c r="G26" i="3"/>
  <c r="G28" i="3" s="1"/>
  <c r="F26" i="3"/>
  <c r="F28" i="3" s="1"/>
  <c r="C26" i="3"/>
  <c r="C28" i="3" s="1"/>
  <c r="D108" i="3"/>
  <c r="D111" i="3" s="1"/>
  <c r="E108" i="3"/>
  <c r="E111" i="3" s="1"/>
  <c r="G108" i="3"/>
  <c r="G111" i="3" s="1"/>
  <c r="F108" i="3"/>
  <c r="F111" i="3" s="1"/>
  <c r="H108" i="3"/>
  <c r="H111" i="3" s="1"/>
  <c r="C111" i="3"/>
  <c r="E93" i="3"/>
  <c r="E95" i="3" s="1"/>
  <c r="G93" i="3"/>
  <c r="G96" i="3" s="1"/>
  <c r="D96" i="3"/>
  <c r="F96" i="3"/>
  <c r="C93" i="3"/>
  <c r="C96" i="3" s="1"/>
  <c r="F95" i="3"/>
  <c r="D95" i="3"/>
  <c r="H96" i="3"/>
  <c r="H95" i="3"/>
  <c r="E81" i="3"/>
  <c r="C81" i="3"/>
  <c r="D81" i="3"/>
  <c r="H81" i="3"/>
  <c r="G81" i="3"/>
  <c r="F80" i="3"/>
  <c r="H28" i="3"/>
  <c r="C112" i="4"/>
  <c r="E112" i="4"/>
  <c r="H112" i="4"/>
  <c r="F66" i="3"/>
  <c r="D53" i="3"/>
  <c r="D66" i="3"/>
  <c r="H54" i="3"/>
  <c r="H53" i="3"/>
  <c r="F53" i="3"/>
  <c r="C54" i="3"/>
  <c r="C53" i="3"/>
  <c r="G67" i="3"/>
  <c r="G66" i="3"/>
  <c r="G53" i="3"/>
  <c r="E53" i="3"/>
  <c r="E66" i="3"/>
  <c r="K59" i="3"/>
  <c r="C64" i="3" s="1"/>
  <c r="C67" i="3" s="1"/>
  <c r="E113" i="9" l="1"/>
  <c r="F30" i="11"/>
  <c r="H128" i="3"/>
  <c r="I26" i="11"/>
  <c r="H130" i="3"/>
  <c r="I24" i="11"/>
  <c r="G130" i="3"/>
  <c r="H24" i="11"/>
  <c r="F128" i="3"/>
  <c r="G26" i="11"/>
  <c r="F129" i="3"/>
  <c r="G25" i="11"/>
  <c r="F130" i="3"/>
  <c r="G24" i="11"/>
  <c r="E128" i="3"/>
  <c r="F26" i="11"/>
  <c r="E130" i="3"/>
  <c r="F24" i="11"/>
  <c r="D128" i="3"/>
  <c r="D26" i="11"/>
  <c r="D130" i="3"/>
  <c r="D24" i="11"/>
  <c r="C130" i="3"/>
  <c r="C24" i="11"/>
  <c r="H110" i="3"/>
  <c r="I27" i="11" s="1"/>
  <c r="G110" i="3"/>
  <c r="H27" i="11" s="1"/>
  <c r="E110" i="3"/>
  <c r="F27" i="11" s="1"/>
  <c r="D110" i="3"/>
  <c r="D27" i="11" s="1"/>
  <c r="F110" i="3"/>
  <c r="G27" i="11" s="1"/>
  <c r="E96" i="3"/>
  <c r="G95" i="3"/>
  <c r="C95" i="3"/>
  <c r="C66" i="3"/>
  <c r="G128" i="3" l="1"/>
  <c r="H26" i="11"/>
  <c r="C128" i="3"/>
  <c r="C26" i="11"/>
</calcChain>
</file>

<file path=xl/sharedStrings.xml><?xml version="1.0" encoding="utf-8"?>
<sst xmlns="http://schemas.openxmlformats.org/spreadsheetml/2006/main" count="5162" uniqueCount="583">
  <si>
    <t>Nombre del Solicitante:</t>
  </si>
  <si>
    <t>Nombre del Agente:</t>
  </si>
  <si>
    <t>Zona:</t>
  </si>
  <si>
    <t>Ecuador Zona 1</t>
  </si>
  <si>
    <t>Edad del Solicitante:</t>
  </si>
  <si>
    <t>Edad del Cónyuge:</t>
  </si>
  <si>
    <t>Número de Hijos:</t>
  </si>
  <si>
    <t># Hijos mayores de 10 años:</t>
  </si>
  <si>
    <t>Anexos</t>
  </si>
  <si>
    <t>Trasplante de Órganos:</t>
  </si>
  <si>
    <t>No</t>
  </si>
  <si>
    <t xml:space="preserve">   Solo aplica para SPECIAL VIP</t>
  </si>
  <si>
    <t>Extensión de Maternidad:</t>
  </si>
  <si>
    <t>Solo aplica para ABSOLUTE VIP Deducible US$3,000/US$2,000</t>
  </si>
  <si>
    <t>Cobertura Plus:</t>
  </si>
  <si>
    <t xml:space="preserve">Solo aplica para Zona 2 en montos de deducible US$5,000 y US$10,000 </t>
  </si>
  <si>
    <t xml:space="preserve">Método de Pago </t>
  </si>
  <si>
    <t>Opción:</t>
  </si>
  <si>
    <t>Efectivo o Depósito</t>
  </si>
  <si>
    <t>Se crea nuevo cotizador sin cambios en tarifas, fórmulas, etc. Solamente se oculta el resumen de beneficios de cada plan</t>
  </si>
  <si>
    <t>Si</t>
  </si>
  <si>
    <t>Tarjeta de Crédito</t>
  </si>
  <si>
    <t>Children</t>
  </si>
  <si>
    <t>--</t>
  </si>
  <si>
    <t>1</t>
  </si>
  <si>
    <t>2</t>
  </si>
  <si>
    <t>3+</t>
  </si>
  <si>
    <t>Countries</t>
  </si>
  <si>
    <t>Ecuador Zona 2</t>
  </si>
  <si>
    <t xml:space="preserve">             Fecha de Cotización:</t>
  </si>
  <si>
    <t xml:space="preserve">   Nombre del Solicitante:</t>
  </si>
  <si>
    <t xml:space="preserve">             Nombre del Agente:</t>
  </si>
  <si>
    <t xml:space="preserve">                  País:</t>
  </si>
  <si>
    <t xml:space="preserve">                 Edad del Solicitante:</t>
  </si>
  <si>
    <t xml:space="preserve">                 Edad del Cónyuge:</t>
  </si>
  <si>
    <t>Anexo de Cobertura Plus</t>
  </si>
  <si>
    <t>DEDUCIBLES*</t>
  </si>
  <si>
    <t>Opción I</t>
  </si>
  <si>
    <t>Opción IV</t>
  </si>
  <si>
    <t>Opción V</t>
  </si>
  <si>
    <t>Opción VI</t>
  </si>
  <si>
    <t>Opción VII</t>
  </si>
  <si>
    <t>Fuera de EE. UU.</t>
  </si>
  <si>
    <t>Dentro de EE. UU.</t>
  </si>
  <si>
    <t>ANUAL</t>
  </si>
  <si>
    <t>Seguro Campesino (0,5%)</t>
  </si>
  <si>
    <t>Principal</t>
  </si>
  <si>
    <t>Cónyuge</t>
  </si>
  <si>
    <t>Niño(s)</t>
  </si>
  <si>
    <t>Anexo de Extensión de Maternidad</t>
  </si>
  <si>
    <t>Anexo de Cobertura Plus (Principal)</t>
  </si>
  <si>
    <t>N/A</t>
  </si>
  <si>
    <t>Anexo de Cobertura Plus (Cónyuge)</t>
  </si>
  <si>
    <t>Anexo de Cobertura Plus (Niños)</t>
  </si>
  <si>
    <t>Costo Administrativo</t>
  </si>
  <si>
    <t>Descuento por método de pago</t>
  </si>
  <si>
    <t xml:space="preserve">Nota: el 0,005 esta en negativo para que se haga positivo en la tabla </t>
  </si>
  <si>
    <t>Tarifa de Servicio</t>
  </si>
  <si>
    <t>Impuesto:</t>
  </si>
  <si>
    <t>Total Anual</t>
  </si>
  <si>
    <t xml:space="preserve">Total 3 meses anticipados </t>
  </si>
  <si>
    <t xml:space="preserve">Total 6 meses anticipados </t>
  </si>
  <si>
    <t xml:space="preserve">Total 12 meses anticipados </t>
  </si>
  <si>
    <t>SEMI-ANUAL</t>
  </si>
  <si>
    <t>Total Semi-Anual</t>
  </si>
  <si>
    <t>Segundo Pago</t>
  </si>
  <si>
    <t>TRIMESTRAL</t>
  </si>
  <si>
    <t>Total Trimestral</t>
  </si>
  <si>
    <t>2°, 3° y 4° Pagos</t>
  </si>
  <si>
    <t>MENSUAL</t>
  </si>
  <si>
    <t>Total Mensual</t>
  </si>
  <si>
    <t>Del 2° al 12° Pagos</t>
  </si>
  <si>
    <t>CuotaTrimestral</t>
  </si>
  <si>
    <t>Cuota Semi-Anual</t>
  </si>
  <si>
    <t>Cuota Anual</t>
  </si>
  <si>
    <t>Esta cotización es de propósito informativo y está sujeta a análisis de riesgo.
* Solamente se aplica (1) un deducible por afiliado, por año contrato. Para contratos de familia, se aplicará un máximo de dos (2) deducibles acumulados por contrato, por año contrato. Para más información, por favor referirse al Contrato Individual de Prestación de Servicios de Salud.</t>
  </si>
  <si>
    <t>Child total</t>
  </si>
  <si>
    <t>Plus</t>
  </si>
  <si>
    <t>A117:AC141</t>
  </si>
  <si>
    <t>A142:AC145</t>
  </si>
  <si>
    <t>A185:I247</t>
  </si>
  <si>
    <t>A248:I251</t>
  </si>
  <si>
    <t>A149:AC173</t>
  </si>
  <si>
    <t>A174:AC177</t>
  </si>
  <si>
    <t>l185:t247</t>
  </si>
  <si>
    <t>L248:T251</t>
  </si>
  <si>
    <t>Country</t>
  </si>
  <si>
    <t>Rate Table</t>
  </si>
  <si>
    <t>Children Table</t>
  </si>
  <si>
    <t>Seguro Campesino</t>
  </si>
  <si>
    <t>Iva</t>
  </si>
  <si>
    <t>DEDUCTIBLES</t>
  </si>
  <si>
    <t>OPTION I</t>
  </si>
  <si>
    <t>OPTION II</t>
  </si>
  <si>
    <t>OPTION III</t>
  </si>
  <si>
    <t>OPTION IV</t>
  </si>
  <si>
    <t>OPTION V</t>
  </si>
  <si>
    <t>OPTION VI</t>
  </si>
  <si>
    <t>OUTSIDE THE USA</t>
  </si>
  <si>
    <t>INSIDE THE USA</t>
  </si>
  <si>
    <t>ECUADOR ZONA 1</t>
  </si>
  <si>
    <t>Age</t>
  </si>
  <si>
    <t>Anual</t>
  </si>
  <si>
    <t>Semianual</t>
  </si>
  <si>
    <t>Trimestral</t>
  </si>
  <si>
    <t xml:space="preserve">Mensual </t>
  </si>
  <si>
    <t>ECUADOR ZONA 2</t>
  </si>
  <si>
    <t>Additional Coverage (Rider)</t>
  </si>
  <si>
    <t>Option I</t>
  </si>
  <si>
    <t>Option II</t>
  </si>
  <si>
    <t>Option III</t>
  </si>
  <si>
    <t>Option IV</t>
  </si>
  <si>
    <t>Option V</t>
  </si>
  <si>
    <t>Option VI</t>
  </si>
  <si>
    <t>Extensión de maternidad</t>
  </si>
  <si>
    <t>ANEXO PLUS ZONA 1</t>
  </si>
  <si>
    <t>ANEXO PLUS ZONA 2</t>
  </si>
  <si>
    <t>Opción II</t>
  </si>
  <si>
    <t>Mensual</t>
  </si>
  <si>
    <t>INFORMACIÓN GENERAL DEL PLAN</t>
  </si>
  <si>
    <t>BENEFICIO</t>
  </si>
  <si>
    <t>COBERTURA</t>
  </si>
  <si>
    <t>Tipo de plan</t>
  </si>
  <si>
    <t>Individual</t>
  </si>
  <si>
    <t>Monto máximo de cobertura</t>
  </si>
  <si>
    <t>Ilimitado</t>
  </si>
  <si>
    <t>Eligibilidad para solicitar cobertura</t>
  </si>
  <si>
    <t>Sin limite de edad</t>
  </si>
  <si>
    <t>Periodo de carencia</t>
  </si>
  <si>
    <t>30 días</t>
  </si>
  <si>
    <t>Cobertura geográfica</t>
  </si>
  <si>
    <t>Mundial, sin restricción de médicos y hospitales</t>
  </si>
  <si>
    <t>Modalidad</t>
  </si>
  <si>
    <t>Mixta (sin restricción de médicos y hospitales)</t>
  </si>
  <si>
    <t>Tipo de deducible</t>
  </si>
  <si>
    <t xml:space="preserve">Por afiliado (contrato anual, máximo 2 deducibles por familia)
</t>
  </si>
  <si>
    <t>ATENCIÓN PREHOSPITALARIA</t>
  </si>
  <si>
    <t>Transportación por ambulancia aérea</t>
  </si>
  <si>
    <t>100% UCR sin deducible</t>
  </si>
  <si>
    <t>Transportación de emergencia por ambulancia terrestre</t>
  </si>
  <si>
    <t>Transportación de emergencia por ambulancia fluvial</t>
  </si>
  <si>
    <t>ATENCIÓN HOSPITALARIA</t>
  </si>
  <si>
    <t>Habitación privada estándar, servicios de enfermería y auxiliares de enfermería</t>
  </si>
  <si>
    <t>100% UCR</t>
  </si>
  <si>
    <t xml:space="preserve">Cuidados intensivos </t>
  </si>
  <si>
    <t>Cirugía de reducción de riesgo de cáncer o cirugía profiláctica</t>
  </si>
  <si>
    <t>Equipo médico durable</t>
  </si>
  <si>
    <t>Cirugía reconstructiva en caso de enfermedad o accidente cubierto</t>
  </si>
  <si>
    <t>ATENCIÓN AMBULATORIA</t>
  </si>
  <si>
    <t>US$6.000</t>
  </si>
  <si>
    <t>Enfermero en el hogar</t>
  </si>
  <si>
    <t>US$3.000 vitalicio</t>
  </si>
  <si>
    <t>US$4.000</t>
  </si>
  <si>
    <t>Alzheimer</t>
  </si>
  <si>
    <t>Autismo</t>
  </si>
  <si>
    <t>Terapias de rehabilitación física, respiratoria, cardiológica y de lenguaje</t>
  </si>
  <si>
    <t>US$10.000</t>
  </si>
  <si>
    <t>ATENCIÓN PRENATAL Y DE EMBARAZOS</t>
  </si>
  <si>
    <t>ATENCIÓN AL RECIÉN NACIDO</t>
  </si>
  <si>
    <t>US$40 por consulta</t>
  </si>
  <si>
    <t>COBERTURAS OBLIGATORIAS</t>
  </si>
  <si>
    <t>US$300</t>
  </si>
  <si>
    <t>US$100</t>
  </si>
  <si>
    <t>PROHIBICIONES A LAS EXCLUSIONES</t>
  </si>
  <si>
    <t>Condiciones laborales o profesionales</t>
  </si>
  <si>
    <t>Gastos en salud incurridos por el usuario para el diagnóstico diferencial o definitivo, siempre y cuando estos estén de acuerdo con las guías de práctica clínica, protocolos nacionales o internacionales</t>
  </si>
  <si>
    <t>Problemas de malnutrición siempre y cuando haya diagnóstico médico definitivo y elección de tratamiento de acuerdo con los protocolos nacionales, o a falta de ellos, a la buena práctica de la medicina basada en evidencia, o a los protocolos internacionales</t>
  </si>
  <si>
    <t>Tratamiento de enfermedades de transmisión sexual</t>
  </si>
  <si>
    <t>Endo-prótesis en tejidos de origen animal, siempre y cuando cumplan con las aprobaciones requeridas por la autoridad sanitaria nacional</t>
  </si>
  <si>
    <t>Para el tratamiento de úlceras de presión, ni sus complicaciones</t>
  </si>
  <si>
    <t>Fórmulas alimenticias medicadas, siempre y cuando la enfermedad obligue su utilización y sea prescrita</t>
  </si>
  <si>
    <t>Trastornos en el desarrollo psicomotor, cuando este se deba o se presente como consecuencia de una patología</t>
  </si>
  <si>
    <t>Cirugía plástica reconstructiva o correctiva</t>
  </si>
  <si>
    <t>Pruebas de sensibilidad y/o tratamientos inmunológicos en general, siempre y cuando hayan sido prescritas por un profesional calificado en base a protocolos nacionales, o a falta de ellos, a la buena práctica de la medicina basada en evidencia, o a los protocolos internacionales</t>
  </si>
  <si>
    <t>Alquiler de cualquier equipo o dispositivo médico para monitoreo e infusión de medicamentos y/o los suministros necesarios para su utilización o funcionamiento</t>
  </si>
  <si>
    <t>Legrados o abortos no punibles, siempre y cuando estos sean indicados como procedimiento terapéutico por un médico</t>
  </si>
  <si>
    <t>Gastos del donante que tiene relación con la procuración de órganos en donantes cadavéricos o con la extracción del órgano en donantes vivos, ni sus complicaciones, hasta el límite de la cobertura</t>
  </si>
  <si>
    <t>Enfermedades catastróficas y raras</t>
  </si>
  <si>
    <t>No se puede excluir la cobertura de alimentación enteral, parenteral, ni complementos alimenticios prescritos</t>
  </si>
  <si>
    <t>Tratamiento con estimulantes del crecimiento para este tipo de patologías</t>
  </si>
  <si>
    <t>Control de natalidad. No aplica a hijas dependientes</t>
  </si>
  <si>
    <t>Condiciones de salud consecuentes de un accidente y/o enfermedades por uso de drogas, estupefacientes, embriaguez, alcoholismo y lesiones debido a trastornos de salud mental, estados de demencia incluso a resultantes por intento de suicidio</t>
  </si>
  <si>
    <t>OTRAS COBERTURAS</t>
  </si>
  <si>
    <t>Gastos médicos y complicaciones del donante vivo.</t>
  </si>
  <si>
    <t>Condiciones congénitas y hereditarias, que se manifiesten antes de los 18 años de edad. En caso de partos múltiples aplicará a cada recién nacido si es que se encuentra dentro de un embarazo cubierto</t>
  </si>
  <si>
    <t>Condiciones congénitas y hereditarias, que se manifiesten después de los 18 años</t>
  </si>
  <si>
    <t>Cobertura oncológica integral: exámenes de cáncer, medicamentos y tratamiento (quimioterapia y/o radioterapia)</t>
  </si>
  <si>
    <t>Cobertura dental de emergencia por lesiones resultantes de un accidente cubierto</t>
  </si>
  <si>
    <t>100% UCR dentro de los 180 días posteriores al accidente</t>
  </si>
  <si>
    <t>Cirugía refractiva</t>
  </si>
  <si>
    <r>
      <t>Actividades de alto riesgo, deportes profesionales</t>
    </r>
    <r>
      <rPr>
        <sz val="11"/>
        <color rgb="FF6AB64C"/>
        <rFont val="Gill Sans MT"/>
        <family val="2"/>
      </rPr>
      <t xml:space="preserve"> </t>
    </r>
    <r>
      <rPr>
        <sz val="11"/>
        <color rgb="FF000000"/>
        <rFont val="Gill Sans MT"/>
        <family val="2"/>
      </rPr>
      <t>y</t>
    </r>
    <r>
      <rPr>
        <sz val="11"/>
        <color rgb="FF6AB64C"/>
        <rFont val="Gill Sans MT"/>
        <family val="2"/>
      </rPr>
      <t xml:space="preserve"> </t>
    </r>
    <r>
      <rPr>
        <sz val="11"/>
        <color rgb="FF000000"/>
        <rFont val="Gill Sans MT"/>
        <family val="2"/>
      </rPr>
      <t>no</t>
    </r>
    <r>
      <rPr>
        <sz val="11"/>
        <color rgb="FF6AB64C"/>
        <rFont val="Gill Sans MT"/>
        <family val="2"/>
      </rPr>
      <t xml:space="preserve"> </t>
    </r>
    <r>
      <rPr>
        <sz val="11"/>
        <color rgb="FF000000"/>
        <rFont val="Gill Sans MT"/>
        <family val="2"/>
      </rPr>
      <t>profesionales</t>
    </r>
  </si>
  <si>
    <t>Psicólogo</t>
  </si>
  <si>
    <t>COBERTURAS ADICIONALES</t>
  </si>
  <si>
    <t>Diálisis y hemodiálisis</t>
  </si>
  <si>
    <t xml:space="preserve">VIH-SIDA </t>
  </si>
  <si>
    <t>Cirugía bariátrica y de bypass gástrico por obesidad</t>
  </si>
  <si>
    <t>US$15.000 vitalicio</t>
  </si>
  <si>
    <t>Tratamientos podiátricos</t>
  </si>
  <si>
    <t>Cuidados paliativos para afiliados con enfermedades terminales</t>
  </si>
  <si>
    <t>Cobertura provisional para accidentes mientras se procesa la solicitud</t>
  </si>
  <si>
    <t>US$30.000</t>
  </si>
  <si>
    <t>Tratamiento de alergias</t>
  </si>
  <si>
    <t>Cobertura gratuita extendida a dependientes elegibles después del fallecimiento del titular</t>
  </si>
  <si>
    <t>Repatriación de restos mortales o servicios de cremación cuando el afiliado fallece en el exterior</t>
  </si>
  <si>
    <t>Pasaje aéreo de regreso del afiliado y del acompañante después de una evacuación por ambulancia aérea</t>
  </si>
  <si>
    <t>Eliminación/reducción del deducible por no presentar reclamos</t>
  </si>
  <si>
    <r>
      <t>Segunda Opinión Médica VIP</t>
    </r>
    <r>
      <rPr>
        <vertAlign val="superscript"/>
        <sz val="11"/>
        <color rgb="FF000000"/>
        <rFont val="Gill Sans MT"/>
        <family val="2"/>
      </rPr>
      <t>®</t>
    </r>
  </si>
  <si>
    <t>Acceso a la opinión médica de expertos de renombre internacional de todo el mundo sobre alguna condición, sin deducible</t>
  </si>
  <si>
    <t>Apnea del sueño y trastornos relacionados</t>
  </si>
  <si>
    <t>COBERTURAS NO SANITARIAS</t>
  </si>
  <si>
    <t>El contenido de esta tabla de coberturas es únicamente para fines informativos. Los beneficios están regidos por las cláusulas descritas en el Contrato Individual de Prestación de Servicios de Salud.</t>
  </si>
  <si>
    <t>Esta cotización contiene un resumen de las principales coberturas ofrecidas en el plan cotizado. Para obtener la tabla de cobertura completa del plan y opción de deducible que se quiere contratar, por favor contacte a su agente o bróker.</t>
  </si>
  <si>
    <t>Todos los beneficios con cobertura del 100% son hasta los límites del contrato.</t>
  </si>
  <si>
    <t xml:space="preserve">                       Fecha de Cotización:</t>
  </si>
  <si>
    <t xml:space="preserve">                           Nombre del Solicitante:</t>
  </si>
  <si>
    <t xml:space="preserve">                       Nombre del Agente:</t>
  </si>
  <si>
    <t>País:</t>
  </si>
  <si>
    <t xml:space="preserve">                          Edad del Solicitante:</t>
  </si>
  <si>
    <t xml:space="preserve">   Número de Hijos:</t>
  </si>
  <si>
    <t xml:space="preserve">                        Edad del Cónyuge:</t>
  </si>
  <si>
    <t>Anexo de Cobertura Plus:</t>
  </si>
  <si>
    <t>Opción III</t>
  </si>
  <si>
    <t>Tarifa de servicio</t>
  </si>
  <si>
    <t>IVA (12%)</t>
  </si>
  <si>
    <t>Total</t>
  </si>
  <si>
    <t>Primer pago</t>
  </si>
  <si>
    <t>Cuota Trimestral</t>
  </si>
  <si>
    <t>Esta cotización es de propósito informativo y está sujeta a análisis de riesgo.
* Solamente aplica un (1) deducible por afiliado, por año contrato. Para contratos de familia, se aplicará un máximo de dos (2) deducibles acumulados por contrato, por año contrato. Para más información, por favor referirse al Contrato Individual de Prestación de Servicios de Salud.</t>
  </si>
  <si>
    <t>Child index</t>
  </si>
  <si>
    <t>A169:ac182</t>
  </si>
  <si>
    <t>A183:ac186</t>
  </si>
  <si>
    <t>A207:I269</t>
  </si>
  <si>
    <t>A270:I273</t>
  </si>
  <si>
    <t>A190:ac202</t>
  </si>
  <si>
    <t>A203:ac206</t>
  </si>
  <si>
    <t>L212:T274</t>
  </si>
  <si>
    <t>L275:T278</t>
  </si>
  <si>
    <t>DESCRIPCIÓN</t>
  </si>
  <si>
    <t>Tipo del plan</t>
  </si>
  <si>
    <t>US$6.000.000 por afiliado</t>
  </si>
  <si>
    <t>Elegibilidad para solicitar cobertura</t>
  </si>
  <si>
    <t>Sin límite de edad</t>
  </si>
  <si>
    <t>Período de carencia</t>
  </si>
  <si>
    <t>Por afiliado (contrato anual, máximo 2 deducibles por familia)</t>
  </si>
  <si>
    <t>Tarifario</t>
  </si>
  <si>
    <t>ECUADOR</t>
  </si>
  <si>
    <t>RESTO DEL MUNDO</t>
  </si>
  <si>
    <t>Tarifario Metropolitano</t>
  </si>
  <si>
    <t>Physician Fee &amp; Coding Guide</t>
  </si>
  <si>
    <t>De acuerdo a la tabla anexa a esta tabla de coberturas</t>
  </si>
  <si>
    <t>(Los siguientes beneficios ofrecen la misma cobertura tanto para procedimientos hospitalarios como para ambulatorios)</t>
  </si>
  <si>
    <t xml:space="preserve">100% UCR sin deducible </t>
  </si>
  <si>
    <t xml:space="preserve">100% UCR </t>
  </si>
  <si>
    <t>Cuidados intensivos</t>
  </si>
  <si>
    <t>US$3.000</t>
  </si>
  <si>
    <t>US$2.000 vitalicio</t>
  </si>
  <si>
    <t>ATENCIÓN AL RECIEN NACIDO</t>
  </si>
  <si>
    <t>US$150</t>
  </si>
  <si>
    <t>US$200</t>
  </si>
  <si>
    <t>Control de natalidad. No aplica a hijas de dependientes</t>
  </si>
  <si>
    <t>US$200 vitalicio</t>
  </si>
  <si>
    <t>• US$700.000 vitalicio</t>
  </si>
  <si>
    <t xml:space="preserve"> US$10.000 vitalicio</t>
  </si>
  <si>
    <t>US$20.000 vitalicio</t>
  </si>
  <si>
    <t>US$60.000</t>
  </si>
  <si>
    <t>US$1.000.000 vitalicio</t>
  </si>
  <si>
    <t>1 año si el fallecimiento es ocasionado por una condición cubierta por este contrato</t>
  </si>
  <si>
    <t>Pasaje aéreo de regreso del afiliado y del acompañante después de una evacuación por ambulancia aérea.</t>
  </si>
  <si>
    <t xml:space="preserve">US$1.000 por persona </t>
  </si>
  <si>
    <t>TARIFARIO APLICARIO</t>
  </si>
  <si>
    <t>JURISDICCION</t>
  </si>
  <si>
    <t>TARIFARIO</t>
  </si>
  <si>
    <t>VALOR POR PUNTO QUIRURGICO PARA CALCULO DE COBERTURA</t>
  </si>
  <si>
    <t>Guayaquil</t>
  </si>
  <si>
    <t>Metropolitano</t>
  </si>
  <si>
    <t>Resto del país</t>
  </si>
  <si>
    <t>US$51.24</t>
  </si>
  <si>
    <t>FUERA DE ECUADOR</t>
  </si>
  <si>
    <t>México</t>
  </si>
  <si>
    <t>Physician Fee &amp;
Coding Guide</t>
  </si>
  <si>
    <t>Costa Rica, Guatemala, El Salvador, Belice, Honduras, Panamá</t>
  </si>
  <si>
    <t>Colombia, Perú, Paraguay, Uruguay, Bolivia, Guyana, Surinam, Guayana Francesa, Chile, Argentina</t>
  </si>
  <si>
    <t>Venezuela</t>
  </si>
  <si>
    <t>Brasil</t>
  </si>
  <si>
    <t>Islas del Caribe (excluyendo a las 
Islas Vírgenes de Estados Unidos y 
Puerto Rico)</t>
  </si>
  <si>
    <t>Puerto Rico</t>
  </si>
  <si>
    <t>Islas Vírgenes de Estados Unidos</t>
  </si>
  <si>
    <t>Europa</t>
  </si>
  <si>
    <t>El resto del mundo</t>
  </si>
  <si>
    <t xml:space="preserve">El contenido de esta tabla de cobertura es únicamente para fines informativos. Los beneficios están regidos por las cláusulas descritas en el Contrato Individual de Prestación de Servicios de Salud. </t>
  </si>
  <si>
    <t xml:space="preserve">              Fecha de Cotización:</t>
  </si>
  <si>
    <t xml:space="preserve">         Nombre del Solicitante:</t>
  </si>
  <si>
    <t xml:space="preserve">       Anexo Trasplante de Órganos:</t>
  </si>
  <si>
    <t xml:space="preserve">              Nombre del Agente:</t>
  </si>
  <si>
    <t xml:space="preserve">              País:</t>
  </si>
  <si>
    <t xml:space="preserve">             Edad del Solicitante:</t>
  </si>
  <si>
    <t xml:space="preserve">        </t>
  </si>
  <si>
    <t xml:space="preserve">      Número de Hijos:</t>
  </si>
  <si>
    <t xml:space="preserve">             Edad del Cónyuge:</t>
  </si>
  <si>
    <t>Anexo Trasplante de Órganos</t>
  </si>
  <si>
    <t>A163:Y176</t>
  </si>
  <si>
    <t>A177:Y180</t>
  </si>
  <si>
    <t>A209:I271</t>
  </si>
  <si>
    <t>A272:I275</t>
  </si>
  <si>
    <t>A184:Y196</t>
  </si>
  <si>
    <t>A197:Y200</t>
  </si>
  <si>
    <t>Option $50.000</t>
  </si>
  <si>
    <t>Organ Transplant</t>
  </si>
  <si>
    <t xml:space="preserve">Tipo de plan </t>
  </si>
  <si>
    <t>US$3.500.000 por afiliado</t>
  </si>
  <si>
    <t>De acuerdo a tabla anexa a esta tabla de coberturas</t>
  </si>
  <si>
    <t>US$60.000 sin deducible</t>
  </si>
  <si>
    <t>US$12.500</t>
  </si>
  <si>
    <t>Cuidado del recién nacido a término, pre término o post término. Aplica únicamente para maternidades no cubiertas, no aplica a hijas dependientes (atención prenatal)</t>
  </si>
  <si>
    <t>US$20.000</t>
  </si>
  <si>
    <t>US$500.000 vitalicio</t>
  </si>
  <si>
    <t>PROHIBICIONES A LAS EXLUSIONES</t>
  </si>
  <si>
    <t>US$30</t>
  </si>
  <si>
    <t>100% UCR dentro de los 180 días posteriores al accidente.</t>
  </si>
  <si>
    <t>US$250.000 vitalicio</t>
  </si>
  <si>
    <t xml:space="preserve">US$5.000 vitalicio </t>
  </si>
  <si>
    <t>Aparatos auditivos. Aplica únicamente a dispositivos externos y no a dispositivos que deben ser implantados quirúrgicamente</t>
  </si>
  <si>
    <t>US$1.000 vitalicio</t>
  </si>
  <si>
    <t>1 año si el fallecimiento es ocasionado por una condición no cubierta por este contrato</t>
  </si>
  <si>
    <t>US$40.000</t>
  </si>
  <si>
    <t xml:space="preserve">Pasaje aéreo de regreso del afiliado y del acompañante después de una evacuación por ambulancia aérea </t>
  </si>
  <si>
    <t xml:space="preserve">US$500 por persona </t>
  </si>
  <si>
    <t xml:space="preserve"> Opciones I, II, III
•	 Eliminación por 1 año después del 3er año sin reclamos                                      Opciones IV y V                                                                                                                                                                                                   •	 Reducción de hasta 50% por 1 año después del 3er año sin reclamos</t>
  </si>
  <si>
    <t>Eliminación del deducible en primera hospitalización por accidente serio</t>
  </si>
  <si>
    <t>US$3.500.000</t>
  </si>
  <si>
    <t>TARIFARIO APLICABLE</t>
  </si>
  <si>
    <t>VALOR POR PUNTO QUIRURGICO PARA CALCLO DE COBERTURA</t>
  </si>
  <si>
    <t>Colombia, Perú, Paraguay, Uruguay, Bolivia, Guyana, Surinam, Guyana Francesa, Chile, Argentina</t>
  </si>
  <si>
    <t>Islas del Caribe (excluyendo a las Islas Virgenes de Estados Unidos y Puerto Rico)</t>
  </si>
  <si>
    <t>Islas Virgenes de Estados Unidos</t>
  </si>
  <si>
    <t xml:space="preserve">El resto del mundo </t>
  </si>
  <si>
    <t>BENEFICIOS DE EVACUACIÓN MÉDICA</t>
  </si>
  <si>
    <t>100% sin deducible</t>
  </si>
  <si>
    <t>Transportación de emergencia por ambulancia aérea</t>
  </si>
  <si>
    <t>US$500 por persona</t>
  </si>
  <si>
    <t>Repatriación de restos mortales o servicios de cremación</t>
  </si>
  <si>
    <t>OTROS BENEFICIOS</t>
  </si>
  <si>
    <t>Actividades y deportes peligrosos (no profesionales)</t>
  </si>
  <si>
    <t>Cobertura dental de emergencia</t>
  </si>
  <si>
    <t>100% por los primeros 180 días</t>
  </si>
  <si>
    <t>Cirugía correctiva o reconstructiva en caso de enfermedad o accidente</t>
  </si>
  <si>
    <t>Cuidados paliativos en casos terminales</t>
  </si>
  <si>
    <t>US$ 15.000 (vitalicio)</t>
  </si>
  <si>
    <t>Opciones (I, II y III)
• Eliminación por 1 año después del 3er año sin reclamos
Opciones (IV y V)
• Reducción de hasta 50% por 1 año después del 3er año sin reclamos</t>
  </si>
  <si>
    <t>Segunda Opinión Médica VIP</t>
  </si>
  <si>
    <t xml:space="preserve">                         Fecha de Cotización:</t>
  </si>
  <si>
    <t xml:space="preserve">                            Nombre del Solicitante:</t>
  </si>
  <si>
    <t xml:space="preserve">                        Nombre del Agente:</t>
  </si>
  <si>
    <t xml:space="preserve">                     Edad del Solicitante:</t>
  </si>
  <si>
    <t xml:space="preserve">                   Edad del Cónyuge:</t>
  </si>
  <si>
    <t>Fecha:</t>
  </si>
  <si>
    <t xml:space="preserve">Total Mensual </t>
  </si>
  <si>
    <t>Del 2°al 12° Pagos</t>
  </si>
  <si>
    <t xml:space="preserve">Esta cotización es de propósito informativo y está sujeta a análisis de riesgo.
* Solamente aplica un (1) deducible por persona, por año contrato. Para contratos de familia, se aplicará un máximo de dos (2) deducibles acumulados por contrato, por año contrato. Para más información, por favor referirse al Contrado Individual de Prestación de Servicios de Salud. </t>
  </si>
  <si>
    <t xml:space="preserve">Plus </t>
  </si>
  <si>
    <t>A160:Y172</t>
  </si>
  <si>
    <t>A173:Y176</t>
  </si>
  <si>
    <t>A203:I265</t>
  </si>
  <si>
    <t>A266:I269</t>
  </si>
  <si>
    <t>A180:Y192</t>
  </si>
  <si>
    <t>A193:Y196</t>
  </si>
  <si>
    <t>M203:U265</t>
  </si>
  <si>
    <t>M266:U269</t>
  </si>
  <si>
    <t>US$2.000.000 por afiliado</t>
  </si>
  <si>
    <t>US$40.000 sin deducible</t>
  </si>
  <si>
    <t>US$6.500</t>
  </si>
  <si>
    <t>US$5.000</t>
  </si>
  <si>
    <t>US$50</t>
  </si>
  <si>
    <t>US$1.500</t>
  </si>
  <si>
    <t>Otras que determine la autoridad sanitaria nacional</t>
  </si>
  <si>
    <t xml:space="preserve">US$20 </t>
  </si>
  <si>
    <t>US$125.000 vitalicio</t>
  </si>
  <si>
    <t>Aparatos auditivos, por afiliado. Aplica únicamente a dispositivos externos y no a dispositivos que deben ser implantados quirúrgicamente</t>
  </si>
  <si>
    <t>US$500 vitalicio</t>
  </si>
  <si>
    <t>US$10.000 vitalicio</t>
  </si>
  <si>
    <t>US$25.000</t>
  </si>
  <si>
    <t>US$7.000</t>
  </si>
  <si>
    <t>Opción I
• Eliminación por 1 año después del 3er año sin reclamos                                                                                       Opciones II, III, IV y V
• Reducción de hasta 50% por 1 año después del 3er año sin reclamos</t>
  </si>
  <si>
    <t>US$10.000 (vitalicio)</t>
  </si>
  <si>
    <t>Opción (I)
• Eliminación por 1 año después del 3er año sin reclamos
Opciones (II, III, IV y V)
• Reducción de hasta 50% por 1 año después del 3er año sin reclamos</t>
  </si>
  <si>
    <t>Fecha de Cotización:</t>
  </si>
  <si>
    <t>Anexo Trasplante de Órganos:</t>
  </si>
  <si>
    <t>$500 / $1.000</t>
  </si>
  <si>
    <t>$1.000 / $2.000</t>
  </si>
  <si>
    <t>PLANES</t>
  </si>
  <si>
    <t>TARIFAS</t>
  </si>
  <si>
    <t xml:space="preserve">ABSOLUTE VIP - ANUAL </t>
  </si>
  <si>
    <t xml:space="preserve">ABSOLUTE VIP - SEMI ANUAL </t>
  </si>
  <si>
    <t xml:space="preserve">ABSOLUTE VIP - TRIMESTRAL </t>
  </si>
  <si>
    <t>ABSOLUTE VIP - MENSUAL</t>
  </si>
  <si>
    <t>UNIVERSAL VIP - ANUAL</t>
  </si>
  <si>
    <t>UNIVERSAL VIP - SEMI ANUAL</t>
  </si>
  <si>
    <t>UNIVERSAL VIP - TRIMESTRAL</t>
  </si>
  <si>
    <t>UNIVERSAL VIP - MENSUAL</t>
  </si>
  <si>
    <t>SPECIAL VIP - ANUAL</t>
  </si>
  <si>
    <t>SPECIAL VIP - SEMI ANUAL</t>
  </si>
  <si>
    <t>SPECIAL VIP - TRIMESTRAL</t>
  </si>
  <si>
    <t>SPECIAL VIP - MENSUAL</t>
  </si>
  <si>
    <t>ACCESS VIP - ANUAL</t>
  </si>
  <si>
    <t>ACCESS VIP - SEMI ANUAL</t>
  </si>
  <si>
    <t>ACCESS VIP - TRIMESTRAL</t>
  </si>
  <si>
    <t>ACCESS VIP - MENSUAL</t>
  </si>
  <si>
    <t>Los valores de las primas por plan que se detallan incluyen impuestos de ley.
Esta cotización es de propósito informativo y está sujeta a análisis de riesgo.
*Los montos de deducibles varían según el plan.</t>
  </si>
  <si>
    <t>Servicios hospitalarios: atención en sala de quirófano, sala de
recuperación, uso de equipos quirúrgicos, servicios de atención y otros
auxiliares durante la hospitalización</t>
  </si>
  <si>
    <t>Interconsultas profesionales y visitas médicas</t>
  </si>
  <si>
    <t>Habitación privada estándar, incluyendo alimentación, servicios de
enfermería y auxiliares de enfermería</t>
  </si>
  <si>
    <t>Acompañante adulto en hospitalización (1 cama y alimentación del
acompañante cuando el hospitalizado sea menor de 16 años o mayor
de 75 años)</t>
  </si>
  <si>
    <t>Medicamentos genéricos y de marca prescritos durante la
hospitalización</t>
  </si>
  <si>
    <t>Insumos, dispositivos médicos y ayudas técnicas</t>
  </si>
  <si>
    <t>Prótesis y medios correctivos implantados durante una cirugía</t>
  </si>
  <si>
    <t>US$500 por noche (máx. 25 noches)
En territorio ecuatoriano, a partir de la noche 26,
máx. US$50 por noche</t>
  </si>
  <si>
    <t>Honorarios: cirujano, anestesiólogo y asistente del cirujano</t>
  </si>
  <si>
    <t>100% UCR
En territorio ecuatoriano:
• Cirujano: 100% UCR
• Un (1) anestesiólogo: 35%
• Un (1) asistente del cirujano: 30%</t>
  </si>
  <si>
    <t>Servicios de estudios diagnósticos, laboratorio, radiología, patología
y exámenes prequirúrgicos (exámenes de laboratorio, rayos-X,
resonancias magnéticas, tomografías computarizadas, ultrasonido,
biopsias, medicamentos por prescripción y otros suministros)</t>
  </si>
  <si>
    <t>Terapias de rehabilitación física, respiratorias, de lenguaje y cardíacas</t>
  </si>
  <si>
    <t>US$30.000 vitalicio</t>
  </si>
  <si>
    <t>Trasplante de órganos (por órgano/tejido, vitalicio)</t>
  </si>
  <si>
    <t>US$3.000.000
Incluye hasta US$80.000 para gastos médicos y complicaciones del
donante vivo</t>
  </si>
  <si>
    <t>Cirugía reconstructiva y deformidad nasal o del septum (tabique nasal),
siempre y cuando sea médicamente necesaria y el resultado de un
accidente cubierto</t>
  </si>
  <si>
    <t>ATENCIÓN DE HOSPITAL DEL DÍA</t>
  </si>
  <si>
    <t>Cuidados de enfermería</t>
  </si>
  <si>
    <t xml:space="preserve">Cirugía ambulatoria para tratar una enfermedad o accidente cubierto </t>
  </si>
  <si>
    <t>Honorarios médicos según el tarifario de la compañía</t>
  </si>
  <si>
    <t xml:space="preserve">Servicios de estudios para diagnóstico, tratamiento y seguimiento </t>
  </si>
  <si>
    <t>Insumos y dispositivos médicos</t>
  </si>
  <si>
    <t xml:space="preserve">Interconsultas profesionales </t>
  </si>
  <si>
    <t xml:space="preserve">Laboratorio clínico, genético y anatomopatológico médicamente
necesario </t>
  </si>
  <si>
    <t xml:space="preserve">Medicamentos genéricos o de marca (incluye la aplicación de
medicamentos que requieren atención particular o monitoreo menor
a 24 horas) </t>
  </si>
  <si>
    <t>Servicios hospitalarios: atención en sala de quirófano, sala de
recuperación, uso de equipos quirúrgicos, servicios de atención y otros
auxiliares hasta 24 horas</t>
  </si>
  <si>
    <t>100% UCR (después de un período de carencia de 30 días)</t>
  </si>
  <si>
    <t>• 100% UCR para dependientes nacidos de una maternidad cubierta
• US$10.000 para dependientes nacidos de una maternidad no
cubierta (que hayan desarrollado la condición mientras están afiliados)</t>
  </si>
  <si>
    <t>Servicios de estudios diagnósticos, radiología y patología (rayos-X,
resonancias magnéticas y tomografías)</t>
  </si>
  <si>
    <t>Laboratorio clínico, genético y anatomopatológico médicamente
necesario</t>
  </si>
  <si>
    <t>Embarazo y parto normal o por cesárea con recién nacido a
término, pre término o post término, cuidados del recién nacido y
atención prenatal (incluye atención ambulatoria, cuidados intensivos,
medicamentos y suplementos)</t>
  </si>
  <si>
    <t>Extracción y almacenamiento de células madres, por embarazo
cubierto, para la extracción y preservación por 1 año. Siempre que
sea un embarazo cubierto. No aplica a hijas dependientes</t>
  </si>
  <si>
    <t>Complicaciones de maternidad derivadas de tratamientos de fertilidad
asistida</t>
  </si>
  <si>
    <t>Inclusión intrauterina en período de carencia (a partir de la semana 20
hasta la 24 del embarazo), incluye gastos para el recién nacido</t>
  </si>
  <si>
    <t>Opción I
Después de un período de carencia de 60 días, sin deducible
• US$10.000 parto normal dentro de la red Special Maternity Network®
• US$8.000 parto normal fuera de la red Special Maternity Network®
• US$10.000 parto por cesárea dentro o fuera de la red
Special Maternity Network®</t>
  </si>
  <si>
    <t>Opción I
Después de un período de carencia de 60 días, sin deducible
• US$2.000</t>
  </si>
  <si>
    <t>Opción I
US$5.000
(después de un período de carencia de 60 días)</t>
  </si>
  <si>
    <t>Opción I
Después de un período de carencia de 60 días, sin deducible
• 100% UCR dentro de la red Special Maternity Network®
• US$8.000 fuera de la red Special Maternity Network®</t>
  </si>
  <si>
    <t>Complicaciones de la maternidad y del recién nacido hasta 6 meses
posterior al parto y/o puerperio tardío (incluye legrados en abortos no
punibles)</t>
  </si>
  <si>
    <t>Inclusión del recién nacido</t>
  </si>
  <si>
    <t>Opción I
• US$1.000.000
(después de un período de carencia de 60 días)</t>
  </si>
  <si>
    <t xml:space="preserve">Opción I
• Sin evaluación de riesgo si nace de una maternidad cubierta y
recibida dentro de los primeros 90 días después del nacimiento </t>
  </si>
  <si>
    <t>Enfermedades crónicas y catastróficas sobrevinientes a la contratación
(incluye alimentación enteral, parenteral, complementos alimenticios
prescritos y tratamiento de patologías aplicable)</t>
  </si>
  <si>
    <t>Emergencia médica*</t>
  </si>
  <si>
    <t>Emergencia médica* en período de mora contractual</t>
  </si>
  <si>
    <t>Emergencia médica* en período de carencia</t>
  </si>
  <si>
    <t>Cobertura tarifa cero** (chequeo médico de rutina)</t>
  </si>
  <si>
    <t xml:space="preserve">Equipo médico durable </t>
  </si>
  <si>
    <t>Condiciones congénitas y hereditarias, que se manifiesten antes de los
18 años</t>
  </si>
  <si>
    <t>Condiciones congénitas y hereditarias, que se manifiesten después de
los 18 años</t>
  </si>
  <si>
    <t>Condiciones congénitas y hereditarias para afiliados que hayan nacido
de procedimientos de fertilidad asistida</t>
  </si>
  <si>
    <t>Tratamiento con estimulantes del crecimiento, para condiciones
catastróficas y raras</t>
  </si>
  <si>
    <t>Aparatos auditivos (dispositivos externos). No aplica a dispositivos
implantados quirúrgicamente</t>
  </si>
  <si>
    <t xml:space="preserve">Cobertura oncológica integral: exámenes de cáncer, medicamentos y
tratamiento (quimioterapia y/o radioterapia) </t>
  </si>
  <si>
    <t>Cirugía reconstructiva por cáncer, incluyendo prótesis</t>
  </si>
  <si>
    <t>Cobertura dental de emergencia por lesiones resultantes de un
accidente cubierto</t>
  </si>
  <si>
    <t>Actividades de alto riesgo y deportes profesionales y no profesionales</t>
  </si>
  <si>
    <t>VIH-SIDA</t>
  </si>
  <si>
    <t>Cirugía bariátrica, de bypass gástrico por obesidad y otros tratamientos</t>
  </si>
  <si>
    <t>Problemas de malnutrición</t>
  </si>
  <si>
    <t>Enfermedades de transmisión sexual</t>
  </si>
  <si>
    <t>Úlceras de presión y sus complicaciones</t>
  </si>
  <si>
    <t>Fórmulas alimenticias medicadas</t>
  </si>
  <si>
    <t>Alquiler de equipos y dispositivos médicos para monitoreo e infusión
de medicamentos</t>
  </si>
  <si>
    <t>Cobertura provisional para accidentes mientras se procesa la solicitud
de cobertura</t>
  </si>
  <si>
    <t>Cobertura gratuita extendida a dependientes elegibles después del
fallecimiento del titular</t>
  </si>
  <si>
    <t>Pasaje aéreo de regreso del afiliado y del acompañante después de una
evacuación por ambulancia aérea</t>
  </si>
  <si>
    <t>Eliminación del deducible en primera hospitalización por accidente
serio</t>
  </si>
  <si>
    <t>Segunda Opinión Médica VIP®</t>
  </si>
  <si>
    <t>US$2.000.000</t>
  </si>
  <si>
    <t>100% UCR (después de un período de carencia de 90 días)</t>
  </si>
  <si>
    <t>Opción I
• US$500 por ojo, vitalicio
(después de un período de carencia de 60 días)</t>
  </si>
  <si>
    <t>100% UCR (después de un período de carencia de 90 días en caso de
hospitalización)</t>
  </si>
  <si>
    <t>US$1.000.000 vitalicio (después de período de carencia de 24 meses
en caso de preexistencia)</t>
  </si>
  <si>
    <t>US$15.000 vitalicio (después de un período de carencia de 90 días)</t>
  </si>
  <si>
    <t>US$50.000 vitalicio (después de un período de carencia de 90 días en caso de hospitalización)</t>
  </si>
  <si>
    <t>US$2.000 por persona</t>
  </si>
  <si>
    <t>Opciones I y IV
• Eliminación por 1 año después del 3er año sin reclamos
Opciones V y VI
• Reducción de hasta 50% por 1 año después del 3er año sin reclamos</t>
  </si>
  <si>
    <t>Acceso a la opinión médica de expertos de renombre internacional de
todo el mundo sobre alguna condición, sin deducible</t>
  </si>
  <si>
    <t>Consultas de médicos, especialistas y subespecialidades (incluye
consultas de medicina general a domicilio en Ecuador y telemedicina
en el resto del mundo)</t>
  </si>
  <si>
    <t>Medicamentos genéricos y de marca por prescripción médica</t>
  </si>
  <si>
    <t>Medicina alternativa, acupuntura, homeopatía, moxibustión y
quiropraxia</t>
  </si>
  <si>
    <t>ATENCIÓN HOSPITALARIA (después de un período de carencia de 90 días)</t>
  </si>
  <si>
    <t>US$350 por noche (máx. 15 noches)
En territorio ecuatoriano, a partir de la noche 16,
máx. US$50 por noche</t>
  </si>
  <si>
    <t>US$25.000 vitalicio</t>
  </si>
  <si>
    <t>US$1.100.000
Incluye hasta US$60.000 para gastos médicos y complicaciones del
donante vivo</t>
  </si>
  <si>
    <t>Cirugía ambulatoria para tratar una enfermedad o accidente cubierto</t>
  </si>
  <si>
    <t xml:space="preserve">Honorarios médicos según el tarifario de la compañía </t>
  </si>
  <si>
    <t>Medicamentos genéricos o de marca (incluye la aplicación de
medicamentos que requieren atención particular o monitoreo menor
a 24 horas)</t>
  </si>
  <si>
    <t>• 100% UCR para dependientes nacidos de una maternidad cubierta
• US$7.500 para dependientes nacidos de una maternidad no cubierta
(que hayan desarrollado la condición mientras están afiliados)</t>
  </si>
  <si>
    <t>Embarazo y parto normal o cesárea con recién nacido a término, pre
término o post término, cuidados del recién nacido y atención prenatal
(incluye atención ambulatoria, cuidados intensivos, medicamentos y
suplementos)</t>
  </si>
  <si>
    <t>Extracción y almacenamiento de células madres, por embarazo
cubierto, para la extracción y preservación por un año. Siempre que
sea un embarazo cubierto. No aplica a hijas dependientes</t>
  </si>
  <si>
    <t>Opciones I, II y III
Después de un período de carencia de 60 días, sin deducible
• US$8.500 dentro de la red Special Maternity Network®
• US$7.000 fuera de la red Special Maternity Network®</t>
  </si>
  <si>
    <t>Opciones I, II y III
Después de un período de carencia de 60 días, sin deducible
• US$1.000</t>
  </si>
  <si>
    <t>Opciones I, II y III
US$5.000
(después de un período de carencia de 60 días)</t>
  </si>
  <si>
    <t>Opciones I, II y III
• US$500.000
(después de un período de carencia de 60 días)</t>
  </si>
  <si>
    <t>Opciones I, II y III
• Sin evaluación de riesgo si nace de una maternidad cubierta y
recibida dentro de los primeros 90 días después del nacimiento</t>
  </si>
  <si>
    <t>Cobertura oncológica integral: exámenes de cáncer, medicamentos y
tratamiento (quimioterapia y/o radioterapia)</t>
  </si>
  <si>
    <t>Actividades de alto riesgo, deportes profesionales y no profesionales</t>
  </si>
  <si>
    <t xml:space="preserve">US$700.000 vitalicio (después de período de carencia de 24 meses en
caso de preexistencia) </t>
  </si>
  <si>
    <t>US$10.000 vitalicio (después de un período de carencia de 90 días)</t>
  </si>
  <si>
    <t>US$20.000 vitalicio (después de un período de carencia de 90 días en
caso de hospitalización)</t>
  </si>
  <si>
    <t>Cobertura provisional para accidentes mientras se procesa
la solicitud de cobertura</t>
  </si>
  <si>
    <t>US$1.000 por persona</t>
  </si>
  <si>
    <t>Opciones I, II, III y IV
• Eliminación por 1 año después del 3er año sin reclamos
Opciones V y VI
• Reducción de hasta 50% por 1 año después del 3er año sin reclamos</t>
  </si>
  <si>
    <t>Mundial
100% UCR en proveedores de la red USA Special Network®
de VUMILATINA®, fuera de la red USA Special Network® de
VUMILATINA® la cobertura será de 60% con un límite de hasta
US$700 diarios para habitación privada estándar y de hasta US$1.400
diarios para habitación de cuidados intensivos</t>
  </si>
  <si>
    <t>ATENCIÓN HOSPITALARIA (después de un periodo de carencia de 90 días)</t>
  </si>
  <si>
    <t>100% UCR
Hasta US$700 diarios cuando es fuera de la red USA Special
Network® de VUMILATINA®</t>
  </si>
  <si>
    <t>100% UCR
Hasta US$1.400 diarios cuando es fuera de la red USA Special
Network® de VUMILATINA®</t>
  </si>
  <si>
    <t>US$150 por noche (máx. 15 noches)
En territorio ecuatoriano, a partir de la noche 16, máx. US$50 por
noche</t>
  </si>
  <si>
    <t>ATENCIÓN HOSPITALARIA DEL DÍA</t>
  </si>
  <si>
    <t xml:space="preserve">Cuidados de enfermería </t>
  </si>
  <si>
    <t xml:space="preserve">Servicios de estudios diagnósticos, radiología y patología (rayos-X,
resonancias magnéticas y tomografías) </t>
  </si>
  <si>
    <t xml:space="preserve">US$10.000 (después de un período de carencia de 30 días) </t>
  </si>
  <si>
    <t>• 100% UCR para dependientes nacidos de una maternidad cubierta
• US$5.000 para dependientes nacidos de una maternidad no
cubierta (que hayan desarrollado la condición mientras están
afiliados)</t>
  </si>
  <si>
    <t>Opciones I y II
Después de un período de carencia de 60 días, sin deducible
• US$4.000</t>
  </si>
  <si>
    <t>Opciones I y II
Después de un período de carencia de 60 días, sin deducible
• US$1.000</t>
  </si>
  <si>
    <t>Opciones I y II
US$1.750 (después de un período de carencia de 60 días)</t>
  </si>
  <si>
    <t>Inclusión intrauterina en período de carencia (a partir de la semana 20
hasta la 24 del embarazo), incluye gastos para recién nacido</t>
  </si>
  <si>
    <t>Opciones I y II
• US$500.000 (después de un período de carencia de 60 días)</t>
  </si>
  <si>
    <t>Opciones I y II
• Sin evaluación de riesgo si nace de una maternidad cubierta y
recibida dentro de los primeros 90 días después del nacimiento</t>
  </si>
  <si>
    <t xml:space="preserve">Emergencia médica* en período de mora contractual </t>
  </si>
  <si>
    <t xml:space="preserve">Cobertura tarifa cero** (chequeo médico de rutina) </t>
  </si>
  <si>
    <t>* Triaje 1 y 2 en la escala de Manchester.
**Consultar nuestro sitio web www.vumilatina.com para más información sobre lo que incluye la cobertura tarifa cero.</t>
  </si>
  <si>
    <t>US$1.750</t>
  </si>
  <si>
    <t xml:space="preserve">Cirugía reconstructiva por cáncer, incluyendo prótesis </t>
  </si>
  <si>
    <t>US$250.000 vitalicio (después de período de carencia de 24 meses en
caso de preexistencia)</t>
  </si>
  <si>
    <t>US$5.000 vitalicio (después de un período de carencia de 90 días)</t>
  </si>
  <si>
    <t>US$10.000 (después de un período de carencia de 90 días)</t>
  </si>
  <si>
    <t xml:space="preserve">Fórmulas alimenticias medicadas </t>
  </si>
  <si>
    <t>US$15.000 vitalicio (después de un período de carencia de 90 días en
caso de hospitalización)</t>
  </si>
  <si>
    <t>Opciones I, II y III
• Eliminación por 1 año después del 3er año sin reclamos
Opciones IV y V
• Reducción de hasta 50% por 1 año después del 3er año sin reclamos</t>
  </si>
  <si>
    <t>Mundial
100% UCR en proveedores de la red Access Network® de VUMILATINA®, fuera de la red Access Network® de VUMILATINA® la cobertura será de 60% con un límite de hasta US$700 diarios para habitación privada estándar y de hasta US$1.400 diarios para habitación de cuidados intensivos</t>
  </si>
  <si>
    <t>US$300.000
Incluye hasta US$20.000 para gastos médicos y complicaciones del
donante vivo</t>
  </si>
  <si>
    <t>ATENCIÓN HOSPITAL DEL DÍA</t>
  </si>
  <si>
    <t>Servicios de estudios para diagnóstico, tratamiento y seguimiento</t>
  </si>
  <si>
    <t>US$6.000 (después de un período de carencia de 30 días)</t>
  </si>
  <si>
    <t>Opciones I y II
Después de un período de carencia de 60 días, sin deducible
• US$3.000</t>
  </si>
  <si>
    <t>Opciones I y II
US$1.000
(después de un período de carencia de 60 días)</t>
  </si>
  <si>
    <t>Opciones I y II
US$3.000
(después de un período de carencia de 60 días)</t>
  </si>
  <si>
    <t>Opciones I y II
• US$100.000
(después de un período de carencia de 60 días)</t>
  </si>
  <si>
    <t xml:space="preserve">Opciones I y II
• Sin evaluación de riesgo si nace de una maternidad cubierta y
recibida dentro de los primeros 90 días después del nacimiento </t>
  </si>
  <si>
    <t xml:space="preserve">US$10.000 </t>
  </si>
  <si>
    <t xml:space="preserve">Cobertura gratuita extendida a dependientes elegibles después del
fallecimiento del titular </t>
  </si>
  <si>
    <t xml:space="preserve">Segunda Opinión Médica VIP® </t>
  </si>
  <si>
    <t>US$1.000</t>
  </si>
  <si>
    <t>Opción I
• Eliminación por 1 año después del 3er año sin reclamos
Opciones II, III, IV y V
• Reducción de hasta 50% por 1 año después del 3er año sin reclamos</t>
  </si>
  <si>
    <t>100% UCR (después de un período de carencia de 90 días en caso de hospitalización)</t>
  </si>
  <si>
    <t>US$10.000 vitalicio (después de un período de carencia de 90 días en caso de hospitalización)</t>
  </si>
  <si>
    <t>• US$600.000
Incluye hasta US$20.000 para gastos médicos y complicaciones del donante vivo
• US$300.000 adicionales con anexo opcional</t>
  </si>
  <si>
    <t>Complicaciones de maternidad derivadas de tratamientos de fertilidad asistida</t>
  </si>
  <si>
    <t>Condiciones congénitas y hereditarias, que se manifiesten antes de los 18 años</t>
  </si>
  <si>
    <t>Tratamiento con estimulantes del crecimiento, para condiciones catastróficas y raras</t>
  </si>
  <si>
    <t>Aparatos auditivos (dispositivos externos). No aplica a dispositivos implantados quirúrgicamente</t>
  </si>
  <si>
    <t>Condiciones congénitas y hereditarias para afiliados que hayan nacido de procedimientos de fertilidad asistida</t>
  </si>
  <si>
    <t>Cobertura provisional para accidentes mientras se procesa la solicitud de cobertura</t>
  </si>
  <si>
    <t>Alquiler de equipos y dispositivos médicos para monitoreo e infusión de medicamentos</t>
  </si>
  <si>
    <t>Opción I 
• US$500  por ojo, vitalicio (después de un período de carencia de 60 días)</t>
  </si>
  <si>
    <t>Opciones I, II, III y IV     
• Eliminación por 1 año después del 3er año sin reclamos         Opciones V y VI 
  •  Reducción de hasta 50% por 1 año después del 3er año sin reclamos</t>
  </si>
  <si>
    <t xml:space="preserve">Laboratorio clínico, genético y anatomopatológico médicamente necesario </t>
  </si>
  <si>
    <t>Medicamentos genéricos o de marca (incluye la aplicación de medicamentos que requieren atención particular o monitoreo menor a 24 horas)</t>
  </si>
  <si>
    <t>Servicios hospitalarios: atención en sala de quirófano, sala de recuperación, uso de equipos quirúrgicos, servicios de atención y otros auxiliares hasta 24 horas</t>
  </si>
  <si>
    <t>Coberturas de salud mental</t>
  </si>
  <si>
    <t>Atención psicológica:
• US$6.000
Consultas psiquiátricas, medicamentos recetados por profesionales de
la salud mental y terapia ocupacional:
• US$4.000</t>
  </si>
  <si>
    <t>• 2 años si el fallecimiento es ocasionado por una condición cubierta
por el contrato
• 1 año si el fallecimiento es ocasionado por una condición no cubierta
por el contrato</t>
  </si>
  <si>
    <t xml:space="preserve">Atención psicológica:
• US$3.000
Consultas psiquiátricas, medicamentos recetados por profesionales de
la salud mental y terapia ocupacional:
• US$3.000 </t>
  </si>
  <si>
    <t>1 año si el fallecimiento es ocasionado por una condición cubierta por
el contrato</t>
  </si>
  <si>
    <t>Habitación privada estándar incluyendo alimentación, servicios de
enfermería y auxiliares de enfermería</t>
  </si>
  <si>
    <t>100% UCR
Hasta US$700 diarios cuando es fuera de la red
Access Network® de VUMILATINA®</t>
  </si>
  <si>
    <t>100% UCR
Hasta US$1.400 diarios cuando es fuera de la red
Access Network® de VUMILATINA®</t>
  </si>
  <si>
    <t>US$150 por noche (máx. 15 noches)
En territorio ecuatoriano, a partir de la noche 16,
máx. US$50 por noche</t>
  </si>
  <si>
    <t xml:space="preserve">Cirugía reconstructiva en caso de enfermedad o accidente cubierto </t>
  </si>
  <si>
    <t xml:space="preserve">Atención psicológica:
• US$50
Consultas psiquiátricas, medicamentos recetados por profesionales de
la salud mental y terapia ocupacional:
• US$1.500 </t>
  </si>
  <si>
    <t>• 100% UCR para dependientes nacidos de una maternidad cubierta
• US$3.500 para dependientes nacidos de una maternidad no cubierta (que hayan desarrollado la condición mientras están afiliados)</t>
  </si>
  <si>
    <t>V.01.26.4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</si>
</sst>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quot;$&quot;#,##0_);\(&quot;$&quot;#,##0\)"/>
    <numFmt numFmtId="165" formatCode="&quot;$&quot;#,##0_);[Red]\(&quot;$&quot;#,##0\)"/>
    <numFmt numFmtId="166" formatCode="&quot;$&quot;#,##0.00_);\(&quot;$&quot;#,##0.00\)"/>
    <numFmt numFmtId="167" formatCode="_(&quot;$&quot;* #,##0.00_);_(&quot;$&quot;* \(#,##0.00\);_(&quot;$&quot;* &quot;-&quot;??_);_(@_)"/>
    <numFmt numFmtId="168" formatCode="_(* #,##0.00_);_(* \(#,##0.00\);_(* &quot;-&quot;??_);_(@_)"/>
    <numFmt numFmtId="169" formatCode="&quot;$&quot;\ #,##0.00_);\(&quot;$&quot;\ #,##0.00\)"/>
    <numFmt numFmtId="170" formatCode="_(&quot;$&quot;\ * #,##0.00_);_(&quot;$&quot;\ * \(#,##0.00\);_(&quot;$&quot;\ * &quot;-&quot;??_);_(@_)"/>
    <numFmt numFmtId="171" formatCode="_(* #,##0_);_(* \(#,##0\);_(* &quot;-&quot;??_);_(@_)"/>
    <numFmt numFmtId="172" formatCode="0.0%"/>
    <numFmt numFmtId="173" formatCode="&quot;$&quot;#,##0.00"/>
  </numFmts>
  <fonts count="73"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Calibri"/>
      <family val="2"/>
    </font>
    <font>
      <sz val="12"/>
      <color theme="1"/>
      <name val="Calibri"/>
      <family val="2"/>
      <scheme val="minor"/>
    </font>
    <font>
      <sz val="11"/>
      <color theme="1"/>
      <name val="Calibri"/>
      <family val="2"/>
      <scheme val="minor"/>
    </font>
    <font>
      <b/>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b/>
      <sz val="18"/>
      <color theme="3"/>
      <name val="Cambria"/>
      <family val="2"/>
      <scheme val="major"/>
    </font>
    <font>
      <u/>
      <sz val="11"/>
      <color theme="10"/>
      <name val="Calibri"/>
      <family val="2"/>
      <scheme val="minor"/>
    </font>
    <font>
      <u/>
      <sz val="11"/>
      <color theme="11"/>
      <name val="Calibri"/>
      <family val="2"/>
      <scheme val="minor"/>
    </font>
    <font>
      <sz val="12"/>
      <color theme="1"/>
      <name val="Gill Sans MT"/>
      <family val="2"/>
    </font>
    <font>
      <sz val="10"/>
      <color theme="1"/>
      <name val="Gill Sans MT"/>
      <family val="2"/>
    </font>
    <font>
      <b/>
      <sz val="11"/>
      <color theme="1"/>
      <name val="Gill Sans MT"/>
      <family val="2"/>
    </font>
    <font>
      <b/>
      <sz val="12"/>
      <color theme="1"/>
      <name val="Gill Sans MT"/>
      <family val="2"/>
    </font>
    <font>
      <sz val="15"/>
      <color theme="1"/>
      <name val="Gill Sans MT"/>
      <family val="2"/>
    </font>
    <font>
      <sz val="12"/>
      <color rgb="FF000000"/>
      <name val="Gill Sans MT"/>
      <family val="2"/>
    </font>
    <font>
      <sz val="12"/>
      <color theme="9" tint="-0.249977111117893"/>
      <name val="Gill Sans MT"/>
      <family val="2"/>
    </font>
    <font>
      <i/>
      <sz val="12"/>
      <color theme="9" tint="-0.249977111117893"/>
      <name val="Gill Sans MT"/>
      <family val="2"/>
    </font>
    <font>
      <i/>
      <sz val="12"/>
      <color theme="1"/>
      <name val="Gill Sans MT"/>
      <family val="2"/>
    </font>
    <font>
      <i/>
      <sz val="9"/>
      <color theme="1"/>
      <name val="Gill Sans MT"/>
      <family val="2"/>
    </font>
    <font>
      <b/>
      <sz val="12"/>
      <color theme="0"/>
      <name val="Gill Sans MT"/>
      <family val="2"/>
    </font>
    <font>
      <b/>
      <sz val="12"/>
      <name val="Gill Sans MT"/>
      <family val="2"/>
    </font>
    <font>
      <sz val="12"/>
      <color rgb="FFFF0000"/>
      <name val="Gill Sans MT"/>
      <family val="2"/>
    </font>
    <font>
      <sz val="12"/>
      <name val="Gill Sans MT"/>
      <family val="2"/>
    </font>
    <font>
      <i/>
      <sz val="11"/>
      <color theme="1"/>
      <name val="Calibri"/>
      <family val="2"/>
      <scheme val="minor"/>
    </font>
    <font>
      <sz val="11"/>
      <color rgb="FF000000"/>
      <name val="Calibri"/>
      <family val="2"/>
      <scheme val="minor"/>
    </font>
    <font>
      <sz val="12"/>
      <color rgb="FF002855"/>
      <name val="Gill Sans MT"/>
      <family val="2"/>
    </font>
    <font>
      <sz val="9"/>
      <color rgb="FF000000"/>
      <name val="Gill Sans MT"/>
      <family val="2"/>
    </font>
    <font>
      <sz val="11"/>
      <color theme="1"/>
      <name val="Gill Sans MT"/>
      <family val="2"/>
    </font>
    <font>
      <b/>
      <sz val="9"/>
      <color theme="1"/>
      <name val="Gill Sans MT"/>
      <family val="2"/>
    </font>
    <font>
      <b/>
      <sz val="13"/>
      <color theme="0"/>
      <name val="Gill Sans MT"/>
      <family val="2"/>
    </font>
    <font>
      <sz val="13"/>
      <color theme="1"/>
      <name val="Gill Sans MT"/>
      <family val="2"/>
    </font>
    <font>
      <sz val="9"/>
      <color theme="1"/>
      <name val="Gill Sans MT"/>
      <family val="2"/>
    </font>
    <font>
      <sz val="11"/>
      <name val="Gill Sans MT"/>
      <family val="2"/>
    </font>
    <font>
      <b/>
      <i/>
      <sz val="11"/>
      <color theme="1"/>
      <name val="Gill Sans MT"/>
      <family val="2"/>
    </font>
    <font>
      <sz val="11"/>
      <color rgb="FF000000"/>
      <name val="Gill Sans MT"/>
      <family val="2"/>
    </font>
    <font>
      <sz val="11"/>
      <color rgb="FF6AB64C"/>
      <name val="Gill Sans MT"/>
      <family val="2"/>
    </font>
    <font>
      <vertAlign val="superscript"/>
      <sz val="11"/>
      <color rgb="FF000000"/>
      <name val="Gill Sans MT"/>
      <family val="2"/>
    </font>
    <font>
      <b/>
      <u/>
      <sz val="12"/>
      <name val="Calibri"/>
      <family val="2"/>
      <scheme val="minor"/>
    </font>
    <font>
      <b/>
      <sz val="11"/>
      <color theme="0"/>
      <name val="Gill Sans MT"/>
      <family val="2"/>
    </font>
    <font>
      <b/>
      <sz val="12"/>
      <color theme="3"/>
      <name val="Gill Sans MT"/>
      <family val="2"/>
    </font>
    <font>
      <b/>
      <sz val="11"/>
      <color rgb="FF00B0F0"/>
      <name val="Gill Sans MT"/>
      <family val="2"/>
    </font>
    <font>
      <sz val="8"/>
      <name val="Calibri"/>
      <family val="2"/>
      <scheme val="minor"/>
    </font>
    <font>
      <b/>
      <i/>
      <sz val="9"/>
      <color rgb="FF000000"/>
      <name val="Gill Sans MT"/>
      <family val="2"/>
    </font>
    <font>
      <b/>
      <i/>
      <sz val="9"/>
      <color theme="1"/>
      <name val="Gill Sans MT"/>
      <family val="2"/>
    </font>
    <font>
      <i/>
      <sz val="12"/>
      <color rgb="FF00B0F0"/>
      <name val="Gill Sans MT"/>
      <family val="2"/>
    </font>
    <font>
      <b/>
      <i/>
      <sz val="12"/>
      <color rgb="FF92D050"/>
      <name val="Gill Sans MT"/>
      <family val="2"/>
    </font>
    <font>
      <b/>
      <i/>
      <sz val="12"/>
      <color theme="9" tint="-0.249977111117893"/>
      <name val="Gill Sans MT"/>
      <family val="2"/>
    </font>
    <font>
      <b/>
      <i/>
      <sz val="12"/>
      <color theme="3"/>
      <name val="Gill Sans MT"/>
      <family val="2"/>
    </font>
    <font>
      <b/>
      <i/>
      <sz val="12"/>
      <color rgb="FF002C73"/>
      <name val="Gill Sans MT"/>
      <family val="2"/>
    </font>
    <font>
      <b/>
      <i/>
      <sz val="12"/>
      <color rgb="FF00B0F0"/>
      <name val="Gill Sans MT"/>
      <family val="2"/>
    </font>
    <font>
      <sz val="11"/>
      <color rgb="FFFF0000"/>
      <name val="Gill Sans MT"/>
      <family val="2"/>
    </font>
    <font>
      <b/>
      <sz val="11"/>
      <color rgb="FF000000"/>
      <name val="Gill Sans MT"/>
      <family val="2"/>
    </font>
    <font>
      <sz val="11"/>
      <color theme="0"/>
      <name val="Gill Sans MT"/>
      <family val="2"/>
    </font>
    <font>
      <b/>
      <sz val="10"/>
      <color rgb="FF000000"/>
      <name val="Gill Sans MT"/>
      <family val="2"/>
    </font>
  </fonts>
  <fills count="6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0.249977111117893"/>
        <bgColor indexed="64"/>
      </patternFill>
    </fill>
    <fill>
      <patternFill patternType="solid">
        <fgColor rgb="FFFFFFFF"/>
        <bgColor rgb="FF000000"/>
      </patternFill>
    </fill>
    <fill>
      <gradientFill degree="90">
        <stop position="0">
          <color theme="1"/>
        </stop>
        <stop position="1">
          <color theme="1"/>
        </stop>
      </gradientFill>
    </fill>
    <fill>
      <patternFill patternType="solid">
        <fgColor theme="1" tint="0.24994659260841701"/>
        <bgColor indexed="64"/>
      </patternFill>
    </fill>
    <fill>
      <patternFill patternType="solid">
        <fgColor theme="1" tint="0.24994659260841701"/>
        <bgColor indexed="65"/>
      </patternFill>
    </fill>
    <fill>
      <patternFill patternType="solid">
        <fgColor theme="1" tint="0.249977111117893"/>
        <bgColor indexed="64"/>
      </patternFill>
    </fill>
    <fill>
      <patternFill patternType="solid">
        <fgColor theme="1" tint="0.249977111117893"/>
        <bgColor indexed="8"/>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6" tint="0.79998168889431442"/>
        <bgColor indexed="64"/>
      </patternFill>
    </fill>
    <fill>
      <patternFill patternType="solid">
        <fgColor theme="2"/>
        <bgColor indexed="64"/>
      </patternFill>
    </fill>
    <fill>
      <patternFill patternType="solid">
        <fgColor rgb="FFFF8300"/>
        <bgColor indexed="64"/>
      </patternFill>
    </fill>
    <fill>
      <patternFill patternType="solid">
        <fgColor rgb="FF002C73"/>
        <bgColor indexed="64"/>
      </patternFill>
    </fill>
    <fill>
      <patternFill patternType="solid">
        <fgColor rgb="FF0198CE"/>
        <bgColor indexed="64"/>
      </patternFill>
    </fill>
    <fill>
      <patternFill patternType="solid">
        <fgColor rgb="FF62A60A"/>
        <bgColor indexed="64"/>
      </patternFill>
    </fill>
    <fill>
      <patternFill patternType="solid">
        <fgColor rgb="FF002855"/>
        <bgColor indexed="64"/>
      </patternFill>
    </fill>
    <fill>
      <patternFill patternType="solid">
        <fgColor rgb="FFD4D5D9"/>
        <bgColor indexed="64"/>
      </patternFill>
    </fill>
    <fill>
      <patternFill patternType="solid">
        <fgColor theme="0"/>
        <bgColor auto="1"/>
      </patternFill>
    </fill>
    <fill>
      <patternFill patternType="solid">
        <fgColor theme="0"/>
      </patternFill>
    </fill>
    <fill>
      <patternFill patternType="solid">
        <fgColor theme="0"/>
        <bgColor indexed="8"/>
      </patternFill>
    </fill>
    <fill>
      <patternFill patternType="solid">
        <fgColor rgb="FF0098CE"/>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rgb="FF009ACE"/>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0070C0"/>
        <bgColor indexed="64"/>
      </patternFill>
    </fill>
  </fills>
  <borders count="120">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right style="dotted">
        <color indexed="64"/>
      </right>
      <top/>
      <bottom/>
      <diagonal/>
    </border>
    <border>
      <left style="dotted">
        <color indexed="64"/>
      </left>
      <right style="dotted">
        <color indexed="64"/>
      </right>
      <top/>
      <bottom/>
      <diagonal/>
    </border>
    <border>
      <left style="dotted">
        <color indexed="64"/>
      </left>
      <right/>
      <top/>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dotted">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tted">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top style="thin">
        <color indexed="64"/>
      </top>
      <bottom style="medium">
        <color indexed="64"/>
      </bottom>
      <diagonal/>
    </border>
    <border>
      <left style="dotted">
        <color indexed="64"/>
      </left>
      <right/>
      <top style="thin">
        <color indexed="64"/>
      </top>
      <bottom/>
      <diagonal/>
    </border>
    <border>
      <left style="dotted">
        <color indexed="64"/>
      </left>
      <right/>
      <top/>
      <bottom style="thin">
        <color indexed="64"/>
      </bottom>
      <diagonal/>
    </border>
    <border>
      <left style="medium">
        <color indexed="64"/>
      </left>
      <right/>
      <top style="medium">
        <color indexed="64"/>
      </top>
      <bottom style="thin">
        <color indexed="64"/>
      </bottom>
      <diagonal/>
    </border>
    <border>
      <left/>
      <right style="hair">
        <color indexed="64"/>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double">
        <color rgb="FFFF8300"/>
      </bottom>
      <diagonal/>
    </border>
    <border>
      <left/>
      <right/>
      <top/>
      <bottom style="double">
        <color rgb="FF002C73"/>
      </bottom>
      <diagonal/>
    </border>
    <border>
      <left/>
      <right/>
      <top/>
      <bottom style="double">
        <color rgb="FF009ACE"/>
      </bottom>
      <diagonal/>
    </border>
    <border>
      <left/>
      <right/>
      <top/>
      <bottom style="double">
        <color rgb="FF62A60A"/>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double">
        <color rgb="FF002855"/>
      </bottom>
      <diagonal/>
    </border>
    <border>
      <left/>
      <right style="double">
        <color rgb="FF002855"/>
      </right>
      <top/>
      <bottom style="double">
        <color rgb="FF002855"/>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medium">
        <color rgb="FF9D9C9C"/>
      </right>
      <top style="hair">
        <color indexed="64"/>
      </top>
      <bottom style="hair">
        <color indexed="64"/>
      </bottom>
      <diagonal/>
    </border>
    <border>
      <left/>
      <right style="medium">
        <color rgb="FF9D9C9C"/>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thin">
        <color indexed="64"/>
      </right>
      <top style="hair">
        <color indexed="64"/>
      </top>
      <bottom/>
      <diagonal/>
    </border>
    <border>
      <left style="thin">
        <color indexed="64"/>
      </left>
      <right/>
      <top style="hair">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thin">
        <color indexed="64"/>
      </top>
      <bottom style="thin">
        <color indexed="64"/>
      </bottom>
      <diagonal/>
    </border>
    <border>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dotted">
        <color indexed="64"/>
      </left>
      <right style="hair">
        <color indexed="64"/>
      </right>
      <top style="thin">
        <color indexed="64"/>
      </top>
      <bottom style="thin">
        <color indexed="64"/>
      </bottom>
      <diagonal/>
    </border>
    <border>
      <left style="dotted">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bottom/>
      <diagonal/>
    </border>
    <border>
      <left style="hair">
        <color indexed="64"/>
      </left>
      <right style="thin">
        <color indexed="64"/>
      </right>
      <top style="thin">
        <color indexed="64"/>
      </top>
      <bottom style="thin">
        <color indexed="64"/>
      </bottom>
      <diagonal/>
    </border>
    <border>
      <left style="dotted">
        <color indexed="64"/>
      </left>
      <right style="dashed">
        <color indexed="64"/>
      </right>
      <top/>
      <bottom style="thin">
        <color indexed="64"/>
      </bottom>
      <diagonal/>
    </border>
    <border>
      <left style="dashed">
        <color indexed="64"/>
      </left>
      <right style="dotted">
        <color indexed="64"/>
      </right>
      <top/>
      <bottom style="thin">
        <color indexed="64"/>
      </bottom>
      <diagonal/>
    </border>
  </borders>
  <cellStyleXfs count="21785">
    <xf numFmtId="0" fontId="0" fillId="0" borderId="0"/>
    <xf numFmtId="167" fontId="7" fillId="0" borderId="0" applyFont="0" applyFill="0" applyBorder="0" applyAlignment="0" applyProtection="0"/>
    <xf numFmtId="0" fontId="8" fillId="0" borderId="0"/>
    <xf numFmtId="0" fontId="10" fillId="0" borderId="32" applyNumberFormat="0" applyFill="0" applyAlignment="0" applyProtection="0"/>
    <xf numFmtId="0" fontId="11" fillId="0" borderId="33" applyNumberFormat="0" applyFill="0" applyAlignment="0" applyProtection="0"/>
    <xf numFmtId="0" fontId="12" fillId="0" borderId="34" applyNumberFormat="0" applyFill="0" applyAlignment="0" applyProtection="0"/>
    <xf numFmtId="0" fontId="12" fillId="0" borderId="0" applyNumberFormat="0" applyFill="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6" fillId="14" borderId="35" applyNumberFormat="0" applyAlignment="0" applyProtection="0"/>
    <xf numFmtId="0" fontId="17" fillId="15" borderId="36" applyNumberFormat="0" applyAlignment="0" applyProtection="0"/>
    <xf numFmtId="0" fontId="18" fillId="15" borderId="35" applyNumberFormat="0" applyAlignment="0" applyProtection="0"/>
    <xf numFmtId="0" fontId="19" fillId="0" borderId="37" applyNumberFormat="0" applyFill="0" applyAlignment="0" applyProtection="0"/>
    <xf numFmtId="0" fontId="20" fillId="16" borderId="38"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9" fillId="0" borderId="40" applyNumberFormat="0" applyFill="0" applyAlignment="0" applyProtection="0"/>
    <xf numFmtId="0" fontId="23"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23" fillId="41" borderId="0" applyNumberFormat="0" applyBorder="0" applyAlignment="0" applyProtection="0"/>
    <xf numFmtId="0" fontId="5" fillId="0" borderId="0"/>
    <xf numFmtId="0" fontId="5" fillId="0" borderId="0"/>
    <xf numFmtId="0" fontId="24" fillId="17" borderId="39" applyNumberFormat="0" applyFont="0" applyAlignment="0" applyProtection="0"/>
    <xf numFmtId="0" fontId="25" fillId="0" borderId="0" applyNumberFormat="0" applyFill="0" applyBorder="0" applyAlignment="0" applyProtection="0"/>
    <xf numFmtId="167" fontId="5" fillId="0" borderId="0" applyFont="0" applyFill="0" applyBorder="0" applyAlignment="0" applyProtection="0"/>
    <xf numFmtId="0" fontId="4" fillId="0" borderId="0"/>
    <xf numFmtId="0" fontId="4" fillId="0" borderId="0"/>
    <xf numFmtId="168" fontId="4" fillId="0" borderId="0" applyFont="0" applyFill="0" applyBorder="0" applyAlignment="0" applyProtection="0"/>
    <xf numFmtId="0" fontId="4" fillId="0" borderId="0"/>
    <xf numFmtId="168" fontId="4" fillId="0" borderId="0" applyFont="0" applyFill="0" applyBorder="0" applyAlignment="0" applyProtection="0"/>
    <xf numFmtId="0" fontId="4" fillId="0" borderId="0"/>
    <xf numFmtId="168" fontId="4" fillId="0" borderId="0" applyFont="0" applyFill="0" applyBorder="0" applyAlignment="0" applyProtection="0"/>
    <xf numFmtId="0" fontId="4" fillId="0" borderId="0"/>
    <xf numFmtId="168" fontId="4" fillId="0" borderId="0" applyFont="0" applyFill="0" applyBorder="0" applyAlignment="0" applyProtection="0"/>
    <xf numFmtId="0" fontId="4" fillId="0" borderId="0"/>
    <xf numFmtId="168" fontId="4" fillId="0" borderId="0" applyFont="0" applyFill="0" applyBorder="0" applyAlignment="0" applyProtection="0"/>
    <xf numFmtId="0" fontId="4" fillId="0" borderId="0"/>
    <xf numFmtId="168" fontId="4" fillId="0" borderId="0" applyFont="0" applyFill="0" applyBorder="0" applyAlignment="0" applyProtection="0"/>
    <xf numFmtId="0" fontId="4" fillId="0" borderId="0"/>
    <xf numFmtId="168" fontId="4" fillId="0" borderId="0" applyFont="0" applyFill="0" applyBorder="0" applyAlignment="0" applyProtection="0"/>
    <xf numFmtId="0" fontId="4" fillId="0" borderId="0"/>
    <xf numFmtId="168" fontId="4" fillId="0" borderId="0" applyFont="0" applyFill="0" applyBorder="0" applyAlignment="0" applyProtection="0"/>
    <xf numFmtId="0" fontId="4" fillId="0" borderId="0"/>
    <xf numFmtId="168" fontId="4" fillId="0" borderId="0" applyFont="0" applyFill="0" applyBorder="0" applyAlignment="0" applyProtection="0"/>
    <xf numFmtId="0" fontId="4" fillId="0" borderId="0"/>
    <xf numFmtId="168" fontId="4" fillId="0" borderId="0" applyFont="0" applyFill="0" applyBorder="0" applyAlignment="0" applyProtection="0"/>
    <xf numFmtId="0" fontId="4" fillId="0" borderId="0"/>
    <xf numFmtId="168" fontId="4" fillId="0" borderId="0" applyFont="0" applyFill="0" applyBorder="0" applyAlignment="0" applyProtection="0"/>
    <xf numFmtId="0" fontId="4" fillId="0" borderId="0"/>
    <xf numFmtId="168" fontId="4" fillId="0" borderId="0" applyFont="0" applyFill="0" applyBorder="0" applyAlignment="0" applyProtection="0"/>
    <xf numFmtId="0" fontId="4" fillId="0" borderId="0"/>
    <xf numFmtId="0" fontId="25" fillId="0" borderId="0" applyNumberForma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70" fontId="3" fillId="0" borderId="0" applyFont="0" applyFill="0" applyBorder="0" applyAlignment="0" applyProtection="0"/>
    <xf numFmtId="0" fontId="3" fillId="0" borderId="0"/>
    <xf numFmtId="0" fontId="3" fillId="0" borderId="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170" fontId="3" fillId="0" borderId="0" applyFont="0" applyFill="0" applyBorder="0" applyAlignment="0" applyProtection="0"/>
    <xf numFmtId="0" fontId="3" fillId="0" borderId="0"/>
    <xf numFmtId="0" fontId="3" fillId="0" borderId="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170" fontId="3" fillId="0" borderId="0" applyFont="0" applyFill="0" applyBorder="0" applyAlignment="0" applyProtection="0"/>
    <xf numFmtId="0" fontId="3" fillId="0" borderId="0"/>
    <xf numFmtId="0" fontId="3" fillId="0" borderId="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170" fontId="3" fillId="0" borderId="0" applyFont="0" applyFill="0" applyBorder="0" applyAlignment="0" applyProtection="0"/>
    <xf numFmtId="0" fontId="3" fillId="0" borderId="0"/>
    <xf numFmtId="0" fontId="3" fillId="0" borderId="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170" fontId="3" fillId="0" borderId="0" applyFont="0" applyFill="0" applyBorder="0" applyAlignment="0" applyProtection="0"/>
    <xf numFmtId="0" fontId="3" fillId="0" borderId="0"/>
    <xf numFmtId="0" fontId="3" fillId="0" borderId="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170" fontId="3" fillId="0" borderId="0" applyFont="0" applyFill="0" applyBorder="0" applyAlignment="0" applyProtection="0"/>
    <xf numFmtId="0" fontId="3" fillId="0" borderId="0"/>
    <xf numFmtId="0" fontId="3" fillId="0" borderId="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170" fontId="3" fillId="0" borderId="0" applyFont="0" applyFill="0" applyBorder="0" applyAlignment="0" applyProtection="0"/>
    <xf numFmtId="0" fontId="3" fillId="0" borderId="0"/>
    <xf numFmtId="0" fontId="3" fillId="0" borderId="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170" fontId="3" fillId="0" borderId="0" applyFont="0" applyFill="0" applyBorder="0" applyAlignment="0" applyProtection="0"/>
    <xf numFmtId="0" fontId="3" fillId="0" borderId="0"/>
    <xf numFmtId="0" fontId="3" fillId="0" borderId="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170" fontId="3" fillId="0" borderId="0" applyFont="0" applyFill="0" applyBorder="0" applyAlignment="0" applyProtection="0"/>
    <xf numFmtId="0" fontId="3" fillId="0" borderId="0"/>
    <xf numFmtId="0" fontId="3" fillId="0" borderId="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170" fontId="3" fillId="0" borderId="0" applyFont="0" applyFill="0" applyBorder="0" applyAlignment="0" applyProtection="0"/>
    <xf numFmtId="0" fontId="3" fillId="0" borderId="0"/>
    <xf numFmtId="0" fontId="3" fillId="0" borderId="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170" fontId="3" fillId="0" borderId="0" applyFont="0" applyFill="0" applyBorder="0" applyAlignment="0" applyProtection="0"/>
    <xf numFmtId="0" fontId="3" fillId="0" borderId="0"/>
    <xf numFmtId="0" fontId="3" fillId="0" borderId="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170" fontId="3" fillId="0" borderId="0" applyFont="0" applyFill="0" applyBorder="0" applyAlignment="0" applyProtection="0"/>
    <xf numFmtId="0" fontId="3" fillId="0" borderId="0"/>
    <xf numFmtId="0" fontId="3" fillId="0" borderId="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170" fontId="3" fillId="0" borderId="0" applyFont="0" applyFill="0" applyBorder="0" applyAlignment="0" applyProtection="0"/>
    <xf numFmtId="0" fontId="3" fillId="0" borderId="0"/>
    <xf numFmtId="0" fontId="3" fillId="0" borderId="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170" fontId="3" fillId="0" borderId="0" applyFont="0" applyFill="0" applyBorder="0" applyAlignment="0" applyProtection="0"/>
    <xf numFmtId="0" fontId="3" fillId="0" borderId="0"/>
    <xf numFmtId="0" fontId="3" fillId="0" borderId="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170" fontId="3" fillId="0" borderId="0" applyFont="0" applyFill="0" applyBorder="0" applyAlignment="0" applyProtection="0"/>
    <xf numFmtId="0" fontId="3" fillId="0" borderId="0"/>
    <xf numFmtId="0" fontId="3" fillId="0" borderId="0"/>
    <xf numFmtId="170" fontId="3" fillId="0" borderId="0" applyFont="0" applyFill="0" applyBorder="0" applyAlignment="0" applyProtection="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170" fontId="3" fillId="0" borderId="0" applyFont="0" applyFill="0" applyBorder="0" applyAlignment="0" applyProtection="0"/>
    <xf numFmtId="0" fontId="3" fillId="0" borderId="0"/>
    <xf numFmtId="0" fontId="3" fillId="0" borderId="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168"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0" fontId="3" fillId="0" borderId="0"/>
    <xf numFmtId="0" fontId="3" fillId="0" borderId="0"/>
    <xf numFmtId="0" fontId="3" fillId="17" borderId="39" applyNumberFormat="0" applyFont="0" applyAlignment="0" applyProtection="0"/>
    <xf numFmtId="0" fontId="3" fillId="0" borderId="0"/>
    <xf numFmtId="0" fontId="3" fillId="17" borderId="39" applyNumberFormat="0" applyFont="0" applyAlignment="0" applyProtection="0"/>
    <xf numFmtId="0" fontId="3" fillId="0" borderId="0"/>
    <xf numFmtId="0" fontId="3" fillId="0" borderId="0"/>
    <xf numFmtId="0" fontId="3" fillId="17" borderId="39" applyNumberFormat="0" applyFont="0" applyAlignment="0" applyProtection="0"/>
    <xf numFmtId="0" fontId="3" fillId="0" borderId="0"/>
    <xf numFmtId="0" fontId="3" fillId="17" borderId="39" applyNumberFormat="0" applyFont="0" applyAlignment="0" applyProtection="0"/>
    <xf numFmtId="0" fontId="3" fillId="17" borderId="39" applyNumberFormat="0" applyFont="0" applyAlignment="0" applyProtection="0"/>
    <xf numFmtId="0" fontId="3" fillId="27"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7"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19"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23"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20" borderId="0" applyNumberFormat="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3" fillId="0" borderId="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3" fillId="0" borderId="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3" fillId="28" borderId="0" applyNumberFormat="0" applyBorder="0" applyAlignment="0" applyProtection="0"/>
    <xf numFmtId="0" fontId="3" fillId="19"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23"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20" borderId="0" applyNumberFormat="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3" fillId="0" borderId="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3" fillId="0" borderId="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23"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20" borderId="0" applyNumberFormat="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3" fillId="0" borderId="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3" fillId="0" borderId="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23"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3" fillId="0" borderId="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3" fillId="0" borderId="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3" fillId="0" borderId="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3" fillId="0" borderId="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168" fontId="7" fillId="0" borderId="0" applyFont="0" applyFill="0" applyBorder="0" applyAlignment="0" applyProtection="0"/>
    <xf numFmtId="9" fontId="7" fillId="0" borderId="0" applyFont="0" applyFill="0" applyBorder="0" applyAlignment="0" applyProtection="0"/>
  </cellStyleXfs>
  <cellXfs count="951">
    <xf numFmtId="0" fontId="0" fillId="0" borderId="0" xfId="0"/>
    <xf numFmtId="0" fontId="28" fillId="0" borderId="0" xfId="0" applyFont="1" applyProtection="1">
      <protection hidden="1"/>
    </xf>
    <xf numFmtId="0" fontId="28" fillId="42" borderId="0" xfId="0" applyFont="1" applyFill="1" applyProtection="1">
      <protection hidden="1"/>
    </xf>
    <xf numFmtId="0" fontId="29" fillId="42" borderId="0" xfId="0" applyFont="1" applyFill="1" applyAlignment="1" applyProtection="1">
      <alignment horizontal="right" vertical="center"/>
      <protection hidden="1"/>
    </xf>
    <xf numFmtId="14" fontId="30" fillId="42" borderId="0" xfId="0" applyNumberFormat="1" applyFont="1" applyFill="1" applyAlignment="1" applyProtection="1">
      <alignment horizontal="center" vertical="center"/>
      <protection hidden="1"/>
    </xf>
    <xf numFmtId="0" fontId="31" fillId="0" borderId="0" xfId="0" applyFont="1" applyAlignment="1" applyProtection="1">
      <alignment horizontal="left"/>
      <protection hidden="1"/>
    </xf>
    <xf numFmtId="0" fontId="31" fillId="42" borderId="0" xfId="0" applyFont="1" applyFill="1" applyProtection="1">
      <protection hidden="1"/>
    </xf>
    <xf numFmtId="14" fontId="31" fillId="42" borderId="0" xfId="0" applyNumberFormat="1" applyFont="1" applyFill="1" applyAlignment="1" applyProtection="1">
      <alignment horizontal="center"/>
      <protection hidden="1"/>
    </xf>
    <xf numFmtId="0" fontId="28" fillId="42" borderId="0" xfId="0" applyFont="1" applyFill="1" applyAlignment="1" applyProtection="1">
      <alignment horizontal="right"/>
      <protection hidden="1"/>
    </xf>
    <xf numFmtId="0" fontId="31" fillId="42" borderId="0" xfId="0" applyFont="1" applyFill="1" applyAlignment="1" applyProtection="1">
      <alignment horizontal="center"/>
      <protection hidden="1"/>
    </xf>
    <xf numFmtId="0" fontId="31" fillId="42" borderId="0" xfId="0" applyFont="1" applyFill="1" applyAlignment="1" applyProtection="1">
      <alignment horizontal="left"/>
      <protection hidden="1"/>
    </xf>
    <xf numFmtId="0" fontId="31" fillId="44" borderId="0" xfId="0" applyFont="1" applyFill="1" applyAlignment="1" applyProtection="1">
      <alignment horizontal="left"/>
      <protection locked="0" hidden="1"/>
    </xf>
    <xf numFmtId="0" fontId="28" fillId="0" borderId="0" xfId="0" applyFont="1" applyAlignment="1" applyProtection="1">
      <alignment horizontal="left"/>
      <protection hidden="1"/>
    </xf>
    <xf numFmtId="0" fontId="31" fillId="0" borderId="0" xfId="0" applyFont="1" applyAlignment="1" applyProtection="1">
      <alignment horizontal="right"/>
      <protection hidden="1"/>
    </xf>
    <xf numFmtId="0" fontId="28" fillId="0" borderId="0" xfId="0" quotePrefix="1" applyFont="1" applyProtection="1">
      <protection hidden="1"/>
    </xf>
    <xf numFmtId="0" fontId="32" fillId="0" borderId="0" xfId="0" applyFont="1" applyProtection="1">
      <protection hidden="1"/>
    </xf>
    <xf numFmtId="0" fontId="32" fillId="0" borderId="0" xfId="0" applyFont="1" applyAlignment="1" applyProtection="1">
      <alignment horizontal="right"/>
      <protection hidden="1"/>
    </xf>
    <xf numFmtId="0" fontId="32" fillId="0" borderId="0" xfId="0" applyFont="1" applyAlignment="1" applyProtection="1">
      <alignment horizontal="right" vertical="top"/>
      <protection hidden="1"/>
    </xf>
    <xf numFmtId="0" fontId="28" fillId="0" borderId="0" xfId="0" applyFont="1" applyAlignment="1" applyProtection="1">
      <alignment horizontal="left" vertical="top"/>
      <protection hidden="1"/>
    </xf>
    <xf numFmtId="0" fontId="28" fillId="9" borderId="0" xfId="0" applyFont="1" applyFill="1" applyProtection="1">
      <protection hidden="1"/>
    </xf>
    <xf numFmtId="0" fontId="30" fillId="0" borderId="0" xfId="0" applyFont="1" applyProtection="1">
      <protection hidden="1"/>
    </xf>
    <xf numFmtId="0" fontId="31" fillId="0" borderId="0" xfId="0" applyFont="1" applyProtection="1">
      <protection hidden="1"/>
    </xf>
    <xf numFmtId="0" fontId="28" fillId="0" borderId="0" xfId="0" quotePrefix="1" applyFont="1" applyAlignment="1" applyProtection="1">
      <alignment horizontal="left"/>
      <protection hidden="1"/>
    </xf>
    <xf numFmtId="0" fontId="28" fillId="43" borderId="0" xfId="0" applyFont="1" applyFill="1" applyProtection="1">
      <protection hidden="1"/>
    </xf>
    <xf numFmtId="172" fontId="28" fillId="0" borderId="0" xfId="0" applyNumberFormat="1" applyFont="1" applyProtection="1">
      <protection hidden="1"/>
    </xf>
    <xf numFmtId="3" fontId="28" fillId="0" borderId="0" xfId="0" applyNumberFormat="1" applyFont="1" applyProtection="1">
      <protection hidden="1"/>
    </xf>
    <xf numFmtId="0" fontId="33" fillId="0" borderId="0" xfId="0" applyFont="1" applyAlignment="1" applyProtection="1">
      <alignment horizontal="right"/>
      <protection hidden="1"/>
    </xf>
    <xf numFmtId="0" fontId="28" fillId="0" borderId="8" xfId="0" applyFont="1" applyBorder="1" applyProtection="1">
      <protection hidden="1"/>
    </xf>
    <xf numFmtId="0" fontId="28" fillId="0" borderId="16" xfId="0" applyFont="1" applyBorder="1" applyProtection="1">
      <protection hidden="1"/>
    </xf>
    <xf numFmtId="164" fontId="28" fillId="0" borderId="17" xfId="0" applyNumberFormat="1" applyFont="1" applyBorder="1" applyAlignment="1" applyProtection="1">
      <alignment horizontal="center"/>
      <protection hidden="1"/>
    </xf>
    <xf numFmtId="0" fontId="28" fillId="0" borderId="12" xfId="0" applyFont="1" applyBorder="1" applyProtection="1">
      <protection hidden="1"/>
    </xf>
    <xf numFmtId="0" fontId="28" fillId="0" borderId="11" xfId="0" applyFont="1" applyBorder="1" applyProtection="1">
      <protection hidden="1"/>
    </xf>
    <xf numFmtId="164" fontId="28" fillId="0" borderId="18" xfId="0" applyNumberFormat="1" applyFont="1" applyBorder="1" applyAlignment="1" applyProtection="1">
      <alignment horizontal="center"/>
      <protection hidden="1"/>
    </xf>
    <xf numFmtId="0" fontId="34" fillId="0" borderId="0" xfId="0" applyFont="1" applyProtection="1">
      <protection hidden="1"/>
    </xf>
    <xf numFmtId="164" fontId="28" fillId="0" borderId="0" xfId="0" applyNumberFormat="1" applyFont="1" applyProtection="1">
      <protection hidden="1"/>
    </xf>
    <xf numFmtId="166" fontId="28" fillId="0" borderId="17" xfId="0" applyNumberFormat="1" applyFont="1" applyBorder="1" applyAlignment="1" applyProtection="1">
      <alignment horizontal="right"/>
      <protection hidden="1"/>
    </xf>
    <xf numFmtId="166" fontId="28" fillId="0" borderId="24" xfId="0" applyNumberFormat="1" applyFont="1" applyBorder="1" applyAlignment="1" applyProtection="1">
      <alignment horizontal="right"/>
      <protection hidden="1"/>
    </xf>
    <xf numFmtId="0" fontId="28" fillId="0" borderId="1" xfId="0" applyFont="1" applyBorder="1" applyProtection="1">
      <protection hidden="1"/>
    </xf>
    <xf numFmtId="166" fontId="28" fillId="0" borderId="22" xfId="0" applyNumberFormat="1" applyFont="1" applyBorder="1" applyAlignment="1" applyProtection="1">
      <alignment horizontal="right"/>
      <protection hidden="1"/>
    </xf>
    <xf numFmtId="166" fontId="28" fillId="0" borderId="26" xfId="0" applyNumberFormat="1" applyFont="1" applyBorder="1" applyAlignment="1" applyProtection="1">
      <alignment horizontal="right"/>
      <protection hidden="1"/>
    </xf>
    <xf numFmtId="166" fontId="28" fillId="0" borderId="23" xfId="0" applyNumberFormat="1" applyFont="1" applyBorder="1" applyAlignment="1" applyProtection="1">
      <alignment horizontal="right"/>
      <protection hidden="1"/>
    </xf>
    <xf numFmtId="166" fontId="28" fillId="0" borderId="22" xfId="0" quotePrefix="1" applyNumberFormat="1" applyFont="1" applyBorder="1" applyAlignment="1" applyProtection="1">
      <alignment horizontal="right" vertical="center"/>
      <protection hidden="1"/>
    </xf>
    <xf numFmtId="0" fontId="35" fillId="0" borderId="1" xfId="0" applyFont="1" applyBorder="1" applyProtection="1">
      <protection hidden="1"/>
    </xf>
    <xf numFmtId="0" fontId="36" fillId="0" borderId="0" xfId="0" applyFont="1" applyProtection="1">
      <protection hidden="1"/>
    </xf>
    <xf numFmtId="166" fontId="36" fillId="0" borderId="23" xfId="0" quotePrefix="1" applyNumberFormat="1" applyFont="1" applyBorder="1" applyAlignment="1" applyProtection="1">
      <alignment horizontal="right" vertical="center"/>
      <protection hidden="1"/>
    </xf>
    <xf numFmtId="166" fontId="36" fillId="0" borderId="23" xfId="0" applyNumberFormat="1" applyFont="1" applyBorder="1" applyAlignment="1" applyProtection="1">
      <alignment horizontal="right"/>
      <protection hidden="1"/>
    </xf>
    <xf numFmtId="166" fontId="36" fillId="0" borderId="26" xfId="0" applyNumberFormat="1" applyFont="1" applyBorder="1" applyAlignment="1" applyProtection="1">
      <alignment horizontal="right"/>
      <protection hidden="1"/>
    </xf>
    <xf numFmtId="0" fontId="36" fillId="9" borderId="0" xfId="0" applyFont="1" applyFill="1" applyProtection="1">
      <protection hidden="1"/>
    </xf>
    <xf numFmtId="0" fontId="36" fillId="0" borderId="1" xfId="0" applyFont="1" applyBorder="1" applyProtection="1">
      <protection hidden="1"/>
    </xf>
    <xf numFmtId="0" fontId="28" fillId="0" borderId="21" xfId="0" applyFont="1" applyBorder="1" applyProtection="1">
      <protection hidden="1"/>
    </xf>
    <xf numFmtId="0" fontId="28" fillId="4" borderId="3" xfId="2" applyFont="1" applyFill="1" applyBorder="1" applyProtection="1">
      <protection hidden="1"/>
    </xf>
    <xf numFmtId="0" fontId="28" fillId="0" borderId="0" xfId="2" applyFont="1" applyProtection="1">
      <protection hidden="1"/>
    </xf>
    <xf numFmtId="165" fontId="28" fillId="0" borderId="0" xfId="2" applyNumberFormat="1" applyFont="1" applyAlignment="1" applyProtection="1">
      <alignment horizontal="center"/>
      <protection hidden="1"/>
    </xf>
    <xf numFmtId="0" fontId="28" fillId="0" borderId="1" xfId="2" applyFont="1" applyBorder="1" applyAlignment="1" applyProtection="1">
      <alignment horizontal="left"/>
      <protection hidden="1"/>
    </xf>
    <xf numFmtId="1" fontId="28" fillId="0" borderId="0" xfId="2" applyNumberFormat="1" applyFont="1" applyProtection="1">
      <protection hidden="1"/>
    </xf>
    <xf numFmtId="0" fontId="38" fillId="45" borderId="10" xfId="0" applyFont="1" applyFill="1" applyBorder="1" applyAlignment="1" applyProtection="1">
      <alignment vertical="center"/>
      <protection hidden="1"/>
    </xf>
    <xf numFmtId="0" fontId="38" fillId="45" borderId="27" xfId="0" applyFont="1" applyFill="1" applyBorder="1" applyProtection="1">
      <protection hidden="1"/>
    </xf>
    <xf numFmtId="0" fontId="38" fillId="45" borderId="27" xfId="0" applyFont="1" applyFill="1" applyBorder="1" applyAlignment="1" applyProtection="1">
      <alignment horizontal="center"/>
      <protection hidden="1"/>
    </xf>
    <xf numFmtId="0" fontId="38" fillId="45" borderId="7" xfId="0" applyFont="1" applyFill="1" applyBorder="1" applyAlignment="1" applyProtection="1">
      <alignment horizontal="center"/>
      <protection hidden="1"/>
    </xf>
    <xf numFmtId="1" fontId="28" fillId="0" borderId="0" xfId="0" applyNumberFormat="1" applyFont="1" applyProtection="1">
      <protection hidden="1"/>
    </xf>
    <xf numFmtId="0" fontId="28" fillId="6" borderId="0" xfId="0" applyFont="1" applyFill="1" applyProtection="1">
      <protection hidden="1"/>
    </xf>
    <xf numFmtId="0" fontId="28" fillId="8" borderId="0" xfId="0" applyFont="1" applyFill="1" applyProtection="1">
      <protection hidden="1"/>
    </xf>
    <xf numFmtId="0" fontId="28" fillId="10" borderId="0" xfId="0" applyFont="1" applyFill="1" applyProtection="1">
      <protection hidden="1"/>
    </xf>
    <xf numFmtId="0" fontId="28" fillId="0" borderId="20" xfId="0" applyFont="1" applyBorder="1" applyProtection="1">
      <protection hidden="1"/>
    </xf>
    <xf numFmtId="164" fontId="28" fillId="0" borderId="20" xfId="0" applyNumberFormat="1" applyFont="1" applyBorder="1" applyAlignment="1" applyProtection="1">
      <alignment horizontal="center"/>
      <protection hidden="1"/>
    </xf>
    <xf numFmtId="0" fontId="28" fillId="0" borderId="19" xfId="0" applyFont="1" applyBorder="1" applyProtection="1">
      <protection hidden="1"/>
    </xf>
    <xf numFmtId="164" fontId="28" fillId="0" borderId="19" xfId="0" applyNumberFormat="1" applyFont="1" applyBorder="1" applyAlignment="1" applyProtection="1">
      <alignment horizontal="center"/>
      <protection hidden="1"/>
    </xf>
    <xf numFmtId="0" fontId="41" fillId="2" borderId="0" xfId="2" applyFont="1" applyFill="1" applyProtection="1">
      <protection hidden="1"/>
    </xf>
    <xf numFmtId="0" fontId="41" fillId="2" borderId="8" xfId="2" applyFont="1" applyFill="1" applyBorder="1" applyProtection="1">
      <protection hidden="1"/>
    </xf>
    <xf numFmtId="0" fontId="41" fillId="2" borderId="12" xfId="2" applyFont="1" applyFill="1" applyBorder="1" applyProtection="1">
      <protection hidden="1"/>
    </xf>
    <xf numFmtId="165" fontId="41" fillId="2" borderId="12" xfId="2" applyNumberFormat="1" applyFont="1" applyFill="1" applyBorder="1" applyProtection="1">
      <protection hidden="1"/>
    </xf>
    <xf numFmtId="0" fontId="38" fillId="46" borderId="27" xfId="0" applyFont="1" applyFill="1" applyBorder="1" applyAlignment="1" applyProtection="1">
      <alignment horizontal="center" vertical="center"/>
      <protection hidden="1"/>
    </xf>
    <xf numFmtId="0" fontId="38" fillId="47" borderId="10" xfId="0" applyFont="1" applyFill="1" applyBorder="1" applyAlignment="1" applyProtection="1">
      <alignment vertical="center"/>
      <protection hidden="1"/>
    </xf>
    <xf numFmtId="0" fontId="38" fillId="47" borderId="27" xfId="0" applyFont="1" applyFill="1" applyBorder="1" applyAlignment="1" applyProtection="1">
      <alignment vertical="center"/>
      <protection hidden="1"/>
    </xf>
    <xf numFmtId="0" fontId="38" fillId="47" borderId="27" xfId="0" applyFont="1" applyFill="1" applyBorder="1" applyAlignment="1" applyProtection="1">
      <alignment horizontal="center" vertical="center"/>
      <protection hidden="1"/>
    </xf>
    <xf numFmtId="0" fontId="38" fillId="47" borderId="7" xfId="0" applyFont="1" applyFill="1" applyBorder="1" applyAlignment="1" applyProtection="1">
      <alignment horizontal="center" vertical="center"/>
      <protection hidden="1"/>
    </xf>
    <xf numFmtId="0" fontId="28" fillId="7" borderId="0" xfId="0" applyFont="1" applyFill="1" applyProtection="1">
      <protection hidden="1"/>
    </xf>
    <xf numFmtId="166" fontId="28" fillId="0" borderId="20" xfId="0" applyNumberFormat="1" applyFont="1" applyBorder="1" applyAlignment="1" applyProtection="1">
      <alignment horizontal="right"/>
      <protection hidden="1"/>
    </xf>
    <xf numFmtId="166" fontId="28" fillId="0" borderId="21" xfId="0" applyNumberFormat="1" applyFont="1" applyBorder="1" applyAlignment="1" applyProtection="1">
      <alignment horizontal="right" vertical="center"/>
      <protection hidden="1"/>
    </xf>
    <xf numFmtId="166" fontId="28" fillId="0" borderId="21" xfId="0" applyNumberFormat="1" applyFont="1" applyBorder="1" applyAlignment="1" applyProtection="1">
      <alignment horizontal="right"/>
      <protection hidden="1"/>
    </xf>
    <xf numFmtId="166" fontId="28" fillId="0" borderId="21" xfId="1" applyNumberFormat="1" applyFont="1" applyBorder="1" applyAlignment="1" applyProtection="1">
      <alignment horizontal="right"/>
      <protection hidden="1"/>
    </xf>
    <xf numFmtId="0" fontId="28" fillId="9" borderId="11" xfId="0" applyFont="1" applyFill="1" applyBorder="1" applyProtection="1">
      <protection hidden="1"/>
    </xf>
    <xf numFmtId="0" fontId="36" fillId="0" borderId="0" xfId="0" applyFont="1" applyAlignment="1" applyProtection="1">
      <alignment horizontal="left"/>
      <protection hidden="1"/>
    </xf>
    <xf numFmtId="0" fontId="41" fillId="2" borderId="14" xfId="2" applyFont="1" applyFill="1" applyBorder="1" applyProtection="1">
      <protection hidden="1"/>
    </xf>
    <xf numFmtId="0" fontId="41" fillId="2" borderId="15" xfId="2" applyFont="1" applyFill="1" applyBorder="1" applyProtection="1">
      <protection hidden="1"/>
    </xf>
    <xf numFmtId="165" fontId="41" fillId="2" borderId="0" xfId="2" applyNumberFormat="1" applyFont="1" applyFill="1" applyProtection="1">
      <protection hidden="1"/>
    </xf>
    <xf numFmtId="0" fontId="36" fillId="6" borderId="16" xfId="0" applyFont="1" applyFill="1" applyBorder="1" applyAlignment="1" applyProtection="1">
      <alignment horizontal="left"/>
      <protection hidden="1"/>
    </xf>
    <xf numFmtId="0" fontId="2" fillId="0" borderId="0" xfId="0" applyFont="1" applyProtection="1">
      <protection hidden="1"/>
    </xf>
    <xf numFmtId="0" fontId="42" fillId="0" borderId="0" xfId="0" applyFont="1" applyProtection="1">
      <protection hidden="1"/>
    </xf>
    <xf numFmtId="0" fontId="42" fillId="9" borderId="0" xfId="0" applyFont="1" applyFill="1" applyProtection="1">
      <protection hidden="1"/>
    </xf>
    <xf numFmtId="0" fontId="38" fillId="46" borderId="7" xfId="0" applyFont="1" applyFill="1" applyBorder="1" applyAlignment="1" applyProtection="1">
      <alignment horizontal="center" vertical="center"/>
      <protection hidden="1"/>
    </xf>
    <xf numFmtId="0" fontId="38" fillId="46" borderId="10" xfId="0" applyFont="1" applyFill="1" applyBorder="1" applyAlignment="1" applyProtection="1">
      <alignment horizontal="left" vertical="center"/>
      <protection hidden="1"/>
    </xf>
    <xf numFmtId="0" fontId="38" fillId="48" borderId="10" xfId="0" applyFont="1" applyFill="1" applyBorder="1" applyAlignment="1" applyProtection="1">
      <alignment vertical="center"/>
      <protection hidden="1"/>
    </xf>
    <xf numFmtId="0" fontId="38" fillId="48" borderId="27" xfId="0" applyFont="1" applyFill="1" applyBorder="1" applyAlignment="1" applyProtection="1">
      <alignment vertical="center"/>
      <protection hidden="1"/>
    </xf>
    <xf numFmtId="0" fontId="38" fillId="48" borderId="27" xfId="0" applyFont="1" applyFill="1" applyBorder="1" applyAlignment="1" applyProtection="1">
      <alignment horizontal="center" vertical="center"/>
      <protection hidden="1"/>
    </xf>
    <xf numFmtId="0" fontId="38" fillId="48" borderId="7" xfId="0" applyFont="1" applyFill="1" applyBorder="1" applyAlignment="1" applyProtection="1">
      <alignment horizontal="center" vertical="center"/>
      <protection hidden="1"/>
    </xf>
    <xf numFmtId="0" fontId="36" fillId="0" borderId="22" xfId="0" applyFont="1" applyBorder="1" applyProtection="1">
      <protection hidden="1"/>
    </xf>
    <xf numFmtId="0" fontId="38" fillId="46" borderId="10" xfId="0" applyFont="1" applyFill="1" applyBorder="1" applyAlignment="1" applyProtection="1">
      <alignment vertical="center"/>
      <protection hidden="1"/>
    </xf>
    <xf numFmtId="171" fontId="43" fillId="0" borderId="0" xfId="21783" applyNumberFormat="1" applyFont="1" applyBorder="1" applyAlignment="1">
      <alignment horizontal="center"/>
    </xf>
    <xf numFmtId="0" fontId="44" fillId="0" borderId="0" xfId="0" applyFont="1" applyAlignment="1" applyProtection="1">
      <alignment horizontal="right"/>
      <protection hidden="1"/>
    </xf>
    <xf numFmtId="0" fontId="46" fillId="0" borderId="0" xfId="0" applyFont="1" applyProtection="1">
      <protection hidden="1"/>
    </xf>
    <xf numFmtId="0" fontId="46" fillId="0" borderId="0" xfId="0" applyFont="1" applyAlignment="1" applyProtection="1">
      <alignment horizontal="right"/>
      <protection hidden="1"/>
    </xf>
    <xf numFmtId="0" fontId="47" fillId="0" borderId="0" xfId="0" applyFont="1" applyAlignment="1" applyProtection="1">
      <alignment vertical="top" wrapText="1"/>
      <protection hidden="1"/>
    </xf>
    <xf numFmtId="0" fontId="48" fillId="49" borderId="10" xfId="0" applyFont="1" applyFill="1" applyBorder="1" applyProtection="1">
      <protection hidden="1"/>
    </xf>
    <xf numFmtId="0" fontId="48" fillId="49" borderId="27" xfId="0" applyFont="1" applyFill="1" applyBorder="1" applyProtection="1">
      <protection hidden="1"/>
    </xf>
    <xf numFmtId="0" fontId="48" fillId="49" borderId="27" xfId="0" applyFont="1" applyFill="1" applyBorder="1" applyAlignment="1" applyProtection="1">
      <alignment horizontal="center"/>
      <protection hidden="1"/>
    </xf>
    <xf numFmtId="0" fontId="49" fillId="0" borderId="1" xfId="0" applyFont="1" applyBorder="1" applyProtection="1">
      <protection hidden="1"/>
    </xf>
    <xf numFmtId="0" fontId="49" fillId="0" borderId="21" xfId="0" applyFont="1" applyBorder="1" applyProtection="1">
      <protection hidden="1"/>
    </xf>
    <xf numFmtId="164" fontId="49" fillId="0" borderId="22" xfId="0" applyNumberFormat="1" applyFont="1" applyBorder="1" applyAlignment="1" applyProtection="1">
      <alignment horizontal="center"/>
      <protection hidden="1"/>
    </xf>
    <xf numFmtId="164" fontId="49" fillId="0" borderId="17" xfId="0" applyNumberFormat="1" applyFont="1" applyBorder="1" applyAlignment="1" applyProtection="1">
      <alignment horizontal="center" vertical="center" wrapText="1"/>
      <protection hidden="1"/>
    </xf>
    <xf numFmtId="164" fontId="49" fillId="0" borderId="24" xfId="0" applyNumberFormat="1" applyFont="1" applyBorder="1" applyAlignment="1" applyProtection="1">
      <alignment horizontal="center" vertical="center" wrapText="1"/>
      <protection hidden="1"/>
    </xf>
    <xf numFmtId="0" fontId="49" fillId="0" borderId="12" xfId="0" applyFont="1" applyBorder="1" applyProtection="1">
      <protection hidden="1"/>
    </xf>
    <xf numFmtId="0" fontId="49" fillId="0" borderId="19" xfId="0" applyFont="1" applyBorder="1" applyProtection="1">
      <protection hidden="1"/>
    </xf>
    <xf numFmtId="164" fontId="49" fillId="0" borderId="18" xfId="0" applyNumberFormat="1" applyFont="1" applyBorder="1" applyAlignment="1" applyProtection="1">
      <alignment horizontal="center"/>
      <protection hidden="1"/>
    </xf>
    <xf numFmtId="164" fontId="49" fillId="0" borderId="18" xfId="0" applyNumberFormat="1" applyFont="1" applyBorder="1" applyAlignment="1" applyProtection="1">
      <alignment horizontal="center" vertical="center" wrapText="1"/>
      <protection hidden="1"/>
    </xf>
    <xf numFmtId="164" fontId="49" fillId="0" borderId="25" xfId="0" applyNumberFormat="1" applyFont="1" applyBorder="1" applyAlignment="1" applyProtection="1">
      <alignment horizontal="center" vertical="center" wrapText="1"/>
      <protection hidden="1"/>
    </xf>
    <xf numFmtId="0" fontId="28" fillId="50" borderId="1" xfId="0" applyFont="1" applyFill="1" applyBorder="1" applyProtection="1">
      <protection hidden="1"/>
    </xf>
    <xf numFmtId="0" fontId="29" fillId="0" borderId="0" xfId="0" applyFont="1" applyAlignment="1" applyProtection="1">
      <alignment vertical="center" wrapText="1"/>
      <protection hidden="1"/>
    </xf>
    <xf numFmtId="0" fontId="46" fillId="0" borderId="0" xfId="0" applyFont="1" applyAlignment="1" applyProtection="1">
      <alignment horizontal="left"/>
      <protection hidden="1"/>
    </xf>
    <xf numFmtId="0" fontId="39" fillId="50" borderId="12" xfId="0" applyFont="1" applyFill="1" applyBorder="1" applyProtection="1">
      <protection hidden="1"/>
    </xf>
    <xf numFmtId="0" fontId="39" fillId="50" borderId="11" xfId="0" applyFont="1" applyFill="1" applyBorder="1" applyProtection="1">
      <protection hidden="1"/>
    </xf>
    <xf numFmtId="166" fontId="39" fillId="50" borderId="18" xfId="0" applyNumberFormat="1" applyFont="1" applyFill="1" applyBorder="1" applyAlignment="1" applyProtection="1">
      <alignment horizontal="right"/>
      <protection hidden="1"/>
    </xf>
    <xf numFmtId="166" fontId="39" fillId="50" borderId="25" xfId="0" applyNumberFormat="1" applyFont="1" applyFill="1" applyBorder="1" applyAlignment="1" applyProtection="1">
      <alignment horizontal="right"/>
      <protection hidden="1"/>
    </xf>
    <xf numFmtId="0" fontId="39" fillId="50" borderId="1" xfId="0" applyFont="1" applyFill="1" applyBorder="1" applyProtection="1">
      <protection hidden="1"/>
    </xf>
    <xf numFmtId="0" fontId="39" fillId="50" borderId="0" xfId="0" applyFont="1" applyFill="1" applyProtection="1">
      <protection hidden="1"/>
    </xf>
    <xf numFmtId="166" fontId="39" fillId="50" borderId="22" xfId="0" applyNumberFormat="1" applyFont="1" applyFill="1" applyBorder="1" applyAlignment="1" applyProtection="1">
      <alignment horizontal="right"/>
      <protection hidden="1"/>
    </xf>
    <xf numFmtId="166" fontId="39" fillId="50" borderId="26" xfId="0" applyNumberFormat="1" applyFont="1" applyFill="1" applyBorder="1" applyAlignment="1" applyProtection="1">
      <alignment horizontal="right"/>
      <protection hidden="1"/>
    </xf>
    <xf numFmtId="0" fontId="31" fillId="50" borderId="0" xfId="0" applyFont="1" applyFill="1" applyAlignment="1" applyProtection="1">
      <alignment horizontal="left"/>
      <protection locked="0" hidden="1"/>
    </xf>
    <xf numFmtId="14" fontId="31" fillId="0" borderId="0" xfId="0" applyNumberFormat="1" applyFont="1" applyAlignment="1" applyProtection="1">
      <alignment horizontal="center"/>
      <protection hidden="1"/>
    </xf>
    <xf numFmtId="166" fontId="28" fillId="50" borderId="22" xfId="0" applyNumberFormat="1" applyFont="1" applyFill="1" applyBorder="1" applyAlignment="1" applyProtection="1">
      <alignment horizontal="right"/>
      <protection hidden="1"/>
    </xf>
    <xf numFmtId="0" fontId="28" fillId="50" borderId="12" xfId="0" applyFont="1" applyFill="1" applyBorder="1" applyProtection="1">
      <protection hidden="1"/>
    </xf>
    <xf numFmtId="166" fontId="39" fillId="0" borderId="0" xfId="0" applyNumberFormat="1" applyFont="1" applyAlignment="1" applyProtection="1">
      <alignment horizontal="right"/>
      <protection hidden="1"/>
    </xf>
    <xf numFmtId="1" fontId="28" fillId="51" borderId="0" xfId="0" applyNumberFormat="1" applyFont="1" applyFill="1" applyProtection="1">
      <protection hidden="1"/>
    </xf>
    <xf numFmtId="0" fontId="28" fillId="51" borderId="0" xfId="0" applyFont="1" applyFill="1" applyProtection="1">
      <protection hidden="1"/>
    </xf>
    <xf numFmtId="0" fontId="28" fillId="52" borderId="0" xfId="0" applyFont="1" applyFill="1" applyProtection="1">
      <protection hidden="1"/>
    </xf>
    <xf numFmtId="1" fontId="28" fillId="53" borderId="0" xfId="0" applyNumberFormat="1" applyFont="1" applyFill="1" applyProtection="1">
      <protection hidden="1"/>
    </xf>
    <xf numFmtId="0" fontId="28" fillId="53" borderId="0" xfId="0" applyFont="1" applyFill="1" applyProtection="1">
      <protection hidden="1"/>
    </xf>
    <xf numFmtId="1" fontId="28" fillId="42" borderId="0" xfId="0" applyNumberFormat="1" applyFont="1" applyFill="1" applyProtection="1">
      <protection hidden="1"/>
    </xf>
    <xf numFmtId="0" fontId="31" fillId="4" borderId="28" xfId="2" applyFont="1" applyFill="1" applyBorder="1" applyProtection="1">
      <protection hidden="1"/>
    </xf>
    <xf numFmtId="0" fontId="39" fillId="3" borderId="69" xfId="2" applyFont="1" applyFill="1" applyBorder="1" applyProtection="1">
      <protection hidden="1"/>
    </xf>
    <xf numFmtId="1" fontId="28" fillId="0" borderId="5" xfId="2" applyNumberFormat="1" applyFont="1" applyBorder="1" applyAlignment="1" applyProtection="1">
      <alignment horizontal="right"/>
      <protection hidden="1"/>
    </xf>
    <xf numFmtId="0" fontId="28" fillId="0" borderId="9" xfId="0" applyFont="1" applyBorder="1" applyProtection="1">
      <protection hidden="1"/>
    </xf>
    <xf numFmtId="0" fontId="28" fillId="0" borderId="2" xfId="0" applyFont="1" applyBorder="1" applyProtection="1">
      <protection hidden="1"/>
    </xf>
    <xf numFmtId="0" fontId="28" fillId="0" borderId="13" xfId="0" applyFont="1" applyBorder="1" applyProtection="1">
      <protection hidden="1"/>
    </xf>
    <xf numFmtId="0" fontId="31" fillId="50" borderId="0" xfId="0" applyFont="1" applyFill="1" applyProtection="1">
      <protection locked="0" hidden="1"/>
    </xf>
    <xf numFmtId="0" fontId="46" fillId="0" borderId="49" xfId="0" applyFont="1" applyBorder="1" applyAlignment="1" applyProtection="1">
      <alignment horizontal="left" vertical="top" wrapText="1"/>
      <protection hidden="1"/>
    </xf>
    <xf numFmtId="0" fontId="46" fillId="0" borderId="67" xfId="0" applyFont="1" applyBorder="1" applyAlignment="1" applyProtection="1">
      <alignment horizontal="left" vertical="top" wrapText="1"/>
      <protection hidden="1"/>
    </xf>
    <xf numFmtId="0" fontId="46" fillId="0" borderId="65" xfId="0" applyFont="1" applyBorder="1" applyAlignment="1" applyProtection="1">
      <alignment horizontal="left" vertical="top" wrapText="1"/>
      <protection hidden="1"/>
    </xf>
    <xf numFmtId="0" fontId="28" fillId="0" borderId="22" xfId="0" applyFont="1" applyBorder="1" applyAlignment="1" applyProtection="1">
      <alignment horizontal="right"/>
      <protection hidden="1"/>
    </xf>
    <xf numFmtId="166" fontId="28" fillId="0" borderId="70" xfId="0" applyNumberFormat="1" applyFont="1" applyBorder="1" applyAlignment="1" applyProtection="1">
      <alignment horizontal="right"/>
      <protection hidden="1"/>
    </xf>
    <xf numFmtId="166" fontId="39" fillId="50" borderId="71" xfId="0" applyNumberFormat="1" applyFont="1" applyFill="1" applyBorder="1" applyAlignment="1" applyProtection="1">
      <alignment horizontal="right"/>
      <protection hidden="1"/>
    </xf>
    <xf numFmtId="166" fontId="39" fillId="50" borderId="23" xfId="0" applyNumberFormat="1" applyFont="1" applyFill="1" applyBorder="1" applyAlignment="1" applyProtection="1">
      <alignment horizontal="right"/>
      <protection hidden="1"/>
    </xf>
    <xf numFmtId="0" fontId="31" fillId="4" borderId="10" xfId="2" applyFont="1" applyFill="1" applyBorder="1" applyProtection="1">
      <protection hidden="1"/>
    </xf>
    <xf numFmtId="0" fontId="39" fillId="3" borderId="72" xfId="2" applyFont="1" applyFill="1" applyBorder="1" applyAlignment="1" applyProtection="1">
      <alignment horizontal="center"/>
      <protection hidden="1"/>
    </xf>
    <xf numFmtId="0" fontId="39" fillId="3" borderId="27" xfId="2" applyFont="1" applyFill="1" applyBorder="1" applyAlignment="1" applyProtection="1">
      <alignment horizontal="center"/>
      <protection hidden="1"/>
    </xf>
    <xf numFmtId="164" fontId="49" fillId="0" borderId="70" xfId="0" applyNumberFormat="1" applyFont="1" applyBorder="1" applyAlignment="1" applyProtection="1">
      <alignment horizontal="center" vertical="center" wrapText="1"/>
      <protection hidden="1"/>
    </xf>
    <xf numFmtId="164" fontId="49" fillId="0" borderId="71" xfId="0" applyNumberFormat="1" applyFont="1" applyBorder="1" applyAlignment="1" applyProtection="1">
      <alignment horizontal="center" vertical="center" wrapText="1"/>
      <protection hidden="1"/>
    </xf>
    <xf numFmtId="0" fontId="48" fillId="49" borderId="11" xfId="0" applyFont="1" applyFill="1" applyBorder="1" applyAlignment="1" applyProtection="1">
      <alignment horizontal="center"/>
      <protection hidden="1"/>
    </xf>
    <xf numFmtId="166" fontId="28" fillId="50" borderId="26" xfId="0" applyNumberFormat="1" applyFont="1" applyFill="1" applyBorder="1" applyAlignment="1" applyProtection="1">
      <alignment horizontal="right"/>
      <protection hidden="1"/>
    </xf>
    <xf numFmtId="0" fontId="50" fillId="0" borderId="0" xfId="0" applyFont="1" applyProtection="1">
      <protection hidden="1"/>
    </xf>
    <xf numFmtId="166" fontId="36" fillId="0" borderId="22" xfId="0" applyNumberFormat="1" applyFont="1" applyBorder="1" applyAlignment="1" applyProtection="1">
      <alignment horizontal="right"/>
      <protection hidden="1"/>
    </xf>
    <xf numFmtId="0" fontId="28" fillId="0" borderId="23" xfId="0" applyFont="1" applyBorder="1" applyAlignment="1" applyProtection="1">
      <alignment horizontal="right"/>
      <protection hidden="1"/>
    </xf>
    <xf numFmtId="0" fontId="46" fillId="0" borderId="49" xfId="0" applyFont="1" applyBorder="1" applyAlignment="1" applyProtection="1">
      <alignment vertical="top" wrapText="1"/>
      <protection hidden="1"/>
    </xf>
    <xf numFmtId="0" fontId="46" fillId="0" borderId="63" xfId="0" applyFont="1" applyBorder="1" applyAlignment="1" applyProtection="1">
      <alignment vertical="top" wrapText="1"/>
      <protection hidden="1"/>
    </xf>
    <xf numFmtId="169" fontId="28" fillId="0" borderId="0" xfId="0" applyNumberFormat="1" applyFont="1" applyProtection="1">
      <protection hidden="1"/>
    </xf>
    <xf numFmtId="0" fontId="39" fillId="50" borderId="19" xfId="0" applyFont="1" applyFill="1" applyBorder="1" applyProtection="1">
      <protection hidden="1"/>
    </xf>
    <xf numFmtId="0" fontId="31" fillId="55" borderId="0" xfId="0" applyFont="1" applyFill="1" applyAlignment="1" applyProtection="1">
      <alignment horizontal="left"/>
      <protection locked="0" hidden="1"/>
    </xf>
    <xf numFmtId="166" fontId="36" fillId="0" borderId="2" xfId="0" applyNumberFormat="1" applyFont="1" applyBorder="1" applyAlignment="1" applyProtection="1">
      <alignment horizontal="right"/>
      <protection hidden="1"/>
    </xf>
    <xf numFmtId="0" fontId="36" fillId="0" borderId="21" xfId="0" applyFont="1" applyBorder="1" applyProtection="1">
      <protection hidden="1"/>
    </xf>
    <xf numFmtId="166" fontId="36" fillId="0" borderId="22" xfId="0" quotePrefix="1" applyNumberFormat="1" applyFont="1" applyBorder="1" applyAlignment="1" applyProtection="1">
      <alignment horizontal="right" vertical="center"/>
      <protection hidden="1"/>
    </xf>
    <xf numFmtId="0" fontId="28" fillId="0" borderId="0" xfId="0" applyFont="1" applyAlignment="1" applyProtection="1">
      <alignment horizontal="right"/>
      <protection hidden="1"/>
    </xf>
    <xf numFmtId="0" fontId="31" fillId="0" borderId="0" xfId="0" applyFont="1" applyAlignment="1" applyProtection="1">
      <alignment horizontal="left" vertical="top" indent="1"/>
      <protection hidden="1"/>
    </xf>
    <xf numFmtId="0" fontId="31" fillId="0" borderId="0" xfId="0" applyFont="1" applyAlignment="1" applyProtection="1">
      <alignment horizontal="left" indent="1"/>
      <protection hidden="1"/>
    </xf>
    <xf numFmtId="0" fontId="28" fillId="0" borderId="81" xfId="0" applyFont="1" applyBorder="1" applyProtection="1">
      <protection hidden="1"/>
    </xf>
    <xf numFmtId="14" fontId="31" fillId="0" borderId="0" xfId="0" applyNumberFormat="1" applyFont="1" applyAlignment="1" applyProtection="1">
      <alignment horizontal="left"/>
      <protection hidden="1"/>
    </xf>
    <xf numFmtId="2" fontId="28" fillId="0" borderId="0" xfId="0" applyNumberFormat="1" applyFont="1" applyProtection="1">
      <protection hidden="1"/>
    </xf>
    <xf numFmtId="2" fontId="31" fillId="0" borderId="0" xfId="0" applyNumberFormat="1" applyFont="1" applyProtection="1">
      <protection hidden="1"/>
    </xf>
    <xf numFmtId="0" fontId="28" fillId="0" borderId="82" xfId="0" applyFont="1" applyBorder="1" applyProtection="1">
      <protection hidden="1"/>
    </xf>
    <xf numFmtId="0" fontId="28" fillId="0" borderId="83" xfId="0" applyFont="1" applyBorder="1" applyProtection="1">
      <protection hidden="1"/>
    </xf>
    <xf numFmtId="0" fontId="31" fillId="0" borderId="83" xfId="0" applyFont="1" applyBorder="1" applyAlignment="1" applyProtection="1">
      <alignment horizontal="left"/>
      <protection hidden="1"/>
    </xf>
    <xf numFmtId="0" fontId="28" fillId="0" borderId="84" xfId="0" applyFont="1" applyBorder="1" applyProtection="1">
      <protection hidden="1"/>
    </xf>
    <xf numFmtId="0" fontId="30" fillId="0" borderId="84" xfId="0" applyFont="1" applyBorder="1" applyProtection="1">
      <protection hidden="1"/>
    </xf>
    <xf numFmtId="0" fontId="40" fillId="0" borderId="84" xfId="0" applyFont="1" applyBorder="1" applyProtection="1">
      <protection hidden="1"/>
    </xf>
    <xf numFmtId="1" fontId="28" fillId="0" borderId="0" xfId="2" applyNumberFormat="1" applyFont="1" applyAlignment="1" applyProtection="1">
      <alignment horizontal="right"/>
      <protection hidden="1"/>
    </xf>
    <xf numFmtId="1" fontId="28" fillId="0" borderId="12" xfId="2" applyNumberFormat="1" applyFont="1" applyBorder="1" applyAlignment="1" applyProtection="1">
      <alignment horizontal="right"/>
      <protection hidden="1"/>
    </xf>
    <xf numFmtId="1" fontId="40" fillId="0" borderId="11" xfId="2" applyNumberFormat="1" applyFont="1" applyBorder="1" applyAlignment="1" applyProtection="1">
      <alignment horizontal="right"/>
      <protection hidden="1"/>
    </xf>
    <xf numFmtId="1" fontId="40" fillId="0" borderId="86" xfId="2" applyNumberFormat="1" applyFont="1" applyBorder="1" applyAlignment="1" applyProtection="1">
      <alignment horizontal="right"/>
      <protection hidden="1"/>
    </xf>
    <xf numFmtId="1" fontId="28" fillId="0" borderId="11" xfId="2" applyNumberFormat="1" applyFont="1" applyBorder="1" applyAlignment="1" applyProtection="1">
      <alignment horizontal="right"/>
      <protection hidden="1"/>
    </xf>
    <xf numFmtId="1" fontId="28" fillId="0" borderId="13" xfId="2" applyNumberFormat="1" applyFont="1" applyBorder="1" applyAlignment="1" applyProtection="1">
      <alignment horizontal="right"/>
      <protection hidden="1"/>
    </xf>
    <xf numFmtId="0" fontId="28" fillId="0" borderId="12" xfId="2" applyFont="1" applyBorder="1" applyProtection="1">
      <protection hidden="1"/>
    </xf>
    <xf numFmtId="0" fontId="28" fillId="0" borderId="87" xfId="0" applyFont="1" applyBorder="1" applyProtection="1">
      <protection hidden="1"/>
    </xf>
    <xf numFmtId="0" fontId="45" fillId="0" borderId="87" xfId="0" applyFont="1" applyBorder="1" applyAlignment="1" applyProtection="1">
      <alignment horizontal="right"/>
      <protection hidden="1"/>
    </xf>
    <xf numFmtId="0" fontId="46" fillId="0" borderId="87" xfId="0" applyFont="1" applyBorder="1" applyAlignment="1" applyProtection="1">
      <alignment horizontal="right"/>
      <protection hidden="1"/>
    </xf>
    <xf numFmtId="0" fontId="31" fillId="0" borderId="87" xfId="0" applyFont="1" applyBorder="1" applyAlignment="1" applyProtection="1">
      <alignment horizontal="left" indent="1"/>
      <protection hidden="1"/>
    </xf>
    <xf numFmtId="0" fontId="28" fillId="0" borderId="88" xfId="0" applyFont="1" applyBorder="1" applyProtection="1">
      <protection hidden="1"/>
    </xf>
    <xf numFmtId="0" fontId="28" fillId="0" borderId="0" xfId="0" applyFont="1" applyAlignment="1" applyProtection="1">
      <alignment horizontal="center"/>
      <protection hidden="1"/>
    </xf>
    <xf numFmtId="0" fontId="37" fillId="0" borderId="0" xfId="0" applyFont="1" applyAlignment="1" applyProtection="1">
      <alignment horizontal="left" wrapText="1"/>
      <protection hidden="1"/>
    </xf>
    <xf numFmtId="0" fontId="28" fillId="9" borderId="0" xfId="0" applyFont="1" applyFill="1" applyAlignment="1" applyProtection="1">
      <alignment horizontal="left"/>
      <protection hidden="1"/>
    </xf>
    <xf numFmtId="166" fontId="39" fillId="50" borderId="89" xfId="0" applyNumberFormat="1" applyFont="1" applyFill="1" applyBorder="1" applyAlignment="1" applyProtection="1">
      <alignment horizontal="right"/>
      <protection hidden="1"/>
    </xf>
    <xf numFmtId="166" fontId="28" fillId="50" borderId="22" xfId="0" quotePrefix="1" applyNumberFormat="1" applyFont="1" applyFill="1" applyBorder="1" applyAlignment="1" applyProtection="1">
      <alignment horizontal="right"/>
      <protection hidden="1"/>
    </xf>
    <xf numFmtId="0" fontId="28" fillId="50" borderId="21" xfId="0" applyFont="1" applyFill="1" applyBorder="1" applyProtection="1">
      <protection hidden="1"/>
    </xf>
    <xf numFmtId="0" fontId="29" fillId="0" borderId="21" xfId="0" applyFont="1" applyBorder="1" applyAlignment="1" applyProtection="1">
      <alignment vertical="center" wrapText="1"/>
      <protection hidden="1"/>
    </xf>
    <xf numFmtId="0" fontId="29" fillId="50" borderId="21" xfId="0" applyFont="1" applyFill="1" applyBorder="1" applyAlignment="1" applyProtection="1">
      <alignment vertical="center" wrapText="1"/>
      <protection hidden="1"/>
    </xf>
    <xf numFmtId="0" fontId="28" fillId="50" borderId="19" xfId="0" applyFont="1" applyFill="1" applyBorder="1" applyProtection="1">
      <protection hidden="1"/>
    </xf>
    <xf numFmtId="0" fontId="38" fillId="45" borderId="90" xfId="0" applyFont="1" applyFill="1" applyBorder="1" applyAlignment="1" applyProtection="1">
      <alignment horizontal="center"/>
      <protection hidden="1"/>
    </xf>
    <xf numFmtId="0" fontId="38" fillId="46" borderId="90" xfId="0" applyFont="1" applyFill="1" applyBorder="1" applyAlignment="1" applyProtection="1">
      <alignment horizontal="center" vertical="center"/>
      <protection hidden="1"/>
    </xf>
    <xf numFmtId="0" fontId="38" fillId="46" borderId="89" xfId="0" applyFont="1" applyFill="1" applyBorder="1" applyAlignment="1" applyProtection="1">
      <alignment horizontal="center" vertical="center"/>
      <protection hidden="1"/>
    </xf>
    <xf numFmtId="0" fontId="38" fillId="47" borderId="90" xfId="0" applyFont="1" applyFill="1" applyBorder="1" applyAlignment="1" applyProtection="1">
      <alignment horizontal="center" vertical="center"/>
      <protection hidden="1"/>
    </xf>
    <xf numFmtId="0" fontId="38" fillId="48" borderId="90" xfId="0" applyFont="1" applyFill="1" applyBorder="1" applyAlignment="1" applyProtection="1">
      <alignment horizontal="center" vertical="center"/>
      <protection hidden="1"/>
    </xf>
    <xf numFmtId="0" fontId="52" fillId="0" borderId="0" xfId="0" applyFont="1" applyAlignment="1" applyProtection="1">
      <alignment vertical="top"/>
      <protection hidden="1"/>
    </xf>
    <xf numFmtId="0" fontId="52" fillId="42" borderId="0" xfId="0" applyFont="1" applyFill="1" applyAlignment="1" applyProtection="1">
      <alignment vertical="top"/>
      <protection hidden="1"/>
    </xf>
    <xf numFmtId="0" fontId="36" fillId="0" borderId="0" xfId="0" applyFont="1" applyAlignment="1" applyProtection="1">
      <alignment vertical="top"/>
      <protection hidden="1"/>
    </xf>
    <xf numFmtId="1" fontId="36" fillId="0" borderId="0" xfId="0" applyNumberFormat="1" applyFont="1" applyAlignment="1" applyProtection="1">
      <alignment vertical="top"/>
      <protection hidden="1"/>
    </xf>
    <xf numFmtId="0" fontId="36" fillId="6" borderId="0" xfId="0" applyFont="1" applyFill="1" applyAlignment="1" applyProtection="1">
      <alignment vertical="top"/>
      <protection hidden="1"/>
    </xf>
    <xf numFmtId="0" fontId="36" fillId="8" borderId="0" xfId="0" applyFont="1" applyFill="1" applyAlignment="1" applyProtection="1">
      <alignment vertical="top"/>
      <protection hidden="1"/>
    </xf>
    <xf numFmtId="0" fontId="28" fillId="0" borderId="0" xfId="0" applyFont="1" applyAlignment="1" applyProtection="1">
      <alignment vertical="top"/>
      <protection hidden="1"/>
    </xf>
    <xf numFmtId="0" fontId="46" fillId="0" borderId="67" xfId="0" applyFont="1" applyBorder="1" applyAlignment="1" applyProtection="1">
      <alignment vertical="top" wrapText="1"/>
      <protection hidden="1"/>
    </xf>
    <xf numFmtId="0" fontId="46" fillId="0" borderId="65" xfId="0" applyFont="1" applyBorder="1" applyAlignment="1" applyProtection="1">
      <alignment vertical="top" wrapText="1"/>
      <protection hidden="1"/>
    </xf>
    <xf numFmtId="0" fontId="46" fillId="0" borderId="0" xfId="0" applyFont="1" applyAlignment="1" applyProtection="1">
      <alignment vertical="top" wrapText="1"/>
      <protection hidden="1"/>
    </xf>
    <xf numFmtId="0" fontId="46" fillId="0" borderId="73" xfId="0" applyFont="1" applyBorder="1" applyAlignment="1" applyProtection="1">
      <alignment vertical="top" wrapText="1"/>
      <protection hidden="1"/>
    </xf>
    <xf numFmtId="0" fontId="40" fillId="0" borderId="0" xfId="0" applyFont="1" applyProtection="1">
      <protection hidden="1"/>
    </xf>
    <xf numFmtId="9" fontId="46" fillId="0" borderId="0" xfId="21784" applyFont="1" applyBorder="1" applyAlignment="1" applyProtection="1">
      <alignment vertical="top" wrapText="1"/>
      <protection hidden="1"/>
    </xf>
    <xf numFmtId="9" fontId="46" fillId="0" borderId="0" xfId="21784" applyFont="1" applyBorder="1" applyAlignment="1" applyProtection="1">
      <alignment vertical="center" wrapText="1"/>
      <protection hidden="1"/>
    </xf>
    <xf numFmtId="0" fontId="45" fillId="0" borderId="0" xfId="0" applyFont="1" applyAlignment="1">
      <alignment horizontal="left" vertical="center"/>
    </xf>
    <xf numFmtId="0" fontId="46" fillId="0" borderId="80" xfId="0" applyFont="1" applyBorder="1" applyAlignment="1" applyProtection="1">
      <alignment vertical="top" wrapText="1"/>
      <protection hidden="1"/>
    </xf>
    <xf numFmtId="0" fontId="28" fillId="42" borderId="1" xfId="0" applyFont="1" applyFill="1" applyBorder="1" applyProtection="1">
      <protection hidden="1"/>
    </xf>
    <xf numFmtId="0" fontId="28" fillId="51" borderId="1" xfId="0" applyFont="1" applyFill="1" applyBorder="1" applyProtection="1">
      <protection hidden="1"/>
    </xf>
    <xf numFmtId="0" fontId="28" fillId="53" borderId="1" xfId="0" applyFont="1" applyFill="1" applyBorder="1" applyProtection="1">
      <protection hidden="1"/>
    </xf>
    <xf numFmtId="0" fontId="36" fillId="0" borderId="1" xfId="0" applyFont="1" applyBorder="1" applyAlignment="1" applyProtection="1">
      <alignment vertical="top"/>
      <protection hidden="1"/>
    </xf>
    <xf numFmtId="0" fontId="53" fillId="0" borderId="79" xfId="0" applyFont="1" applyBorder="1" applyAlignment="1">
      <alignment vertical="center"/>
    </xf>
    <xf numFmtId="0" fontId="53" fillId="0" borderId="1" xfId="0" applyFont="1" applyBorder="1"/>
    <xf numFmtId="0" fontId="53" fillId="0" borderId="68" xfId="0" applyFont="1" applyBorder="1"/>
    <xf numFmtId="0" fontId="46" fillId="0" borderId="51" xfId="0" applyFont="1" applyBorder="1" applyAlignment="1" applyProtection="1">
      <alignment vertical="top" wrapText="1"/>
      <protection hidden="1"/>
    </xf>
    <xf numFmtId="0" fontId="46" fillId="0" borderId="66" xfId="0" applyFont="1" applyBorder="1" applyAlignment="1" applyProtection="1">
      <alignment vertical="top" wrapText="1"/>
      <protection hidden="1"/>
    </xf>
    <xf numFmtId="0" fontId="39" fillId="50" borderId="10" xfId="0" applyFont="1" applyFill="1" applyBorder="1" applyProtection="1">
      <protection hidden="1"/>
    </xf>
    <xf numFmtId="0" fontId="46" fillId="0" borderId="0" xfId="0" applyFont="1" applyAlignment="1" applyProtection="1">
      <alignment horizontal="center"/>
      <protection hidden="1"/>
    </xf>
    <xf numFmtId="0" fontId="28" fillId="0" borderId="0" xfId="0" applyFont="1" applyAlignment="1" applyProtection="1">
      <alignment vertical="center"/>
      <protection hidden="1"/>
    </xf>
    <xf numFmtId="0" fontId="31" fillId="0" borderId="0" xfId="0" applyFont="1" applyAlignment="1" applyProtection="1">
      <alignment horizontal="left" vertical="center"/>
      <protection hidden="1"/>
    </xf>
    <xf numFmtId="0" fontId="31" fillId="0" borderId="0" xfId="0" applyFont="1" applyAlignment="1" applyProtection="1">
      <alignment vertical="top"/>
      <protection hidden="1"/>
    </xf>
    <xf numFmtId="0" fontId="31" fillId="0" borderId="0" xfId="0" applyFont="1" applyAlignment="1" applyProtection="1">
      <alignment horizontal="left" vertical="top"/>
      <protection hidden="1"/>
    </xf>
    <xf numFmtId="0" fontId="46" fillId="0" borderId="0" xfId="0" applyFont="1" applyAlignment="1" applyProtection="1">
      <alignment horizontal="left" vertical="center"/>
      <protection hidden="1"/>
    </xf>
    <xf numFmtId="0" fontId="39" fillId="0" borderId="0" xfId="0" applyFont="1" applyProtection="1">
      <protection hidden="1"/>
    </xf>
    <xf numFmtId="0" fontId="28" fillId="0" borderId="1" xfId="2" applyFont="1" applyBorder="1" applyProtection="1">
      <protection hidden="1"/>
    </xf>
    <xf numFmtId="165" fontId="41" fillId="2" borderId="1" xfId="2" applyNumberFormat="1" applyFont="1" applyFill="1" applyBorder="1" applyProtection="1">
      <protection hidden="1"/>
    </xf>
    <xf numFmtId="165" fontId="41" fillId="2" borderId="2" xfId="2" applyNumberFormat="1" applyFont="1" applyFill="1" applyBorder="1" applyProtection="1">
      <protection hidden="1"/>
    </xf>
    <xf numFmtId="0" fontId="0" fillId="0" borderId="97" xfId="0" applyBorder="1"/>
    <xf numFmtId="0" fontId="0" fillId="0" borderId="98" xfId="0" applyBorder="1"/>
    <xf numFmtId="0" fontId="0" fillId="0" borderId="99" xfId="0" applyBorder="1"/>
    <xf numFmtId="0" fontId="39" fillId="3" borderId="29" xfId="2" applyFont="1" applyFill="1" applyBorder="1" applyAlignment="1" applyProtection="1">
      <alignment horizontal="center"/>
      <protection hidden="1"/>
    </xf>
    <xf numFmtId="0" fontId="37" fillId="0" borderId="0" xfId="0" applyFont="1" applyAlignment="1" applyProtection="1">
      <alignment wrapText="1"/>
      <protection hidden="1"/>
    </xf>
    <xf numFmtId="0" fontId="31" fillId="50" borderId="0" xfId="0" applyFont="1" applyFill="1" applyProtection="1">
      <protection hidden="1"/>
    </xf>
    <xf numFmtId="0" fontId="31" fillId="50" borderId="1" xfId="0" applyFont="1" applyFill="1" applyBorder="1" applyProtection="1">
      <protection hidden="1"/>
    </xf>
    <xf numFmtId="0" fontId="31" fillId="50" borderId="21" xfId="0" applyFont="1" applyFill="1" applyBorder="1" applyProtection="1">
      <protection hidden="1"/>
    </xf>
    <xf numFmtId="166" fontId="31" fillId="50" borderId="22" xfId="0" applyNumberFormat="1" applyFont="1" applyFill="1" applyBorder="1" applyAlignment="1" applyProtection="1">
      <alignment horizontal="right"/>
      <protection hidden="1"/>
    </xf>
    <xf numFmtId="166" fontId="31" fillId="50" borderId="2" xfId="0" applyNumberFormat="1" applyFont="1" applyFill="1" applyBorder="1" applyAlignment="1" applyProtection="1">
      <alignment horizontal="right"/>
      <protection hidden="1"/>
    </xf>
    <xf numFmtId="0" fontId="36" fillId="50" borderId="0" xfId="0" applyFont="1" applyFill="1" applyProtection="1">
      <protection hidden="1"/>
    </xf>
    <xf numFmtId="166" fontId="31" fillId="50" borderId="23" xfId="0" applyNumberFormat="1" applyFont="1" applyFill="1" applyBorder="1" applyAlignment="1" applyProtection="1">
      <alignment horizontal="right"/>
      <protection hidden="1"/>
    </xf>
    <xf numFmtId="166" fontId="31" fillId="50" borderId="26" xfId="0" applyNumberFormat="1" applyFont="1" applyFill="1" applyBorder="1" applyAlignment="1" applyProtection="1">
      <alignment horizontal="right"/>
      <protection hidden="1"/>
    </xf>
    <xf numFmtId="166" fontId="39" fillId="42" borderId="0" xfId="0" applyNumberFormat="1" applyFont="1" applyFill="1" applyAlignment="1" applyProtection="1">
      <alignment horizontal="right"/>
      <protection hidden="1"/>
    </xf>
    <xf numFmtId="0" fontId="63" fillId="0" borderId="1" xfId="0" applyFont="1" applyBorder="1" applyProtection="1">
      <protection hidden="1"/>
    </xf>
    <xf numFmtId="0" fontId="64" fillId="0" borderId="1" xfId="0" applyFont="1" applyBorder="1" applyProtection="1">
      <protection hidden="1"/>
    </xf>
    <xf numFmtId="0" fontId="65" fillId="0" borderId="1" xfId="0" applyFont="1" applyBorder="1" applyProtection="1">
      <protection hidden="1"/>
    </xf>
    <xf numFmtId="0" fontId="66" fillId="0" borderId="1" xfId="0" applyFont="1" applyBorder="1" applyProtection="1">
      <protection hidden="1"/>
    </xf>
    <xf numFmtId="0" fontId="67" fillId="0" borderId="1" xfId="0" applyFont="1" applyBorder="1" applyProtection="1">
      <protection hidden="1"/>
    </xf>
    <xf numFmtId="0" fontId="68" fillId="0" borderId="1" xfId="0" applyFont="1" applyBorder="1" applyProtection="1">
      <protection hidden="1"/>
    </xf>
    <xf numFmtId="173" fontId="28" fillId="0" borderId="23" xfId="0" applyNumberFormat="1" applyFont="1" applyBorder="1" applyAlignment="1" applyProtection="1">
      <alignment horizontal="right"/>
      <protection hidden="1"/>
    </xf>
    <xf numFmtId="0" fontId="39" fillId="50" borderId="100" xfId="0" applyFont="1" applyFill="1" applyBorder="1" applyProtection="1">
      <protection hidden="1"/>
    </xf>
    <xf numFmtId="166" fontId="39" fillId="50" borderId="90" xfId="0" applyNumberFormat="1" applyFont="1" applyFill="1" applyBorder="1" applyAlignment="1" applyProtection="1">
      <alignment horizontal="right"/>
      <protection hidden="1"/>
    </xf>
    <xf numFmtId="166" fontId="28" fillId="0" borderId="9" xfId="0" applyNumberFormat="1" applyFont="1" applyBorder="1" applyAlignment="1" applyProtection="1">
      <alignment horizontal="right"/>
      <protection hidden="1"/>
    </xf>
    <xf numFmtId="0" fontId="28" fillId="50" borderId="0" xfId="0" applyFont="1" applyFill="1" applyProtection="1">
      <protection hidden="1"/>
    </xf>
    <xf numFmtId="166" fontId="28" fillId="50" borderId="18" xfId="0" quotePrefix="1" applyNumberFormat="1" applyFont="1" applyFill="1" applyBorder="1" applyAlignment="1" applyProtection="1">
      <alignment horizontal="right"/>
      <protection hidden="1"/>
    </xf>
    <xf numFmtId="0" fontId="46" fillId="0" borderId="0" xfId="0" applyFont="1" applyAlignment="1" applyProtection="1">
      <alignment horizontal="center" vertical="center"/>
      <protection hidden="1"/>
    </xf>
    <xf numFmtId="171" fontId="69" fillId="0" borderId="1" xfId="21783" applyNumberFormat="1" applyFont="1" applyBorder="1" applyAlignment="1">
      <alignment horizontal="center" vertical="center"/>
    </xf>
    <xf numFmtId="171" fontId="69" fillId="0" borderId="0" xfId="21783" applyNumberFormat="1" applyFont="1" applyBorder="1" applyAlignment="1">
      <alignment horizontal="center" vertical="center"/>
    </xf>
    <xf numFmtId="171" fontId="69" fillId="0" borderId="2" xfId="21783" applyNumberFormat="1" applyFont="1" applyBorder="1" applyAlignment="1">
      <alignment horizontal="center" vertical="center"/>
    </xf>
    <xf numFmtId="171" fontId="69" fillId="0" borderId="12" xfId="21783" applyNumberFormat="1" applyFont="1" applyBorder="1" applyAlignment="1">
      <alignment horizontal="center" vertical="center"/>
    </xf>
    <xf numFmtId="171" fontId="69" fillId="0" borderId="11" xfId="21783" applyNumberFormat="1" applyFont="1" applyBorder="1" applyAlignment="1">
      <alignment horizontal="center" vertical="center"/>
    </xf>
    <xf numFmtId="171" fontId="69" fillId="0" borderId="13" xfId="21783" applyNumberFormat="1" applyFont="1" applyBorder="1" applyAlignment="1">
      <alignment horizontal="center" vertical="center"/>
    </xf>
    <xf numFmtId="0" fontId="46" fillId="0" borderId="1" xfId="2" applyFont="1" applyBorder="1" applyAlignment="1" applyProtection="1">
      <alignment horizontal="center" vertical="center"/>
      <protection hidden="1"/>
    </xf>
    <xf numFmtId="0" fontId="46" fillId="0" borderId="1" xfId="0" applyFont="1" applyBorder="1" applyAlignment="1" applyProtection="1">
      <alignment horizontal="center" vertical="center"/>
      <protection hidden="1"/>
    </xf>
    <xf numFmtId="0" fontId="46" fillId="9" borderId="0" xfId="0" applyFont="1" applyFill="1" applyAlignment="1" applyProtection="1">
      <alignment horizontal="center" vertical="center"/>
      <protection hidden="1"/>
    </xf>
    <xf numFmtId="0" fontId="46" fillId="0" borderId="12" xfId="0" applyFont="1" applyBorder="1" applyAlignment="1" applyProtection="1">
      <alignment horizontal="center" vertical="center"/>
      <protection hidden="1"/>
    </xf>
    <xf numFmtId="0" fontId="46" fillId="0" borderId="11" xfId="0" applyFont="1" applyBorder="1" applyAlignment="1" applyProtection="1">
      <alignment horizontal="center" vertical="center"/>
      <protection hidden="1"/>
    </xf>
    <xf numFmtId="0" fontId="46" fillId="0" borderId="8" xfId="2" applyFont="1" applyBorder="1" applyAlignment="1" applyProtection="1">
      <alignment horizontal="center" vertical="center"/>
      <protection hidden="1"/>
    </xf>
    <xf numFmtId="1" fontId="46" fillId="0" borderId="8" xfId="2" applyNumberFormat="1" applyFont="1" applyBorder="1" applyAlignment="1" applyProtection="1">
      <alignment horizontal="center" vertical="center"/>
      <protection hidden="1"/>
    </xf>
    <xf numFmtId="1" fontId="46" fillId="0" borderId="16" xfId="2" applyNumberFormat="1" applyFont="1" applyBorder="1" applyAlignment="1" applyProtection="1">
      <alignment horizontal="center" vertical="center"/>
      <protection hidden="1"/>
    </xf>
    <xf numFmtId="1" fontId="46" fillId="0" borderId="9" xfId="2" applyNumberFormat="1" applyFont="1" applyBorder="1" applyAlignment="1" applyProtection="1">
      <alignment horizontal="center" vertical="center"/>
      <protection hidden="1"/>
    </xf>
    <xf numFmtId="1" fontId="69" fillId="0" borderId="8" xfId="2" applyNumberFormat="1" applyFont="1" applyBorder="1" applyAlignment="1" applyProtection="1">
      <alignment horizontal="center" vertical="center"/>
      <protection hidden="1"/>
    </xf>
    <xf numFmtId="1" fontId="69" fillId="0" borderId="16" xfId="2" applyNumberFormat="1" applyFont="1" applyBorder="1" applyAlignment="1" applyProtection="1">
      <alignment horizontal="center" vertical="center"/>
      <protection hidden="1"/>
    </xf>
    <xf numFmtId="1" fontId="69" fillId="0" borderId="9" xfId="2" applyNumberFormat="1" applyFont="1" applyBorder="1" applyAlignment="1" applyProtection="1">
      <alignment horizontal="center" vertical="center"/>
      <protection hidden="1"/>
    </xf>
    <xf numFmtId="0" fontId="46" fillId="0" borderId="12" xfId="2" applyFont="1" applyBorder="1" applyAlignment="1" applyProtection="1">
      <alignment horizontal="center" vertical="center"/>
      <protection hidden="1"/>
    </xf>
    <xf numFmtId="0" fontId="31" fillId="0" borderId="10" xfId="2" applyFont="1" applyBorder="1" applyAlignment="1" applyProtection="1">
      <alignment horizontal="center" vertical="center"/>
      <protection hidden="1"/>
    </xf>
    <xf numFmtId="0" fontId="31" fillId="0" borderId="10" xfId="0" applyFont="1" applyBorder="1" applyAlignment="1" applyProtection="1">
      <alignment horizontal="center" vertical="center"/>
      <protection hidden="1"/>
    </xf>
    <xf numFmtId="0" fontId="31" fillId="0" borderId="27" xfId="0" applyFont="1" applyBorder="1" applyAlignment="1" applyProtection="1">
      <alignment horizontal="center" vertical="center"/>
      <protection hidden="1"/>
    </xf>
    <xf numFmtId="0" fontId="31" fillId="0" borderId="27" xfId="2" applyFont="1" applyBorder="1" applyAlignment="1" applyProtection="1">
      <alignment horizontal="center" vertical="center"/>
      <protection hidden="1"/>
    </xf>
    <xf numFmtId="0" fontId="31" fillId="0" borderId="7" xfId="2" applyFont="1" applyBorder="1" applyAlignment="1" applyProtection="1">
      <alignment horizontal="center" vertical="center"/>
      <protection hidden="1"/>
    </xf>
    <xf numFmtId="0" fontId="31" fillId="0" borderId="0" xfId="0" applyFont="1" applyAlignment="1" applyProtection="1">
      <alignment horizontal="center" vertical="center"/>
      <protection hidden="1"/>
    </xf>
    <xf numFmtId="0" fontId="31" fillId="9" borderId="0" xfId="0" applyFont="1" applyFill="1" applyAlignment="1" applyProtection="1">
      <alignment horizontal="center" vertical="center"/>
      <protection hidden="1"/>
    </xf>
    <xf numFmtId="0" fontId="46" fillId="0" borderId="9" xfId="0" applyFont="1" applyBorder="1" applyAlignment="1" applyProtection="1">
      <alignment horizontal="center" vertical="center"/>
      <protection hidden="1"/>
    </xf>
    <xf numFmtId="0" fontId="46" fillId="0" borderId="2" xfId="0" applyFont="1" applyBorder="1" applyAlignment="1" applyProtection="1">
      <alignment horizontal="center" vertical="center"/>
      <protection hidden="1"/>
    </xf>
    <xf numFmtId="0" fontId="46" fillId="0" borderId="13" xfId="0" applyFont="1" applyBorder="1" applyAlignment="1" applyProtection="1">
      <alignment horizontal="center" vertical="center"/>
      <protection hidden="1"/>
    </xf>
    <xf numFmtId="0" fontId="46" fillId="42" borderId="0" xfId="0" applyFont="1" applyFill="1" applyAlignment="1" applyProtection="1">
      <alignment horizontal="center" vertical="center"/>
      <protection hidden="1"/>
    </xf>
    <xf numFmtId="0" fontId="30" fillId="0" borderId="10" xfId="0" applyFont="1" applyBorder="1" applyAlignment="1" applyProtection="1">
      <alignment horizontal="center" vertical="center"/>
      <protection hidden="1"/>
    </xf>
    <xf numFmtId="0" fontId="30" fillId="0" borderId="27" xfId="0" applyFont="1" applyBorder="1" applyAlignment="1" applyProtection="1">
      <alignment horizontal="center" vertical="center"/>
      <protection hidden="1"/>
    </xf>
    <xf numFmtId="173" fontId="28" fillId="0" borderId="22" xfId="0" applyNumberFormat="1" applyFont="1" applyBorder="1" applyAlignment="1" applyProtection="1">
      <alignment horizontal="right"/>
      <protection hidden="1"/>
    </xf>
    <xf numFmtId="166" fontId="28" fillId="0" borderId="2" xfId="0" applyNumberFormat="1" applyFont="1" applyBorder="1" applyAlignment="1" applyProtection="1">
      <alignment horizontal="right"/>
      <protection hidden="1"/>
    </xf>
    <xf numFmtId="0" fontId="39" fillId="50" borderId="27" xfId="0" applyFont="1" applyFill="1" applyBorder="1" applyProtection="1">
      <protection hidden="1"/>
    </xf>
    <xf numFmtId="165" fontId="41" fillId="2" borderId="1" xfId="2" applyNumberFormat="1" applyFont="1" applyFill="1" applyBorder="1" applyAlignment="1" applyProtection="1">
      <alignment horizontal="center"/>
      <protection hidden="1"/>
    </xf>
    <xf numFmtId="165" fontId="41" fillId="2" borderId="0" xfId="2" applyNumberFormat="1" applyFont="1" applyFill="1" applyAlignment="1" applyProtection="1">
      <alignment horizontal="center"/>
      <protection hidden="1"/>
    </xf>
    <xf numFmtId="165" fontId="41" fillId="2" borderId="2" xfId="2" applyNumberFormat="1" applyFont="1" applyFill="1" applyBorder="1" applyAlignment="1" applyProtection="1">
      <alignment horizontal="center"/>
      <protection hidden="1"/>
    </xf>
    <xf numFmtId="165" fontId="41" fillId="2" borderId="12" xfId="2" applyNumberFormat="1" applyFont="1" applyFill="1" applyBorder="1" applyAlignment="1" applyProtection="1">
      <alignment horizontal="center"/>
      <protection hidden="1"/>
    </xf>
    <xf numFmtId="165" fontId="41" fillId="2" borderId="11" xfId="2" applyNumberFormat="1" applyFont="1" applyFill="1" applyBorder="1" applyAlignment="1" applyProtection="1">
      <alignment horizontal="center"/>
      <protection hidden="1"/>
    </xf>
    <xf numFmtId="165" fontId="41" fillId="2" borderId="13" xfId="2" applyNumberFormat="1" applyFont="1" applyFill="1" applyBorder="1" applyAlignment="1" applyProtection="1">
      <alignment horizontal="center"/>
      <protection hidden="1"/>
    </xf>
    <xf numFmtId="0" fontId="31" fillId="4" borderId="11" xfId="2" applyFont="1" applyFill="1" applyBorder="1" applyAlignment="1" applyProtection="1">
      <alignment horizontal="center"/>
      <protection hidden="1"/>
    </xf>
    <xf numFmtId="173" fontId="36" fillId="0" borderId="0" xfId="0" applyNumberFormat="1" applyFont="1" applyProtection="1">
      <protection hidden="1"/>
    </xf>
    <xf numFmtId="0" fontId="46" fillId="0" borderId="10" xfId="0" applyFont="1" applyBorder="1" applyAlignment="1">
      <alignment horizontal="center" vertical="center"/>
    </xf>
    <xf numFmtId="0" fontId="46" fillId="42" borderId="1" xfId="0" applyFont="1" applyFill="1" applyBorder="1" applyAlignment="1" applyProtection="1">
      <alignment horizontal="center" vertical="center"/>
      <protection hidden="1"/>
    </xf>
    <xf numFmtId="0" fontId="46" fillId="42" borderId="2" xfId="0" applyFont="1" applyFill="1" applyBorder="1" applyAlignment="1" applyProtection="1">
      <alignment horizontal="center" vertical="center"/>
      <protection hidden="1"/>
    </xf>
    <xf numFmtId="0" fontId="46" fillId="42" borderId="12" xfId="0" applyFont="1" applyFill="1" applyBorder="1" applyAlignment="1" applyProtection="1">
      <alignment horizontal="center" vertical="center"/>
      <protection hidden="1"/>
    </xf>
    <xf numFmtId="0" fontId="46" fillId="42" borderId="11" xfId="0" applyFont="1" applyFill="1" applyBorder="1" applyAlignment="1" applyProtection="1">
      <alignment horizontal="center" vertical="center"/>
      <protection hidden="1"/>
    </xf>
    <xf numFmtId="0" fontId="46" fillId="42" borderId="13" xfId="0" applyFont="1" applyFill="1" applyBorder="1" applyAlignment="1" applyProtection="1">
      <alignment horizontal="center" vertical="center"/>
      <protection hidden="1"/>
    </xf>
    <xf numFmtId="0" fontId="46" fillId="42" borderId="8" xfId="0" applyFont="1" applyFill="1" applyBorder="1" applyAlignment="1" applyProtection="1">
      <alignment horizontal="center" vertical="center"/>
      <protection hidden="1"/>
    </xf>
    <xf numFmtId="0" fontId="46" fillId="42" borderId="16" xfId="0" applyFont="1" applyFill="1" applyBorder="1" applyAlignment="1" applyProtection="1">
      <alignment horizontal="center" vertical="center"/>
      <protection hidden="1"/>
    </xf>
    <xf numFmtId="0" fontId="46" fillId="42" borderId="9" xfId="0" applyFont="1" applyFill="1" applyBorder="1" applyAlignment="1" applyProtection="1">
      <alignment horizontal="center" vertical="center"/>
      <protection hidden="1"/>
    </xf>
    <xf numFmtId="0" fontId="30" fillId="42" borderId="27" xfId="0" applyFont="1" applyFill="1" applyBorder="1" applyAlignment="1" applyProtection="1">
      <alignment horizontal="center" vertical="center"/>
      <protection hidden="1"/>
    </xf>
    <xf numFmtId="0" fontId="30" fillId="42" borderId="7" xfId="0" applyFont="1" applyFill="1" applyBorder="1" applyAlignment="1" applyProtection="1">
      <alignment horizontal="center" vertical="center"/>
      <protection hidden="1"/>
    </xf>
    <xf numFmtId="0" fontId="31" fillId="4" borderId="12" xfId="2" applyFont="1" applyFill="1" applyBorder="1" applyAlignment="1" applyProtection="1">
      <alignment horizontal="left"/>
      <protection hidden="1"/>
    </xf>
    <xf numFmtId="0" fontId="38" fillId="0" borderId="0" xfId="0" applyFont="1" applyProtection="1">
      <protection hidden="1"/>
    </xf>
    <xf numFmtId="3" fontId="1" fillId="2" borderId="9" xfId="1" applyNumberFormat="1" applyFont="1" applyFill="1" applyBorder="1" applyAlignment="1" applyProtection="1">
      <alignment horizontal="center" vertical="center"/>
      <protection hidden="1"/>
    </xf>
    <xf numFmtId="3" fontId="1" fillId="2" borderId="16" xfId="1" applyNumberFormat="1" applyFont="1" applyFill="1" applyBorder="1" applyAlignment="1" applyProtection="1">
      <alignment horizontal="center" vertical="center"/>
      <protection hidden="1"/>
    </xf>
    <xf numFmtId="3" fontId="1" fillId="2" borderId="2" xfId="1" applyNumberFormat="1" applyFont="1" applyFill="1" applyBorder="1" applyAlignment="1" applyProtection="1">
      <alignment horizontal="center" vertical="center"/>
      <protection hidden="1"/>
    </xf>
    <xf numFmtId="3" fontId="1" fillId="2" borderId="0" xfId="1" applyNumberFormat="1" applyFont="1" applyFill="1" applyBorder="1" applyAlignment="1" applyProtection="1">
      <alignment horizontal="center" vertical="center"/>
      <protection hidden="1"/>
    </xf>
    <xf numFmtId="3" fontId="1" fillId="2" borderId="13" xfId="1" applyNumberFormat="1" applyFont="1" applyFill="1" applyBorder="1" applyAlignment="1" applyProtection="1">
      <alignment horizontal="center" vertical="center"/>
      <protection hidden="1"/>
    </xf>
    <xf numFmtId="3" fontId="1" fillId="2" borderId="11" xfId="1" applyNumberFormat="1" applyFont="1" applyFill="1" applyBorder="1" applyAlignment="1" applyProtection="1">
      <alignment horizontal="center" vertical="center"/>
      <protection hidden="1"/>
    </xf>
    <xf numFmtId="0" fontId="46" fillId="0" borderId="2" xfId="2" applyFont="1" applyBorder="1" applyAlignment="1" applyProtection="1">
      <alignment horizontal="center" vertical="center"/>
      <protection hidden="1"/>
    </xf>
    <xf numFmtId="0" fontId="46" fillId="0" borderId="0" xfId="2" applyFont="1" applyAlignment="1" applyProtection="1">
      <alignment horizontal="center" vertical="center"/>
      <protection hidden="1"/>
    </xf>
    <xf numFmtId="0" fontId="46" fillId="2" borderId="8" xfId="2" applyFont="1" applyFill="1" applyBorder="1" applyAlignment="1" applyProtection="1">
      <alignment horizontal="center" vertical="center"/>
      <protection hidden="1"/>
    </xf>
    <xf numFmtId="0" fontId="46" fillId="0" borderId="8" xfId="0" applyFont="1" applyBorder="1" applyAlignment="1" applyProtection="1">
      <alignment horizontal="center" vertical="center"/>
      <protection hidden="1"/>
    </xf>
    <xf numFmtId="0" fontId="46" fillId="0" borderId="16" xfId="0" applyFont="1" applyBorder="1" applyAlignment="1" applyProtection="1">
      <alignment horizontal="center" vertical="center"/>
      <protection hidden="1"/>
    </xf>
    <xf numFmtId="0" fontId="46" fillId="6" borderId="0" xfId="0" applyFont="1" applyFill="1" applyAlignment="1" applyProtection="1">
      <alignment horizontal="center" vertical="center"/>
      <protection hidden="1"/>
    </xf>
    <xf numFmtId="0" fontId="46" fillId="8" borderId="0" xfId="0" applyFont="1" applyFill="1" applyAlignment="1" applyProtection="1">
      <alignment horizontal="center" vertical="center"/>
      <protection hidden="1"/>
    </xf>
    <xf numFmtId="1" fontId="46" fillId="0" borderId="16" xfId="0" applyNumberFormat="1" applyFont="1" applyBorder="1" applyAlignment="1" applyProtection="1">
      <alignment horizontal="center" vertical="center"/>
      <protection hidden="1"/>
    </xf>
    <xf numFmtId="1" fontId="46" fillId="0" borderId="8" xfId="0" applyNumberFormat="1" applyFont="1" applyBorder="1" applyAlignment="1" applyProtection="1">
      <alignment horizontal="center" vertical="center"/>
      <protection hidden="1"/>
    </xf>
    <xf numFmtId="0" fontId="51" fillId="2" borderId="16" xfId="2" applyFont="1" applyFill="1" applyBorder="1" applyAlignment="1" applyProtection="1">
      <alignment horizontal="center" vertical="center"/>
      <protection hidden="1"/>
    </xf>
    <xf numFmtId="1" fontId="46" fillId="0" borderId="9" xfId="0" applyNumberFormat="1" applyFont="1" applyBorder="1" applyAlignment="1" applyProtection="1">
      <alignment horizontal="center" vertical="center"/>
      <protection hidden="1"/>
    </xf>
    <xf numFmtId="0" fontId="46" fillId="2" borderId="1" xfId="2" applyFont="1" applyFill="1" applyBorder="1" applyAlignment="1" applyProtection="1">
      <alignment horizontal="center" vertical="center"/>
      <protection hidden="1"/>
    </xf>
    <xf numFmtId="1" fontId="46" fillId="0" borderId="0" xfId="0" applyNumberFormat="1" applyFont="1" applyAlignment="1" applyProtection="1">
      <alignment horizontal="center" vertical="center"/>
      <protection hidden="1"/>
    </xf>
    <xf numFmtId="1" fontId="46" fillId="0" borderId="1" xfId="0" applyNumberFormat="1" applyFont="1" applyBorder="1" applyAlignment="1" applyProtection="1">
      <alignment horizontal="center" vertical="center"/>
      <protection hidden="1"/>
    </xf>
    <xf numFmtId="0" fontId="51" fillId="2" borderId="0" xfId="2" applyFont="1" applyFill="1" applyAlignment="1" applyProtection="1">
      <alignment horizontal="center" vertical="center"/>
      <protection hidden="1"/>
    </xf>
    <xf numFmtId="1" fontId="46" fillId="0" borderId="2" xfId="0" applyNumberFormat="1" applyFont="1" applyBorder="1" applyAlignment="1" applyProtection="1">
      <alignment horizontal="center" vertical="center"/>
      <protection hidden="1"/>
    </xf>
    <xf numFmtId="0" fontId="51" fillId="2" borderId="1" xfId="2" applyFont="1" applyFill="1" applyBorder="1" applyAlignment="1" applyProtection="1">
      <alignment horizontal="center" vertical="center"/>
      <protection hidden="1"/>
    </xf>
    <xf numFmtId="0" fontId="51" fillId="5" borderId="1" xfId="0" applyFont="1" applyFill="1" applyBorder="1" applyAlignment="1" applyProtection="1">
      <alignment horizontal="center" vertical="center"/>
      <protection hidden="1"/>
    </xf>
    <xf numFmtId="0" fontId="51" fillId="5" borderId="12" xfId="0" applyFont="1" applyFill="1" applyBorder="1" applyAlignment="1" applyProtection="1">
      <alignment horizontal="center" vertical="center"/>
      <protection hidden="1"/>
    </xf>
    <xf numFmtId="1" fontId="46" fillId="0" borderId="11" xfId="0" applyNumberFormat="1" applyFont="1" applyBorder="1" applyAlignment="1" applyProtection="1">
      <alignment horizontal="center" vertical="center"/>
      <protection hidden="1"/>
    </xf>
    <xf numFmtId="1" fontId="46" fillId="0" borderId="12" xfId="0" applyNumberFormat="1" applyFont="1" applyBorder="1" applyAlignment="1" applyProtection="1">
      <alignment horizontal="center" vertical="center"/>
      <protection hidden="1"/>
    </xf>
    <xf numFmtId="0" fontId="51" fillId="2" borderId="11" xfId="2" applyFont="1" applyFill="1" applyBorder="1" applyAlignment="1" applyProtection="1">
      <alignment horizontal="center" vertical="center"/>
      <protection hidden="1"/>
    </xf>
    <xf numFmtId="1" fontId="46" fillId="0" borderId="13" xfId="0" applyNumberFormat="1" applyFont="1" applyBorder="1" applyAlignment="1" applyProtection="1">
      <alignment horizontal="center" vertical="center"/>
      <protection hidden="1"/>
    </xf>
    <xf numFmtId="0" fontId="46" fillId="2" borderId="12" xfId="2" quotePrefix="1" applyFont="1" applyFill="1" applyBorder="1" applyAlignment="1" applyProtection="1">
      <alignment horizontal="center" vertical="center"/>
      <protection hidden="1"/>
    </xf>
    <xf numFmtId="0" fontId="46" fillId="0" borderId="13" xfId="2" applyFont="1" applyBorder="1" applyAlignment="1" applyProtection="1">
      <alignment horizontal="center" vertical="center"/>
      <protection hidden="1"/>
    </xf>
    <xf numFmtId="0" fontId="46" fillId="0" borderId="11" xfId="2" applyFont="1" applyBorder="1" applyAlignment="1" applyProtection="1">
      <alignment horizontal="center" vertical="center"/>
      <protection hidden="1"/>
    </xf>
    <xf numFmtId="0" fontId="30" fillId="2" borderId="8" xfId="2" applyFont="1" applyFill="1" applyBorder="1" applyAlignment="1" applyProtection="1">
      <alignment horizontal="center" vertical="center"/>
      <protection hidden="1"/>
    </xf>
    <xf numFmtId="0" fontId="30" fillId="0" borderId="8" xfId="0" applyFont="1" applyBorder="1" applyAlignment="1" applyProtection="1">
      <alignment horizontal="center" vertical="center"/>
      <protection hidden="1"/>
    </xf>
    <xf numFmtId="0" fontId="30" fillId="0" borderId="16" xfId="0" applyFont="1" applyBorder="1" applyAlignment="1" applyProtection="1">
      <alignment horizontal="center" vertical="center"/>
      <protection hidden="1"/>
    </xf>
    <xf numFmtId="0" fontId="30" fillId="2" borderId="9" xfId="2" applyFont="1" applyFill="1" applyBorder="1" applyAlignment="1" applyProtection="1">
      <alignment horizontal="center" vertical="center"/>
      <protection hidden="1"/>
    </xf>
    <xf numFmtId="0" fontId="30" fillId="2" borderId="16" xfId="2" applyFont="1" applyFill="1" applyBorder="1" applyAlignment="1" applyProtection="1">
      <alignment horizontal="center" vertical="center"/>
      <protection hidden="1"/>
    </xf>
    <xf numFmtId="0" fontId="30" fillId="0" borderId="0" xfId="0" applyFont="1" applyAlignment="1" applyProtection="1">
      <alignment horizontal="center" vertical="center"/>
      <protection hidden="1"/>
    </xf>
    <xf numFmtId="0" fontId="30" fillId="6" borderId="0" xfId="0" applyFont="1" applyFill="1" applyAlignment="1" applyProtection="1">
      <alignment horizontal="center" vertical="center"/>
      <protection hidden="1"/>
    </xf>
    <xf numFmtId="0" fontId="30" fillId="8" borderId="0" xfId="0" applyFont="1" applyFill="1" applyAlignment="1" applyProtection="1">
      <alignment horizontal="center" vertical="center"/>
      <protection hidden="1"/>
    </xf>
    <xf numFmtId="0" fontId="1" fillId="0" borderId="10" xfId="0" applyFont="1" applyBorder="1" applyAlignment="1">
      <alignment horizontal="center" vertical="center"/>
    </xf>
    <xf numFmtId="0" fontId="1" fillId="0" borderId="3" xfId="0" applyFont="1" applyBorder="1" applyAlignment="1">
      <alignment horizontal="center" vertical="center"/>
    </xf>
    <xf numFmtId="0" fontId="31" fillId="42" borderId="7" xfId="0" applyFont="1" applyFill="1" applyBorder="1" applyProtection="1">
      <protection hidden="1"/>
    </xf>
    <xf numFmtId="0" fontId="31" fillId="42" borderId="10" xfId="0" applyFont="1" applyFill="1" applyBorder="1" applyAlignment="1" applyProtection="1">
      <alignment horizontal="center" vertical="center"/>
      <protection hidden="1"/>
    </xf>
    <xf numFmtId="0" fontId="31" fillId="42" borderId="27" xfId="0" applyFont="1" applyFill="1" applyBorder="1" applyAlignment="1" applyProtection="1">
      <alignment horizontal="center" vertical="center"/>
      <protection hidden="1"/>
    </xf>
    <xf numFmtId="0" fontId="31" fillId="42" borderId="7" xfId="0" applyFont="1" applyFill="1" applyBorder="1" applyAlignment="1" applyProtection="1">
      <alignment horizontal="center" vertical="center"/>
      <protection hidden="1"/>
    </xf>
    <xf numFmtId="0" fontId="51" fillId="2" borderId="8" xfId="2" applyFont="1" applyFill="1" applyBorder="1" applyAlignment="1" applyProtection="1">
      <alignment horizontal="center" vertical="center"/>
      <protection hidden="1"/>
    </xf>
    <xf numFmtId="0" fontId="51" fillId="2" borderId="12" xfId="2" applyFont="1" applyFill="1" applyBorder="1" applyAlignment="1" applyProtection="1">
      <alignment horizontal="center" vertical="center"/>
      <protection hidden="1"/>
    </xf>
    <xf numFmtId="0" fontId="46" fillId="0" borderId="9" xfId="2" applyFont="1" applyBorder="1" applyAlignment="1" applyProtection="1">
      <alignment horizontal="center" vertical="center"/>
      <protection hidden="1"/>
    </xf>
    <xf numFmtId="0" fontId="46" fillId="0" borderId="16" xfId="2" applyFont="1" applyBorder="1" applyAlignment="1" applyProtection="1">
      <alignment horizontal="center" vertical="center"/>
      <protection hidden="1"/>
    </xf>
    <xf numFmtId="0" fontId="30" fillId="2" borderId="10" xfId="2" applyFont="1" applyFill="1" applyBorder="1" applyAlignment="1" applyProtection="1">
      <alignment horizontal="center" vertical="center"/>
      <protection hidden="1"/>
    </xf>
    <xf numFmtId="0" fontId="30" fillId="2" borderId="7" xfId="2" applyFont="1" applyFill="1" applyBorder="1" applyAlignment="1" applyProtection="1">
      <alignment horizontal="center" vertical="center"/>
      <protection hidden="1"/>
    </xf>
    <xf numFmtId="0" fontId="30" fillId="2" borderId="27" xfId="2" applyFont="1" applyFill="1" applyBorder="1" applyAlignment="1" applyProtection="1">
      <alignment horizontal="center" vertical="center"/>
      <protection hidden="1"/>
    </xf>
    <xf numFmtId="0" fontId="31" fillId="0" borderId="10" xfId="0" applyFont="1" applyBorder="1" applyProtection="1">
      <protection hidden="1"/>
    </xf>
    <xf numFmtId="0" fontId="31" fillId="0" borderId="27" xfId="0" applyFont="1" applyBorder="1" applyProtection="1">
      <protection hidden="1"/>
    </xf>
    <xf numFmtId="0" fontId="46" fillId="2" borderId="4" xfId="2" applyFont="1" applyFill="1" applyBorder="1" applyAlignment="1" applyProtection="1">
      <alignment horizontal="center" vertical="center"/>
      <protection hidden="1"/>
    </xf>
    <xf numFmtId="0" fontId="51" fillId="2" borderId="4" xfId="2" applyFont="1" applyFill="1" applyBorder="1" applyAlignment="1" applyProtection="1">
      <alignment horizontal="center" vertical="center"/>
      <protection hidden="1"/>
    </xf>
    <xf numFmtId="0" fontId="31" fillId="2" borderId="10" xfId="2" applyFont="1" applyFill="1" applyBorder="1" applyAlignment="1" applyProtection="1">
      <alignment horizontal="center" vertical="center"/>
      <protection hidden="1"/>
    </xf>
    <xf numFmtId="0" fontId="31" fillId="2" borderId="7" xfId="2" applyFont="1" applyFill="1" applyBorder="1" applyAlignment="1" applyProtection="1">
      <alignment horizontal="center" vertical="center"/>
      <protection hidden="1"/>
    </xf>
    <xf numFmtId="0" fontId="31" fillId="2" borderId="27" xfId="2" applyFont="1" applyFill="1" applyBorder="1" applyAlignment="1" applyProtection="1">
      <alignment horizontal="center" vertical="center"/>
      <protection hidden="1"/>
    </xf>
    <xf numFmtId="0" fontId="1" fillId="0" borderId="8" xfId="0" applyFont="1" applyBorder="1" applyAlignment="1">
      <alignment horizontal="center" vertical="center"/>
    </xf>
    <xf numFmtId="0" fontId="39" fillId="50" borderId="101" xfId="0" applyFont="1" applyFill="1" applyBorder="1" applyProtection="1">
      <protection hidden="1"/>
    </xf>
    <xf numFmtId="166" fontId="39" fillId="50" borderId="102" xfId="0" applyNumberFormat="1" applyFont="1" applyFill="1" applyBorder="1" applyAlignment="1" applyProtection="1">
      <alignment horizontal="right"/>
      <protection hidden="1"/>
    </xf>
    <xf numFmtId="166" fontId="39" fillId="50" borderId="101" xfId="0" applyNumberFormat="1" applyFont="1" applyFill="1" applyBorder="1" applyAlignment="1" applyProtection="1">
      <alignment horizontal="right"/>
      <protection hidden="1"/>
    </xf>
    <xf numFmtId="166" fontId="39" fillId="50" borderId="103" xfId="0" applyNumberFormat="1" applyFont="1" applyFill="1" applyBorder="1" applyAlignment="1" applyProtection="1">
      <alignment horizontal="right"/>
      <protection hidden="1"/>
    </xf>
    <xf numFmtId="0" fontId="31" fillId="50" borderId="12" xfId="0" applyFont="1" applyFill="1" applyBorder="1" applyProtection="1">
      <protection hidden="1"/>
    </xf>
    <xf numFmtId="0" fontId="36" fillId="50" borderId="104" xfId="0" applyFont="1" applyFill="1" applyBorder="1" applyProtection="1">
      <protection hidden="1"/>
    </xf>
    <xf numFmtId="166" fontId="39" fillId="50" borderId="105" xfId="0" applyNumberFormat="1" applyFont="1" applyFill="1" applyBorder="1" applyAlignment="1" applyProtection="1">
      <alignment horizontal="right"/>
      <protection hidden="1"/>
    </xf>
    <xf numFmtId="166" fontId="39" fillId="50" borderId="104" xfId="0" applyNumberFormat="1" applyFont="1" applyFill="1" applyBorder="1" applyAlignment="1" applyProtection="1">
      <alignment horizontal="right"/>
      <protection hidden="1"/>
    </xf>
    <xf numFmtId="166" fontId="39" fillId="50" borderId="106" xfId="0" applyNumberFormat="1" applyFont="1" applyFill="1" applyBorder="1" applyAlignment="1" applyProtection="1">
      <alignment horizontal="right"/>
      <protection hidden="1"/>
    </xf>
    <xf numFmtId="166" fontId="39" fillId="50" borderId="107" xfId="0" applyNumberFormat="1" applyFont="1" applyFill="1" applyBorder="1" applyAlignment="1" applyProtection="1">
      <alignment horizontal="right"/>
      <protection hidden="1"/>
    </xf>
    <xf numFmtId="166" fontId="39" fillId="0" borderId="1" xfId="0" applyNumberFormat="1" applyFont="1" applyBorder="1" applyAlignment="1" applyProtection="1">
      <alignment horizontal="right"/>
      <protection hidden="1"/>
    </xf>
    <xf numFmtId="166" fontId="39" fillId="0" borderId="2" xfId="0" applyNumberFormat="1" applyFont="1" applyBorder="1" applyAlignment="1" applyProtection="1">
      <alignment horizontal="right"/>
      <protection hidden="1"/>
    </xf>
    <xf numFmtId="166" fontId="39" fillId="50" borderId="0" xfId="0" applyNumberFormat="1" applyFont="1" applyFill="1" applyAlignment="1" applyProtection="1">
      <alignment horizontal="right"/>
      <protection hidden="1"/>
    </xf>
    <xf numFmtId="0" fontId="31" fillId="50" borderId="108" xfId="0" applyFont="1" applyFill="1" applyBorder="1" applyProtection="1">
      <protection hidden="1"/>
    </xf>
    <xf numFmtId="166" fontId="39" fillId="50" borderId="109" xfId="0" applyNumberFormat="1" applyFont="1" applyFill="1" applyBorder="1" applyAlignment="1" applyProtection="1">
      <alignment horizontal="right"/>
      <protection hidden="1"/>
    </xf>
    <xf numFmtId="166" fontId="39" fillId="50" borderId="110" xfId="0" applyNumberFormat="1" applyFont="1" applyFill="1" applyBorder="1" applyAlignment="1" applyProtection="1">
      <alignment horizontal="right"/>
      <protection hidden="1"/>
    </xf>
    <xf numFmtId="0" fontId="39" fillId="50" borderId="108" xfId="0" applyFont="1" applyFill="1" applyBorder="1" applyProtection="1">
      <protection hidden="1"/>
    </xf>
    <xf numFmtId="166" fontId="39" fillId="50" borderId="108" xfId="0" applyNumberFormat="1" applyFont="1" applyFill="1" applyBorder="1" applyAlignment="1" applyProtection="1">
      <alignment horizontal="right"/>
      <protection hidden="1"/>
    </xf>
    <xf numFmtId="0" fontId="31" fillId="50" borderId="10" xfId="0" applyFont="1" applyFill="1" applyBorder="1" applyProtection="1">
      <protection hidden="1"/>
    </xf>
    <xf numFmtId="166" fontId="39" fillId="50" borderId="27" xfId="0" applyNumberFormat="1" applyFont="1" applyFill="1" applyBorder="1" applyAlignment="1" applyProtection="1">
      <alignment horizontal="right"/>
      <protection hidden="1"/>
    </xf>
    <xf numFmtId="166" fontId="39" fillId="50" borderId="7" xfId="0" applyNumberFormat="1" applyFont="1" applyFill="1" applyBorder="1" applyAlignment="1" applyProtection="1">
      <alignment horizontal="right"/>
      <protection hidden="1"/>
    </xf>
    <xf numFmtId="0" fontId="31" fillId="50" borderId="111" xfId="0" applyFont="1" applyFill="1" applyBorder="1" applyProtection="1">
      <protection hidden="1"/>
    </xf>
    <xf numFmtId="166" fontId="39" fillId="50" borderId="100" xfId="0" applyNumberFormat="1" applyFont="1" applyFill="1" applyBorder="1" applyAlignment="1" applyProtection="1">
      <alignment horizontal="right"/>
      <protection hidden="1"/>
    </xf>
    <xf numFmtId="166" fontId="39" fillId="50" borderId="112" xfId="0" applyNumberFormat="1" applyFont="1" applyFill="1" applyBorder="1" applyAlignment="1" applyProtection="1">
      <alignment horizontal="right"/>
      <protection hidden="1"/>
    </xf>
    <xf numFmtId="166" fontId="39" fillId="50" borderId="111" xfId="0" applyNumberFormat="1" applyFont="1" applyFill="1" applyBorder="1" applyAlignment="1" applyProtection="1">
      <alignment horizontal="right"/>
      <protection hidden="1"/>
    </xf>
    <xf numFmtId="166" fontId="31" fillId="50" borderId="113" xfId="0" applyNumberFormat="1" applyFont="1" applyFill="1" applyBorder="1" applyAlignment="1" applyProtection="1">
      <alignment horizontal="right"/>
      <protection hidden="1"/>
    </xf>
    <xf numFmtId="166" fontId="31" fillId="50" borderId="114" xfId="0" applyNumberFormat="1" applyFont="1" applyFill="1" applyBorder="1" applyAlignment="1" applyProtection="1">
      <alignment horizontal="right"/>
      <protection hidden="1"/>
    </xf>
    <xf numFmtId="166" fontId="39" fillId="50" borderId="115" xfId="0" applyNumberFormat="1" applyFont="1" applyFill="1" applyBorder="1" applyAlignment="1" applyProtection="1">
      <alignment horizontal="right"/>
      <protection hidden="1"/>
    </xf>
    <xf numFmtId="0" fontId="39" fillId="50" borderId="111" xfId="0" applyFont="1" applyFill="1" applyBorder="1" applyProtection="1">
      <protection hidden="1"/>
    </xf>
    <xf numFmtId="0" fontId="39" fillId="0" borderId="73" xfId="0" applyFont="1" applyBorder="1" applyProtection="1">
      <protection hidden="1"/>
    </xf>
    <xf numFmtId="0" fontId="31" fillId="50" borderId="73" xfId="0" applyFont="1" applyFill="1" applyBorder="1" applyProtection="1">
      <protection hidden="1"/>
    </xf>
    <xf numFmtId="166" fontId="39" fillId="50" borderId="114" xfId="0" applyNumberFormat="1" applyFont="1" applyFill="1" applyBorder="1" applyAlignment="1" applyProtection="1">
      <alignment horizontal="right"/>
      <protection hidden="1"/>
    </xf>
    <xf numFmtId="166" fontId="39" fillId="50" borderId="116" xfId="0" applyNumberFormat="1" applyFont="1" applyFill="1" applyBorder="1" applyAlignment="1" applyProtection="1">
      <alignment horizontal="right"/>
      <protection hidden="1"/>
    </xf>
    <xf numFmtId="166" fontId="39" fillId="50" borderId="117" xfId="0" applyNumberFormat="1" applyFont="1" applyFill="1" applyBorder="1" applyAlignment="1" applyProtection="1">
      <alignment horizontal="right"/>
      <protection hidden="1"/>
    </xf>
    <xf numFmtId="166" fontId="28" fillId="50" borderId="26" xfId="0" quotePrefix="1" applyNumberFormat="1" applyFont="1" applyFill="1" applyBorder="1" applyAlignment="1" applyProtection="1">
      <alignment horizontal="right"/>
      <protection hidden="1"/>
    </xf>
    <xf numFmtId="166" fontId="28" fillId="50" borderId="25" xfId="0" quotePrefix="1" applyNumberFormat="1" applyFont="1" applyFill="1" applyBorder="1" applyAlignment="1" applyProtection="1">
      <alignment horizontal="right"/>
      <protection hidden="1"/>
    </xf>
    <xf numFmtId="0" fontId="39" fillId="50" borderId="8" xfId="0" applyFont="1" applyFill="1" applyBorder="1" applyProtection="1">
      <protection hidden="1"/>
    </xf>
    <xf numFmtId="0" fontId="39" fillId="50" borderId="16" xfId="0" applyFont="1" applyFill="1" applyBorder="1" applyProtection="1">
      <protection hidden="1"/>
    </xf>
    <xf numFmtId="166" fontId="39" fillId="50" borderId="17" xfId="0" applyNumberFormat="1" applyFont="1" applyFill="1" applyBorder="1" applyAlignment="1" applyProtection="1">
      <alignment horizontal="right"/>
      <protection hidden="1"/>
    </xf>
    <xf numFmtId="166" fontId="39" fillId="50" borderId="118" xfId="0" applyNumberFormat="1" applyFont="1" applyFill="1" applyBorder="1" applyAlignment="1" applyProtection="1">
      <alignment horizontal="right"/>
      <protection hidden="1"/>
    </xf>
    <xf numFmtId="166" fontId="39" fillId="50" borderId="70" xfId="0" applyNumberFormat="1" applyFont="1" applyFill="1" applyBorder="1" applyAlignment="1" applyProtection="1">
      <alignment horizontal="right"/>
      <protection hidden="1"/>
    </xf>
    <xf numFmtId="166" fontId="39" fillId="50" borderId="119" xfId="0" applyNumberFormat="1" applyFont="1" applyFill="1" applyBorder="1" applyAlignment="1" applyProtection="1">
      <alignment horizontal="right"/>
      <protection hidden="1"/>
    </xf>
    <xf numFmtId="166" fontId="39" fillId="50" borderId="24" xfId="0" applyNumberFormat="1" applyFont="1" applyFill="1" applyBorder="1" applyAlignment="1" applyProtection="1">
      <alignment horizontal="right"/>
      <protection hidden="1"/>
    </xf>
    <xf numFmtId="0" fontId="31" fillId="4" borderId="3" xfId="2" applyFont="1" applyFill="1" applyBorder="1" applyProtection="1">
      <protection hidden="1"/>
    </xf>
    <xf numFmtId="0" fontId="31" fillId="4" borderId="8" xfId="2" applyFont="1" applyFill="1" applyBorder="1" applyAlignment="1" applyProtection="1">
      <alignment horizontal="center"/>
      <protection hidden="1"/>
    </xf>
    <xf numFmtId="0" fontId="31" fillId="4" borderId="16" xfId="2" applyFont="1" applyFill="1" applyBorder="1" applyAlignment="1" applyProtection="1">
      <alignment horizontal="center"/>
      <protection hidden="1"/>
    </xf>
    <xf numFmtId="0" fontId="31" fillId="4" borderId="9" xfId="2" applyFont="1" applyFill="1" applyBorder="1" applyAlignment="1" applyProtection="1">
      <alignment horizontal="center"/>
      <protection hidden="1"/>
    </xf>
    <xf numFmtId="0" fontId="1" fillId="0" borderId="0" xfId="0" applyFont="1" applyProtection="1">
      <protection hidden="1"/>
    </xf>
    <xf numFmtId="1" fontId="1" fillId="0" borderId="0" xfId="0" applyNumberFormat="1" applyFont="1" applyProtection="1">
      <protection hidden="1"/>
    </xf>
    <xf numFmtId="0" fontId="1" fillId="6" borderId="0" xfId="0" applyFont="1" applyFill="1" applyProtection="1">
      <protection hidden="1"/>
    </xf>
    <xf numFmtId="0" fontId="1" fillId="8" borderId="0" xfId="0" applyFont="1" applyFill="1" applyProtection="1">
      <protection hidden="1"/>
    </xf>
    <xf numFmtId="0" fontId="1" fillId="9" borderId="0" xfId="0" applyFont="1" applyFill="1" applyProtection="1">
      <protection hidden="1"/>
    </xf>
    <xf numFmtId="0" fontId="1" fillId="7" borderId="0" xfId="0" applyFont="1" applyFill="1" applyProtection="1">
      <protection hidden="1"/>
    </xf>
    <xf numFmtId="0" fontId="53" fillId="0" borderId="67" xfId="0" applyFont="1" applyBorder="1" applyAlignment="1">
      <alignment horizontal="left" vertical="center" wrapText="1"/>
    </xf>
    <xf numFmtId="0" fontId="53" fillId="0" borderId="49" xfId="0" applyFont="1" applyBorder="1" applyAlignment="1">
      <alignment horizontal="left" vertical="center" wrapText="1"/>
    </xf>
    <xf numFmtId="0" fontId="53" fillId="0" borderId="65" xfId="0" applyFont="1" applyBorder="1" applyAlignment="1">
      <alignment horizontal="left" vertical="center" wrapText="1"/>
    </xf>
    <xf numFmtId="0" fontId="53" fillId="42" borderId="67" xfId="0" applyFont="1" applyFill="1" applyBorder="1" applyAlignment="1">
      <alignment horizontal="left" vertical="center" wrapText="1"/>
    </xf>
    <xf numFmtId="0" fontId="53" fillId="42" borderId="49" xfId="0" applyFont="1" applyFill="1" applyBorder="1" applyAlignment="1">
      <alignment horizontal="left" vertical="center" wrapText="1"/>
    </xf>
    <xf numFmtId="0" fontId="53" fillId="42" borderId="65" xfId="0" applyFont="1" applyFill="1" applyBorder="1" applyAlignment="1">
      <alignment horizontal="left" vertical="center" wrapText="1"/>
    </xf>
    <xf numFmtId="0" fontId="53" fillId="0" borderId="67" xfId="0" applyFont="1" applyBorder="1"/>
    <xf numFmtId="0" fontId="28" fillId="0" borderId="1" xfId="0" applyFont="1" applyBorder="1" applyAlignment="1" applyProtection="1">
      <alignment vertical="center"/>
      <protection hidden="1"/>
    </xf>
    <xf numFmtId="0" fontId="71" fillId="0" borderId="0" xfId="0" applyFont="1" applyAlignment="1" applyProtection="1">
      <alignment wrapText="1"/>
      <protection hidden="1"/>
    </xf>
    <xf numFmtId="0" fontId="38" fillId="0" borderId="0" xfId="0" applyFont="1" applyAlignment="1" applyProtection="1">
      <alignment horizontal="left" vertical="center" indent="1"/>
      <protection hidden="1"/>
    </xf>
    <xf numFmtId="0" fontId="71" fillId="0" borderId="0" xfId="0" applyFont="1" applyAlignment="1" applyProtection="1">
      <alignment horizontal="left" wrapText="1"/>
      <protection hidden="1"/>
    </xf>
    <xf numFmtId="0" fontId="38" fillId="0" borderId="0" xfId="0" applyFont="1" applyAlignment="1" applyProtection="1">
      <alignment horizontal="left" indent="1"/>
      <protection hidden="1"/>
    </xf>
    <xf numFmtId="0" fontId="38" fillId="0" borderId="0" xfId="0" applyFont="1" applyAlignment="1" applyProtection="1">
      <alignment horizontal="left" vertical="center"/>
      <protection hidden="1"/>
    </xf>
    <xf numFmtId="0" fontId="31" fillId="50" borderId="0" xfId="0" applyFont="1" applyFill="1" applyAlignment="1" applyProtection="1">
      <alignment horizontal="left"/>
      <protection locked="0" hidden="1"/>
    </xf>
    <xf numFmtId="0" fontId="50" fillId="0" borderId="0" xfId="0" applyFont="1" applyAlignment="1" applyProtection="1">
      <alignment horizontal="center"/>
      <protection hidden="1"/>
    </xf>
    <xf numFmtId="0" fontId="50" fillId="0" borderId="0" xfId="0" applyFont="1" applyAlignment="1" applyProtection="1">
      <alignment horizontal="center" wrapText="1"/>
      <protection hidden="1"/>
    </xf>
    <xf numFmtId="0" fontId="53" fillId="0" borderId="67" xfId="0" applyFont="1" applyBorder="1" applyAlignment="1">
      <alignment horizontal="left" vertical="center" wrapText="1"/>
    </xf>
    <xf numFmtId="0" fontId="53" fillId="0" borderId="49" xfId="0" applyFont="1" applyBorder="1" applyAlignment="1">
      <alignment horizontal="left" vertical="center" wrapText="1"/>
    </xf>
    <xf numFmtId="0" fontId="53" fillId="0" borderId="65" xfId="0" applyFont="1" applyBorder="1" applyAlignment="1">
      <alignment horizontal="left" vertical="center" wrapText="1"/>
    </xf>
    <xf numFmtId="0" fontId="53" fillId="0" borderId="48" xfId="0" applyFont="1" applyBorder="1" applyAlignment="1">
      <alignment horizontal="center" vertical="center" wrapText="1"/>
    </xf>
    <xf numFmtId="0" fontId="53" fillId="0" borderId="49" xfId="0" applyFont="1" applyBorder="1" applyAlignment="1">
      <alignment horizontal="center" vertical="center" wrapText="1"/>
    </xf>
    <xf numFmtId="0" fontId="53" fillId="0" borderId="57" xfId="0" applyFont="1" applyBorder="1" applyAlignment="1">
      <alignment horizontal="center" vertical="center" wrapText="1"/>
    </xf>
    <xf numFmtId="0" fontId="46" fillId="42" borderId="48" xfId="0" applyFont="1" applyFill="1" applyBorder="1" applyAlignment="1" applyProtection="1">
      <alignment horizontal="center" vertical="center" wrapText="1"/>
      <protection hidden="1"/>
    </xf>
    <xf numFmtId="0" fontId="46" fillId="42" borderId="49" xfId="0" applyFont="1" applyFill="1" applyBorder="1" applyAlignment="1" applyProtection="1">
      <alignment horizontal="center" vertical="center" wrapText="1"/>
      <protection hidden="1"/>
    </xf>
    <xf numFmtId="0" fontId="46" fillId="42" borderId="57" xfId="0" applyFont="1" applyFill="1" applyBorder="1" applyAlignment="1" applyProtection="1">
      <alignment horizontal="center" vertical="center" wrapText="1"/>
      <protection hidden="1"/>
    </xf>
    <xf numFmtId="9" fontId="46" fillId="0" borderId="48" xfId="21784" applyFont="1" applyBorder="1" applyAlignment="1" applyProtection="1">
      <alignment horizontal="center" vertical="center" wrapText="1"/>
      <protection hidden="1"/>
    </xf>
    <xf numFmtId="9" fontId="46" fillId="0" borderId="49" xfId="21784" applyFont="1" applyBorder="1" applyAlignment="1" applyProtection="1">
      <alignment horizontal="center" vertical="center" wrapText="1"/>
      <protection hidden="1"/>
    </xf>
    <xf numFmtId="9" fontId="46" fillId="0" borderId="57" xfId="21784" applyFont="1" applyBorder="1" applyAlignment="1" applyProtection="1">
      <alignment horizontal="center" vertical="center" wrapText="1"/>
      <protection hidden="1"/>
    </xf>
    <xf numFmtId="9" fontId="46" fillId="0" borderId="48" xfId="21784" applyFont="1" applyBorder="1" applyAlignment="1" applyProtection="1">
      <alignment horizontal="center" vertical="top" wrapText="1"/>
      <protection hidden="1"/>
    </xf>
    <xf numFmtId="9" fontId="46" fillId="0" borderId="49" xfId="21784" applyFont="1" applyBorder="1" applyAlignment="1" applyProtection="1">
      <alignment horizontal="center" vertical="top" wrapText="1"/>
      <protection hidden="1"/>
    </xf>
    <xf numFmtId="9" fontId="46" fillId="0" borderId="57" xfId="21784" applyFont="1" applyBorder="1" applyAlignment="1" applyProtection="1">
      <alignment horizontal="center" vertical="top" wrapText="1"/>
      <protection hidden="1"/>
    </xf>
    <xf numFmtId="0" fontId="53" fillId="0" borderId="67" xfId="0" applyFont="1" applyBorder="1" applyAlignment="1">
      <alignment horizontal="left"/>
    </xf>
    <xf numFmtId="0" fontId="53" fillId="0" borderId="49" xfId="0" applyFont="1" applyBorder="1" applyAlignment="1">
      <alignment horizontal="left"/>
    </xf>
    <xf numFmtId="0" fontId="53" fillId="0" borderId="65" xfId="0" applyFont="1" applyBorder="1" applyAlignment="1">
      <alignment horizontal="left"/>
    </xf>
    <xf numFmtId="9" fontId="46" fillId="0" borderId="50" xfId="21784" applyFont="1" applyBorder="1" applyAlignment="1" applyProtection="1">
      <alignment horizontal="center" vertical="top" wrapText="1"/>
      <protection hidden="1"/>
    </xf>
    <xf numFmtId="9" fontId="46" fillId="0" borderId="51" xfId="21784" applyFont="1" applyBorder="1" applyAlignment="1" applyProtection="1">
      <alignment horizontal="center" vertical="top" wrapText="1"/>
      <protection hidden="1"/>
    </xf>
    <xf numFmtId="9" fontId="46" fillId="0" borderId="58" xfId="21784" applyFont="1" applyBorder="1" applyAlignment="1" applyProtection="1">
      <alignment horizontal="center" vertical="top" wrapText="1"/>
      <protection hidden="1"/>
    </xf>
    <xf numFmtId="9" fontId="53" fillId="0" borderId="48" xfId="0" applyNumberFormat="1" applyFont="1" applyBorder="1" applyAlignment="1">
      <alignment horizontal="center" vertical="center" wrapText="1"/>
    </xf>
    <xf numFmtId="9" fontId="53" fillId="0" borderId="49" xfId="0" applyNumberFormat="1" applyFont="1" applyBorder="1" applyAlignment="1">
      <alignment horizontal="center" vertical="center" wrapText="1"/>
    </xf>
    <xf numFmtId="9" fontId="53" fillId="0" borderId="57" xfId="0" applyNumberFormat="1" applyFont="1" applyBorder="1" applyAlignment="1">
      <alignment horizontal="center" vertical="center" wrapText="1"/>
    </xf>
    <xf numFmtId="0" fontId="53" fillId="0" borderId="67" xfId="0" applyFont="1" applyBorder="1" applyAlignment="1">
      <alignment horizontal="left" wrapText="1"/>
    </xf>
    <xf numFmtId="0" fontId="53" fillId="0" borderId="49" xfId="0" applyFont="1" applyBorder="1" applyAlignment="1">
      <alignment horizontal="left" wrapText="1"/>
    </xf>
    <xf numFmtId="0" fontId="53" fillId="0" borderId="65" xfId="0" applyFont="1" applyBorder="1" applyAlignment="1">
      <alignment horizontal="left" wrapText="1"/>
    </xf>
    <xf numFmtId="0" fontId="53" fillId="42" borderId="67" xfId="0" applyFont="1" applyFill="1" applyBorder="1" applyAlignment="1">
      <alignment horizontal="left" vertical="center" wrapText="1"/>
    </xf>
    <xf numFmtId="0" fontId="53" fillId="42" borderId="49" xfId="0" applyFont="1" applyFill="1" applyBorder="1" applyAlignment="1">
      <alignment horizontal="left" vertical="center" wrapText="1"/>
    </xf>
    <xf numFmtId="0" fontId="53" fillId="42" borderId="65" xfId="0" applyFont="1" applyFill="1" applyBorder="1" applyAlignment="1">
      <alignment horizontal="left" vertical="center" wrapText="1"/>
    </xf>
    <xf numFmtId="9" fontId="53" fillId="0" borderId="62" xfId="0" applyNumberFormat="1" applyFont="1" applyBorder="1" applyAlignment="1">
      <alignment horizontal="center" vertical="center" wrapText="1"/>
    </xf>
    <xf numFmtId="9" fontId="53" fillId="0" borderId="63" xfId="0" applyNumberFormat="1" applyFont="1" applyBorder="1" applyAlignment="1">
      <alignment horizontal="center" vertical="center" wrapText="1"/>
    </xf>
    <xf numFmtId="9" fontId="53" fillId="0" borderId="64" xfId="0" applyNumberFormat="1" applyFont="1" applyBorder="1" applyAlignment="1">
      <alignment horizontal="center" vertical="center" wrapText="1"/>
    </xf>
    <xf numFmtId="0" fontId="28" fillId="42" borderId="63" xfId="0" applyFont="1" applyFill="1" applyBorder="1" applyAlignment="1" applyProtection="1">
      <alignment horizontal="left" wrapText="1"/>
      <protection hidden="1"/>
    </xf>
    <xf numFmtId="0" fontId="28" fillId="42" borderId="63" xfId="0" applyFont="1" applyFill="1" applyBorder="1" applyAlignment="1" applyProtection="1">
      <alignment horizontal="left"/>
      <protection hidden="1"/>
    </xf>
    <xf numFmtId="0" fontId="28" fillId="42" borderId="80" xfId="0" applyFont="1" applyFill="1" applyBorder="1" applyAlignment="1" applyProtection="1">
      <alignment horizontal="left"/>
      <protection hidden="1"/>
    </xf>
    <xf numFmtId="0" fontId="53" fillId="0" borderId="77" xfId="0" applyFont="1" applyBorder="1" applyAlignment="1">
      <alignment horizontal="left" wrapText="1"/>
    </xf>
    <xf numFmtId="0" fontId="53" fillId="0" borderId="56" xfId="0" applyFont="1" applyBorder="1" applyAlignment="1">
      <alignment horizontal="left" wrapText="1"/>
    </xf>
    <xf numFmtId="0" fontId="53" fillId="0" borderId="78" xfId="0" applyFont="1" applyBorder="1" applyAlignment="1">
      <alignment horizontal="left" wrapText="1"/>
    </xf>
    <xf numFmtId="0" fontId="53" fillId="0" borderId="49" xfId="0" applyFont="1" applyBorder="1" applyAlignment="1">
      <alignment horizontal="left" vertical="center"/>
    </xf>
    <xf numFmtId="0" fontId="53" fillId="0" borderId="65" xfId="0" applyFont="1" applyBorder="1" applyAlignment="1">
      <alignment horizontal="left" vertical="center"/>
    </xf>
    <xf numFmtId="0" fontId="53" fillId="0" borderId="67" xfId="0" applyFont="1" applyBorder="1" applyAlignment="1">
      <alignment horizontal="left" vertical="center"/>
    </xf>
    <xf numFmtId="0" fontId="53" fillId="0" borderId="96" xfId="0" applyFont="1" applyBorder="1" applyAlignment="1">
      <alignment horizontal="left" vertical="center" wrapText="1"/>
    </xf>
    <xf numFmtId="0" fontId="53" fillId="0" borderId="75" xfId="0" applyFont="1" applyBorder="1" applyAlignment="1">
      <alignment horizontal="left" vertical="center"/>
    </xf>
    <xf numFmtId="0" fontId="53" fillId="0" borderId="76" xfId="0" applyFont="1" applyBorder="1" applyAlignment="1">
      <alignment horizontal="left" vertical="center"/>
    </xf>
    <xf numFmtId="0" fontId="53" fillId="0" borderId="67" xfId="0" applyFont="1" applyBorder="1" applyAlignment="1">
      <alignment vertical="center" wrapText="1"/>
    </xf>
    <xf numFmtId="0" fontId="53" fillId="0" borderId="49" xfId="0" applyFont="1" applyBorder="1" applyAlignment="1">
      <alignment vertical="center" wrapText="1"/>
    </xf>
    <xf numFmtId="0" fontId="53" fillId="0" borderId="65" xfId="0" applyFont="1" applyBorder="1" applyAlignment="1">
      <alignment vertical="center" wrapText="1"/>
    </xf>
    <xf numFmtId="9" fontId="46" fillId="0" borderId="48" xfId="21784" applyFont="1" applyBorder="1" applyAlignment="1" applyProtection="1">
      <alignment horizontal="center" vertical="center"/>
      <protection hidden="1"/>
    </xf>
    <xf numFmtId="9" fontId="46" fillId="0" borderId="49" xfId="21784" applyFont="1" applyBorder="1" applyAlignment="1" applyProtection="1">
      <alignment horizontal="center" vertical="center"/>
      <protection hidden="1"/>
    </xf>
    <xf numFmtId="9" fontId="46" fillId="0" borderId="57" xfId="21784" applyFont="1" applyBorder="1" applyAlignment="1" applyProtection="1">
      <alignment horizontal="center" vertical="center"/>
      <protection hidden="1"/>
    </xf>
    <xf numFmtId="0" fontId="53" fillId="0" borderId="79" xfId="0" applyFont="1" applyBorder="1" applyAlignment="1">
      <alignment horizontal="left" vertical="center" wrapText="1"/>
    </xf>
    <xf numFmtId="0" fontId="53" fillId="0" borderId="63" xfId="0" applyFont="1" applyBorder="1" applyAlignment="1">
      <alignment horizontal="left" vertical="center" wrapText="1"/>
    </xf>
    <xf numFmtId="0" fontId="53" fillId="0" borderId="80" xfId="0" applyFont="1" applyBorder="1" applyAlignment="1">
      <alignment horizontal="left" vertical="center" wrapText="1"/>
    </xf>
    <xf numFmtId="0" fontId="53" fillId="0" borderId="79" xfId="0" applyFont="1" applyBorder="1" applyAlignment="1">
      <alignment horizontal="left" wrapText="1"/>
    </xf>
    <xf numFmtId="0" fontId="53" fillId="0" borderId="63" xfId="0" applyFont="1" applyBorder="1" applyAlignment="1">
      <alignment horizontal="left" wrapText="1"/>
    </xf>
    <xf numFmtId="0" fontId="53" fillId="0" borderId="80" xfId="0" applyFont="1" applyBorder="1" applyAlignment="1">
      <alignment horizontal="left" wrapText="1"/>
    </xf>
    <xf numFmtId="0" fontId="38" fillId="45" borderId="3" xfId="0" applyFont="1" applyFill="1" applyBorder="1" applyAlignment="1" applyProtection="1">
      <alignment horizontal="left" vertical="top"/>
      <protection hidden="1"/>
    </xf>
    <xf numFmtId="0" fontId="38" fillId="45" borderId="10" xfId="0" applyFont="1" applyFill="1" applyBorder="1" applyAlignment="1" applyProtection="1">
      <alignment horizontal="left" vertical="top"/>
      <protection hidden="1"/>
    </xf>
    <xf numFmtId="0" fontId="38" fillId="45" borderId="27" xfId="0" applyFont="1" applyFill="1" applyBorder="1" applyAlignment="1" applyProtection="1">
      <alignment horizontal="left" vertical="top"/>
      <protection hidden="1"/>
    </xf>
    <xf numFmtId="0" fontId="38" fillId="45" borderId="7" xfId="0" applyFont="1" applyFill="1" applyBorder="1" applyAlignment="1" applyProtection="1">
      <alignment horizontal="left" vertical="top"/>
      <protection hidden="1"/>
    </xf>
    <xf numFmtId="9" fontId="46" fillId="0" borderId="55" xfId="21784" applyFont="1" applyBorder="1" applyAlignment="1" applyProtection="1">
      <alignment horizontal="center" vertical="center"/>
      <protection hidden="1"/>
    </xf>
    <xf numFmtId="9" fontId="46" fillId="0" borderId="56" xfId="21784" applyFont="1" applyBorder="1" applyAlignment="1" applyProtection="1">
      <alignment horizontal="center" vertical="center"/>
      <protection hidden="1"/>
    </xf>
    <xf numFmtId="9" fontId="46" fillId="0" borderId="59" xfId="21784" applyFont="1" applyBorder="1" applyAlignment="1" applyProtection="1">
      <alignment horizontal="center" vertical="center"/>
      <protection hidden="1"/>
    </xf>
    <xf numFmtId="9" fontId="46" fillId="0" borderId="74" xfId="21784" applyFont="1" applyBorder="1" applyAlignment="1" applyProtection="1">
      <alignment horizontal="center" vertical="center"/>
      <protection hidden="1"/>
    </xf>
    <xf numFmtId="9" fontId="46" fillId="0" borderId="75" xfId="21784" applyFont="1" applyBorder="1" applyAlignment="1" applyProtection="1">
      <alignment horizontal="center" vertical="center"/>
      <protection hidden="1"/>
    </xf>
    <xf numFmtId="9" fontId="46" fillId="0" borderId="95" xfId="21784" applyFont="1" applyBorder="1" applyAlignment="1" applyProtection="1">
      <alignment horizontal="center" vertical="center"/>
      <protection hidden="1"/>
    </xf>
    <xf numFmtId="0" fontId="53" fillId="0" borderId="48" xfId="0" applyFont="1" applyBorder="1" applyAlignment="1">
      <alignment horizontal="center" wrapText="1"/>
    </xf>
    <xf numFmtId="0" fontId="53" fillId="0" borderId="49" xfId="0" applyFont="1" applyBorder="1" applyAlignment="1">
      <alignment horizontal="center" wrapText="1"/>
    </xf>
    <xf numFmtId="9" fontId="46" fillId="0" borderId="62" xfId="21784" applyFont="1" applyBorder="1" applyAlignment="1" applyProtection="1">
      <alignment horizontal="center" vertical="top" wrapText="1"/>
      <protection hidden="1"/>
    </xf>
    <xf numFmtId="9" fontId="46" fillId="0" borderId="63" xfId="21784" applyFont="1" applyBorder="1" applyAlignment="1" applyProtection="1">
      <alignment horizontal="center" vertical="top" wrapText="1"/>
      <protection hidden="1"/>
    </xf>
    <xf numFmtId="9" fontId="46" fillId="0" borderId="64" xfId="21784" applyFont="1" applyBorder="1" applyAlignment="1" applyProtection="1">
      <alignment horizontal="center" vertical="top" wrapText="1"/>
      <protection hidden="1"/>
    </xf>
    <xf numFmtId="0" fontId="56" fillId="0" borderId="0" xfId="0" applyFont="1" applyAlignment="1">
      <alignment horizontal="center" wrapText="1"/>
    </xf>
    <xf numFmtId="0" fontId="53" fillId="0" borderId="75" xfId="0" applyFont="1" applyBorder="1" applyAlignment="1">
      <alignment horizontal="left" vertical="center" wrapText="1"/>
    </xf>
    <xf numFmtId="0" fontId="53" fillId="0" borderId="76" xfId="0" applyFont="1" applyBorder="1" applyAlignment="1">
      <alignment horizontal="left" vertical="center" wrapText="1"/>
    </xf>
    <xf numFmtId="9" fontId="53" fillId="0" borderId="55" xfId="0" applyNumberFormat="1" applyFont="1" applyBorder="1" applyAlignment="1">
      <alignment horizontal="center" vertical="center" wrapText="1"/>
    </xf>
    <xf numFmtId="9" fontId="53" fillId="0" borderId="56" xfId="0" applyNumberFormat="1" applyFont="1" applyBorder="1" applyAlignment="1">
      <alignment horizontal="center" vertical="center" wrapText="1"/>
    </xf>
    <xf numFmtId="0" fontId="46" fillId="42" borderId="48" xfId="0" applyFont="1" applyFill="1" applyBorder="1" applyAlignment="1" applyProtection="1">
      <alignment horizontal="center" wrapText="1"/>
      <protection hidden="1"/>
    </xf>
    <xf numFmtId="0" fontId="46" fillId="42" borderId="49" xfId="0" applyFont="1" applyFill="1" applyBorder="1" applyAlignment="1" applyProtection="1">
      <alignment horizontal="center" wrapText="1"/>
      <protection hidden="1"/>
    </xf>
    <xf numFmtId="0" fontId="46" fillId="42" borderId="57" xfId="0" applyFont="1" applyFill="1" applyBorder="1" applyAlignment="1" applyProtection="1">
      <alignment horizontal="center" wrapText="1"/>
      <protection hidden="1"/>
    </xf>
    <xf numFmtId="0" fontId="61" fillId="0" borderId="16" xfId="0" applyFont="1" applyBorder="1" applyAlignment="1">
      <alignment horizontal="left" vertical="center" wrapText="1"/>
    </xf>
    <xf numFmtId="0" fontId="38" fillId="45" borderId="8" xfId="0" applyFont="1" applyFill="1" applyBorder="1" applyAlignment="1" applyProtection="1">
      <alignment horizontal="left" vertical="top"/>
      <protection hidden="1"/>
    </xf>
    <xf numFmtId="0" fontId="38" fillId="45" borderId="16" xfId="0" applyFont="1" applyFill="1" applyBorder="1" applyAlignment="1" applyProtection="1">
      <alignment horizontal="left" vertical="top"/>
      <protection hidden="1"/>
    </xf>
    <xf numFmtId="0" fontId="53" fillId="0" borderId="48" xfId="0" applyFont="1" applyBorder="1" applyAlignment="1">
      <alignment horizontal="center" vertical="center"/>
    </xf>
    <xf numFmtId="0" fontId="53" fillId="0" borderId="49" xfId="0" applyFont="1" applyBorder="1" applyAlignment="1">
      <alignment horizontal="center" vertical="center"/>
    </xf>
    <xf numFmtId="9" fontId="53" fillId="0" borderId="48" xfId="0" applyNumberFormat="1" applyFont="1" applyBorder="1" applyAlignment="1">
      <alignment horizontal="center" vertical="center"/>
    </xf>
    <xf numFmtId="9" fontId="53" fillId="0" borderId="49" xfId="0" applyNumberFormat="1" applyFont="1" applyBorder="1" applyAlignment="1">
      <alignment horizontal="center" vertical="center"/>
    </xf>
    <xf numFmtId="9" fontId="53" fillId="0" borderId="57" xfId="0" applyNumberFormat="1" applyFont="1" applyBorder="1" applyAlignment="1">
      <alignment horizontal="center" vertical="center"/>
    </xf>
    <xf numFmtId="9" fontId="46" fillId="0" borderId="74" xfId="21784" applyFont="1" applyBorder="1" applyAlignment="1" applyProtection="1">
      <alignment horizontal="center" vertical="center" wrapText="1"/>
      <protection hidden="1"/>
    </xf>
    <xf numFmtId="9" fontId="46" fillId="0" borderId="75" xfId="21784" applyFont="1" applyBorder="1" applyAlignment="1" applyProtection="1">
      <alignment horizontal="center" vertical="center" wrapText="1"/>
      <protection hidden="1"/>
    </xf>
    <xf numFmtId="0" fontId="53" fillId="0" borderId="0" xfId="0" applyFont="1" applyAlignment="1">
      <alignment horizontal="center" vertical="center" wrapText="1"/>
    </xf>
    <xf numFmtId="165" fontId="28" fillId="0" borderId="1" xfId="2" applyNumberFormat="1" applyFont="1" applyBorder="1" applyAlignment="1" applyProtection="1">
      <alignment horizontal="center"/>
      <protection hidden="1"/>
    </xf>
    <xf numFmtId="165" fontId="28" fillId="0" borderId="0" xfId="2" applyNumberFormat="1" applyFont="1" applyAlignment="1" applyProtection="1">
      <alignment horizontal="center"/>
      <protection hidden="1"/>
    </xf>
    <xf numFmtId="165" fontId="28" fillId="0" borderId="2" xfId="2" applyNumberFormat="1" applyFont="1" applyBorder="1" applyAlignment="1" applyProtection="1">
      <alignment horizontal="center"/>
      <protection hidden="1"/>
    </xf>
    <xf numFmtId="165" fontId="28" fillId="0" borderId="12" xfId="2" applyNumberFormat="1" applyFont="1" applyBorder="1" applyAlignment="1" applyProtection="1">
      <alignment horizontal="center"/>
      <protection hidden="1"/>
    </xf>
    <xf numFmtId="165" fontId="28" fillId="0" borderId="11" xfId="2" applyNumberFormat="1" applyFont="1" applyBorder="1" applyAlignment="1" applyProtection="1">
      <alignment horizontal="center"/>
      <protection hidden="1"/>
    </xf>
    <xf numFmtId="165" fontId="28" fillId="0" borderId="13" xfId="2" applyNumberFormat="1" applyFont="1" applyBorder="1" applyAlignment="1" applyProtection="1">
      <alignment horizontal="center"/>
      <protection hidden="1"/>
    </xf>
    <xf numFmtId="0" fontId="28" fillId="4" borderId="8" xfId="2" applyFont="1" applyFill="1" applyBorder="1" applyAlignment="1" applyProtection="1">
      <alignment horizontal="center"/>
      <protection hidden="1"/>
    </xf>
    <xf numFmtId="0" fontId="28" fillId="4" borderId="16" xfId="2" applyFont="1" applyFill="1" applyBorder="1" applyAlignment="1" applyProtection="1">
      <alignment horizontal="center"/>
      <protection hidden="1"/>
    </xf>
    <xf numFmtId="0" fontId="28" fillId="4" borderId="9" xfId="2" applyFont="1" applyFill="1" applyBorder="1" applyAlignment="1" applyProtection="1">
      <alignment horizontal="center"/>
      <protection hidden="1"/>
    </xf>
    <xf numFmtId="0" fontId="31" fillId="4" borderId="12" xfId="2" applyFont="1" applyFill="1" applyBorder="1" applyAlignment="1" applyProtection="1">
      <alignment horizontal="left"/>
      <protection hidden="1"/>
    </xf>
    <xf numFmtId="0" fontId="31" fillId="4" borderId="11" xfId="2" applyFont="1" applyFill="1" applyBorder="1" applyAlignment="1" applyProtection="1">
      <alignment horizontal="left"/>
      <protection hidden="1"/>
    </xf>
    <xf numFmtId="0" fontId="31" fillId="58" borderId="10" xfId="0" applyFont="1" applyFill="1" applyBorder="1" applyAlignment="1" applyProtection="1">
      <alignment horizontal="center"/>
      <protection hidden="1"/>
    </xf>
    <xf numFmtId="0" fontId="31" fillId="58" borderId="27" xfId="0" applyFont="1" applyFill="1" applyBorder="1" applyAlignment="1" applyProtection="1">
      <alignment horizontal="center"/>
      <protection hidden="1"/>
    </xf>
    <xf numFmtId="0" fontId="31" fillId="58" borderId="7" xfId="0" applyFont="1" applyFill="1" applyBorder="1" applyAlignment="1" applyProtection="1">
      <alignment horizontal="center"/>
      <protection hidden="1"/>
    </xf>
    <xf numFmtId="0" fontId="38" fillId="45" borderId="10" xfId="0" applyFont="1" applyFill="1" applyBorder="1" applyAlignment="1" applyProtection="1">
      <alignment horizontal="left" vertical="center"/>
      <protection hidden="1"/>
    </xf>
    <xf numFmtId="0" fontId="38" fillId="45" borderId="27" xfId="0" applyFont="1" applyFill="1" applyBorder="1" applyAlignment="1" applyProtection="1">
      <alignment horizontal="left" vertical="center"/>
      <protection hidden="1"/>
    </xf>
    <xf numFmtId="0" fontId="38" fillId="45" borderId="7" xfId="0" applyFont="1" applyFill="1" applyBorder="1" applyAlignment="1" applyProtection="1">
      <alignment horizontal="left" vertical="center"/>
      <protection hidden="1"/>
    </xf>
    <xf numFmtId="9" fontId="46" fillId="0" borderId="48" xfId="21784" applyFont="1" applyFill="1" applyBorder="1" applyAlignment="1" applyProtection="1">
      <alignment horizontal="center" vertical="center" wrapText="1"/>
      <protection hidden="1"/>
    </xf>
    <xf numFmtId="9" fontId="46" fillId="0" borderId="49" xfId="21784" applyFont="1" applyFill="1" applyBorder="1" applyAlignment="1" applyProtection="1">
      <alignment horizontal="center" vertical="center" wrapText="1"/>
      <protection hidden="1"/>
    </xf>
    <xf numFmtId="9" fontId="46" fillId="0" borderId="57" xfId="21784" applyFont="1" applyFill="1" applyBorder="1" applyAlignment="1" applyProtection="1">
      <alignment horizontal="center" vertical="center" wrapText="1"/>
      <protection hidden="1"/>
    </xf>
    <xf numFmtId="0" fontId="53" fillId="0" borderId="96" xfId="0" applyFont="1" applyBorder="1" applyAlignment="1">
      <alignment horizontal="left" wrapText="1"/>
    </xf>
    <xf numFmtId="0" fontId="53" fillId="0" borderId="75" xfId="0" applyFont="1" applyBorder="1" applyAlignment="1">
      <alignment horizontal="left" wrapText="1"/>
    </xf>
    <xf numFmtId="0" fontId="53" fillId="0" borderId="76" xfId="0" applyFont="1" applyBorder="1" applyAlignment="1">
      <alignment horizontal="left" wrapText="1"/>
    </xf>
    <xf numFmtId="9" fontId="46" fillId="0" borderId="55" xfId="21784" applyFont="1" applyBorder="1" applyAlignment="1" applyProtection="1">
      <alignment horizontal="center" vertical="center" wrapText="1"/>
      <protection hidden="1"/>
    </xf>
    <xf numFmtId="9" fontId="46" fillId="0" borderId="56" xfId="21784" applyFont="1" applyBorder="1" applyAlignment="1" applyProtection="1">
      <alignment horizontal="center" vertical="center" wrapText="1"/>
      <protection hidden="1"/>
    </xf>
    <xf numFmtId="9" fontId="46" fillId="0" borderId="59" xfId="21784" applyFont="1" applyBorder="1" applyAlignment="1" applyProtection="1">
      <alignment horizontal="center" vertical="center" wrapText="1"/>
      <protection hidden="1"/>
    </xf>
    <xf numFmtId="0" fontId="53" fillId="0" borderId="77" xfId="0" applyFont="1" applyBorder="1" applyAlignment="1">
      <alignment horizontal="left" vertical="center" wrapText="1"/>
    </xf>
    <xf numFmtId="0" fontId="53" fillId="0" borderId="56" xfId="0" applyFont="1" applyBorder="1" applyAlignment="1">
      <alignment horizontal="left" vertical="center" wrapText="1"/>
    </xf>
    <xf numFmtId="0" fontId="53" fillId="0" borderId="78" xfId="0" applyFont="1" applyBorder="1" applyAlignment="1">
      <alignment horizontal="left" vertical="center" wrapText="1"/>
    </xf>
    <xf numFmtId="0" fontId="46" fillId="0" borderId="67" xfId="0" applyFont="1" applyBorder="1" applyAlignment="1" applyProtection="1">
      <alignment horizontal="left" vertical="center" wrapText="1"/>
      <protection hidden="1"/>
    </xf>
    <xf numFmtId="0" fontId="46" fillId="0" borderId="49" xfId="0" applyFont="1" applyBorder="1" applyAlignment="1" applyProtection="1">
      <alignment horizontal="left" vertical="center" wrapText="1"/>
      <protection hidden="1"/>
    </xf>
    <xf numFmtId="0" fontId="46" fillId="0" borderId="65" xfId="0" applyFont="1" applyBorder="1" applyAlignment="1" applyProtection="1">
      <alignment horizontal="left" vertical="center" wrapText="1"/>
      <protection hidden="1"/>
    </xf>
    <xf numFmtId="0" fontId="46" fillId="0" borderId="48" xfId="0" applyFont="1" applyBorder="1" applyAlignment="1" applyProtection="1">
      <alignment horizontal="center" vertical="top" wrapText="1"/>
      <protection hidden="1"/>
    </xf>
    <xf numFmtId="0" fontId="46" fillId="0" borderId="49" xfId="0" applyFont="1" applyBorder="1" applyAlignment="1" applyProtection="1">
      <alignment horizontal="center" vertical="top" wrapText="1"/>
      <protection hidden="1"/>
    </xf>
    <xf numFmtId="0" fontId="46" fillId="0" borderId="57" xfId="0" applyFont="1" applyBorder="1" applyAlignment="1" applyProtection="1">
      <alignment horizontal="center" vertical="top" wrapText="1"/>
      <protection hidden="1"/>
    </xf>
    <xf numFmtId="9" fontId="46" fillId="0" borderId="62" xfId="21784" applyFont="1" applyFill="1" applyBorder="1" applyAlignment="1" applyProtection="1">
      <alignment horizontal="center" vertical="center" wrapText="1"/>
      <protection hidden="1"/>
    </xf>
    <xf numFmtId="9" fontId="46" fillId="0" borderId="63" xfId="21784" applyFont="1" applyFill="1" applyBorder="1" applyAlignment="1" applyProtection="1">
      <alignment horizontal="center" vertical="center" wrapText="1"/>
      <protection hidden="1"/>
    </xf>
    <xf numFmtId="9" fontId="46" fillId="0" borderId="64" xfId="21784" applyFont="1" applyFill="1" applyBorder="1" applyAlignment="1" applyProtection="1">
      <alignment horizontal="center" vertical="center" wrapText="1"/>
      <protection hidden="1"/>
    </xf>
    <xf numFmtId="0" fontId="53" fillId="0" borderId="79" xfId="0" applyFont="1" applyBorder="1"/>
    <xf numFmtId="0" fontId="53" fillId="0" borderId="63" xfId="0" applyFont="1" applyBorder="1"/>
    <xf numFmtId="0" fontId="53" fillId="0" borderId="80" xfId="0" applyFont="1" applyBorder="1"/>
    <xf numFmtId="0" fontId="53" fillId="0" borderId="68" xfId="0" applyFont="1" applyBorder="1" applyAlignment="1">
      <alignment horizontal="left" vertical="center"/>
    </xf>
    <xf numFmtId="0" fontId="53" fillId="0" borderId="51" xfId="0" applyFont="1" applyBorder="1" applyAlignment="1">
      <alignment horizontal="left" vertical="center"/>
    </xf>
    <xf numFmtId="0" fontId="53" fillId="0" borderId="66" xfId="0" applyFont="1" applyBorder="1" applyAlignment="1">
      <alignment horizontal="left" vertical="center"/>
    </xf>
    <xf numFmtId="0" fontId="53" fillId="0" borderId="79" xfId="0" applyFont="1" applyBorder="1" applyAlignment="1">
      <alignment wrapText="1"/>
    </xf>
    <xf numFmtId="0" fontId="53" fillId="0" borderId="63" xfId="0" applyFont="1" applyBorder="1" applyAlignment="1">
      <alignment wrapText="1"/>
    </xf>
    <xf numFmtId="0" fontId="53" fillId="0" borderId="80" xfId="0" applyFont="1" applyBorder="1" applyAlignment="1">
      <alignment wrapText="1"/>
    </xf>
    <xf numFmtId="0" fontId="46" fillId="0" borderId="55" xfId="0" applyFont="1" applyBorder="1" applyAlignment="1" applyProtection="1">
      <alignment horizontal="center" vertical="top" wrapText="1"/>
      <protection hidden="1"/>
    </xf>
    <xf numFmtId="0" fontId="46" fillId="0" borderId="56" xfId="0" applyFont="1" applyBorder="1" applyAlignment="1" applyProtection="1">
      <alignment horizontal="center" vertical="top" wrapText="1"/>
      <protection hidden="1"/>
    </xf>
    <xf numFmtId="0" fontId="46" fillId="0" borderId="59" xfId="0" applyFont="1" applyBorder="1" applyAlignment="1" applyProtection="1">
      <alignment horizontal="center" vertical="top" wrapText="1"/>
      <protection hidden="1"/>
    </xf>
    <xf numFmtId="0" fontId="46" fillId="0" borderId="96" xfId="0" applyFont="1" applyBorder="1" applyAlignment="1" applyProtection="1">
      <alignment horizontal="left" vertical="center" wrapText="1"/>
      <protection hidden="1"/>
    </xf>
    <xf numFmtId="0" fontId="46" fillId="0" borderId="75" xfId="0" applyFont="1" applyBorder="1" applyAlignment="1" applyProtection="1">
      <alignment horizontal="left" vertical="center" wrapText="1"/>
      <protection hidden="1"/>
    </xf>
    <xf numFmtId="0" fontId="46" fillId="0" borderId="76" xfId="0" applyFont="1" applyBorder="1" applyAlignment="1" applyProtection="1">
      <alignment horizontal="left" vertical="center" wrapText="1"/>
      <protection hidden="1"/>
    </xf>
    <xf numFmtId="0" fontId="46" fillId="0" borderId="67" xfId="0" applyFont="1" applyBorder="1" applyAlignment="1" applyProtection="1">
      <alignment horizontal="left" vertical="top" wrapText="1"/>
      <protection hidden="1"/>
    </xf>
    <xf numFmtId="0" fontId="46" fillId="0" borderId="49" xfId="0" applyFont="1" applyBorder="1" applyAlignment="1" applyProtection="1">
      <alignment horizontal="left" vertical="top" wrapText="1"/>
      <protection hidden="1"/>
    </xf>
    <xf numFmtId="0" fontId="46" fillId="0" borderId="65" xfId="0" applyFont="1" applyBorder="1" applyAlignment="1" applyProtection="1">
      <alignment horizontal="left" vertical="top" wrapText="1"/>
      <protection hidden="1"/>
    </xf>
    <xf numFmtId="0" fontId="39" fillId="3" borderId="27" xfId="2" applyFont="1" applyFill="1" applyBorder="1" applyAlignment="1" applyProtection="1">
      <alignment horizontal="center"/>
      <protection hidden="1"/>
    </xf>
    <xf numFmtId="0" fontId="39" fillId="3" borderId="7" xfId="2" applyFont="1" applyFill="1" applyBorder="1" applyAlignment="1" applyProtection="1">
      <alignment horizontal="center"/>
      <protection hidden="1"/>
    </xf>
    <xf numFmtId="164" fontId="28" fillId="0" borderId="70" xfId="0" applyNumberFormat="1" applyFont="1" applyBorder="1" applyAlignment="1" applyProtection="1">
      <alignment horizontal="center" vertical="center"/>
      <protection hidden="1"/>
    </xf>
    <xf numFmtId="164" fontId="28" fillId="0" borderId="71" xfId="0" applyNumberFormat="1" applyFont="1" applyBorder="1" applyAlignment="1" applyProtection="1">
      <alignment horizontal="center" vertical="center"/>
      <protection hidden="1"/>
    </xf>
    <xf numFmtId="164" fontId="28" fillId="0" borderId="24" xfId="0" applyNumberFormat="1" applyFont="1" applyBorder="1" applyAlignment="1" applyProtection="1">
      <alignment horizontal="center" vertical="center"/>
      <protection hidden="1"/>
    </xf>
    <xf numFmtId="164" fontId="28" fillId="0" borderId="25" xfId="0" applyNumberFormat="1" applyFont="1" applyBorder="1" applyAlignment="1" applyProtection="1">
      <alignment horizontal="center" vertical="center"/>
      <protection hidden="1"/>
    </xf>
    <xf numFmtId="164" fontId="28" fillId="0" borderId="17" xfId="0" applyNumberFormat="1" applyFont="1" applyBorder="1" applyAlignment="1" applyProtection="1">
      <alignment horizontal="center" vertical="center"/>
      <protection hidden="1"/>
    </xf>
    <xf numFmtId="164" fontId="28" fillId="0" borderId="18" xfId="0" applyNumberFormat="1" applyFont="1" applyBorder="1" applyAlignment="1" applyProtection="1">
      <alignment horizontal="center" vertical="center"/>
      <protection hidden="1"/>
    </xf>
    <xf numFmtId="9" fontId="46" fillId="0" borderId="50" xfId="21784" applyFont="1" applyFill="1" applyBorder="1" applyAlignment="1" applyProtection="1">
      <alignment horizontal="center" vertical="center" wrapText="1"/>
      <protection hidden="1"/>
    </xf>
    <xf numFmtId="9" fontId="46" fillId="0" borderId="51" xfId="21784" applyFont="1" applyFill="1" applyBorder="1" applyAlignment="1" applyProtection="1">
      <alignment horizontal="center" vertical="center" wrapText="1"/>
      <protection hidden="1"/>
    </xf>
    <xf numFmtId="9" fontId="46" fillId="0" borderId="58" xfId="21784" applyFont="1" applyFill="1" applyBorder="1" applyAlignment="1" applyProtection="1">
      <alignment horizontal="center" vertical="center" wrapText="1"/>
      <protection hidden="1"/>
    </xf>
    <xf numFmtId="0" fontId="31" fillId="59" borderId="0" xfId="0" applyFont="1" applyFill="1" applyAlignment="1" applyProtection="1">
      <alignment horizontal="left"/>
      <protection hidden="1"/>
    </xf>
    <xf numFmtId="0" fontId="31" fillId="4" borderId="72" xfId="2" applyFont="1" applyFill="1" applyBorder="1" applyAlignment="1" applyProtection="1">
      <alignment horizontal="center"/>
      <protection hidden="1"/>
    </xf>
    <xf numFmtId="0" fontId="31" fillId="4" borderId="31" xfId="2" applyFont="1" applyFill="1" applyBorder="1" applyAlignment="1" applyProtection="1">
      <alignment horizontal="center"/>
      <protection hidden="1"/>
    </xf>
    <xf numFmtId="0" fontId="31" fillId="4" borderId="0" xfId="2" applyFont="1" applyFill="1" applyAlignment="1" applyProtection="1">
      <alignment horizontal="center"/>
      <protection hidden="1"/>
    </xf>
    <xf numFmtId="0" fontId="31" fillId="4" borderId="30" xfId="2" applyFont="1" applyFill="1" applyBorder="1" applyAlignment="1" applyProtection="1">
      <alignment horizontal="center"/>
      <protection hidden="1"/>
    </xf>
    <xf numFmtId="0" fontId="31" fillId="4" borderId="6" xfId="2" applyFont="1" applyFill="1" applyBorder="1" applyAlignment="1" applyProtection="1">
      <alignment horizontal="center"/>
      <protection hidden="1"/>
    </xf>
    <xf numFmtId="0" fontId="31" fillId="4" borderId="85" xfId="2" applyFont="1" applyFill="1" applyBorder="1" applyAlignment="1" applyProtection="1">
      <alignment horizontal="center"/>
      <protection hidden="1"/>
    </xf>
    <xf numFmtId="0" fontId="31" fillId="4" borderId="7" xfId="2" applyFont="1" applyFill="1" applyBorder="1" applyAlignment="1" applyProtection="1">
      <alignment horizontal="center"/>
      <protection hidden="1"/>
    </xf>
    <xf numFmtId="0" fontId="31" fillId="4" borderId="29" xfId="2" applyFont="1" applyFill="1" applyBorder="1" applyAlignment="1" applyProtection="1">
      <alignment horizontal="center"/>
      <protection hidden="1"/>
    </xf>
    <xf numFmtId="0" fontId="37" fillId="0" borderId="16" xfId="0" applyFont="1" applyBorder="1" applyAlignment="1" applyProtection="1">
      <alignment horizontal="left" wrapText="1"/>
      <protection hidden="1"/>
    </xf>
    <xf numFmtId="9" fontId="46" fillId="0" borderId="79" xfId="21784" applyFont="1" applyBorder="1" applyAlignment="1" applyProtection="1">
      <alignment horizontal="left" vertical="top" wrapText="1"/>
      <protection hidden="1"/>
    </xf>
    <xf numFmtId="9" fontId="46" fillId="0" borderId="63" xfId="21784" applyFont="1" applyBorder="1" applyAlignment="1" applyProtection="1">
      <alignment horizontal="left" vertical="top" wrapText="1"/>
      <protection hidden="1"/>
    </xf>
    <xf numFmtId="9" fontId="46" fillId="0" borderId="80" xfId="21784" applyFont="1" applyBorder="1" applyAlignment="1" applyProtection="1">
      <alignment horizontal="left" vertical="top" wrapText="1"/>
      <protection hidden="1"/>
    </xf>
    <xf numFmtId="0" fontId="38" fillId="45" borderId="10" xfId="0" applyFont="1" applyFill="1" applyBorder="1" applyAlignment="1" applyProtection="1">
      <alignment horizontal="center" vertical="center"/>
      <protection hidden="1"/>
    </xf>
    <xf numFmtId="0" fontId="38" fillId="45" borderId="27" xfId="0" applyFont="1" applyFill="1" applyBorder="1" applyAlignment="1" applyProtection="1">
      <alignment horizontal="center" vertical="center"/>
      <protection hidden="1"/>
    </xf>
    <xf numFmtId="0" fontId="38" fillId="45" borderId="7" xfId="0" applyFont="1" applyFill="1" applyBorder="1" applyAlignment="1" applyProtection="1">
      <alignment horizontal="center" vertical="center"/>
      <protection hidden="1"/>
    </xf>
    <xf numFmtId="0" fontId="39" fillId="3" borderId="10" xfId="2" applyFont="1" applyFill="1" applyBorder="1" applyAlignment="1" applyProtection="1">
      <alignment horizontal="center"/>
      <protection hidden="1"/>
    </xf>
    <xf numFmtId="0" fontId="72" fillId="0" borderId="12" xfId="0" applyFont="1" applyBorder="1" applyAlignment="1">
      <alignment horizontal="left" vertical="top" wrapText="1"/>
    </xf>
    <xf numFmtId="0" fontId="72" fillId="0" borderId="11" xfId="0" applyFont="1" applyBorder="1" applyAlignment="1">
      <alignment horizontal="left" vertical="top" wrapText="1"/>
    </xf>
    <xf numFmtId="0" fontId="52" fillId="42" borderId="0" xfId="0" applyFont="1" applyFill="1" applyAlignment="1" applyProtection="1">
      <alignment horizontal="center" vertical="top"/>
      <protection hidden="1"/>
    </xf>
    <xf numFmtId="0" fontId="53" fillId="0" borderId="16" xfId="0" applyFont="1" applyBorder="1" applyAlignment="1">
      <alignment horizontal="center" vertical="center" wrapText="1"/>
    </xf>
    <xf numFmtId="0" fontId="31" fillId="58" borderId="8" xfId="0" applyFont="1" applyFill="1" applyBorder="1" applyAlignment="1" applyProtection="1">
      <alignment horizontal="center" vertical="center"/>
      <protection hidden="1"/>
    </xf>
    <xf numFmtId="0" fontId="31" fillId="58" borderId="16" xfId="0" applyFont="1" applyFill="1" applyBorder="1" applyAlignment="1" applyProtection="1">
      <alignment horizontal="center" vertical="center"/>
      <protection hidden="1"/>
    </xf>
    <xf numFmtId="0" fontId="31" fillId="58" borderId="9" xfId="0" applyFont="1" applyFill="1" applyBorder="1" applyAlignment="1" applyProtection="1">
      <alignment horizontal="center" vertical="center"/>
      <protection hidden="1"/>
    </xf>
    <xf numFmtId="0" fontId="31" fillId="58" borderId="10" xfId="0" applyFont="1" applyFill="1" applyBorder="1" applyAlignment="1" applyProtection="1">
      <alignment horizontal="center" vertical="center"/>
      <protection hidden="1"/>
    </xf>
    <xf numFmtId="0" fontId="31" fillId="58" borderId="27" xfId="0" applyFont="1" applyFill="1" applyBorder="1" applyAlignment="1" applyProtection="1">
      <alignment horizontal="center" vertical="center"/>
      <protection hidden="1"/>
    </xf>
    <xf numFmtId="0" fontId="31" fillId="58" borderId="7" xfId="0" applyFont="1" applyFill="1" applyBorder="1" applyAlignment="1" applyProtection="1">
      <alignment horizontal="center" vertical="center"/>
      <protection hidden="1"/>
    </xf>
    <xf numFmtId="0" fontId="31" fillId="4" borderId="10" xfId="2" applyFont="1" applyFill="1" applyBorder="1" applyAlignment="1" applyProtection="1">
      <alignment horizontal="center"/>
      <protection hidden="1"/>
    </xf>
    <xf numFmtId="0" fontId="38" fillId="46" borderId="10" xfId="0" applyFont="1" applyFill="1" applyBorder="1" applyAlignment="1" applyProtection="1">
      <alignment vertical="top" wrapText="1"/>
      <protection hidden="1"/>
    </xf>
    <xf numFmtId="0" fontId="38" fillId="46" borderId="27" xfId="0" applyFont="1" applyFill="1" applyBorder="1" applyAlignment="1" applyProtection="1">
      <alignment vertical="top" wrapText="1"/>
      <protection hidden="1"/>
    </xf>
    <xf numFmtId="0" fontId="38" fillId="46" borderId="7" xfId="0" applyFont="1" applyFill="1" applyBorder="1" applyAlignment="1" applyProtection="1">
      <alignment vertical="top" wrapText="1"/>
      <protection hidden="1"/>
    </xf>
    <xf numFmtId="0" fontId="46" fillId="0" borderId="79" xfId="0" applyFont="1" applyBorder="1" applyAlignment="1" applyProtection="1">
      <alignment horizontal="left" wrapText="1"/>
      <protection hidden="1"/>
    </xf>
    <xf numFmtId="0" fontId="46" fillId="0" borderId="63" xfId="0" applyFont="1" applyBorder="1" applyAlignment="1" applyProtection="1">
      <alignment horizontal="left" wrapText="1"/>
      <protection hidden="1"/>
    </xf>
    <xf numFmtId="0" fontId="46" fillId="0" borderId="80" xfId="0" applyFont="1" applyBorder="1" applyAlignment="1" applyProtection="1">
      <alignment horizontal="left" wrapText="1"/>
      <protection hidden="1"/>
    </xf>
    <xf numFmtId="0" fontId="46" fillId="0" borderId="55" xfId="0" applyFont="1" applyBorder="1" applyAlignment="1" applyProtection="1">
      <alignment horizontal="center" wrapText="1"/>
      <protection hidden="1"/>
    </xf>
    <xf numFmtId="0" fontId="46" fillId="0" borderId="56" xfId="0" applyFont="1" applyBorder="1" applyAlignment="1" applyProtection="1">
      <alignment horizontal="center" wrapText="1"/>
      <protection hidden="1"/>
    </xf>
    <xf numFmtId="0" fontId="46" fillId="0" borderId="59" xfId="0" applyFont="1" applyBorder="1" applyAlignment="1" applyProtection="1">
      <alignment horizontal="center" wrapText="1"/>
      <protection hidden="1"/>
    </xf>
    <xf numFmtId="0" fontId="53" fillId="0" borderId="55" xfId="0" applyFont="1" applyBorder="1" applyAlignment="1">
      <alignment horizontal="center" vertical="center" wrapText="1"/>
    </xf>
    <xf numFmtId="0" fontId="53" fillId="0" borderId="56" xfId="0" applyFont="1" applyBorder="1" applyAlignment="1">
      <alignment horizontal="center" vertical="center" wrapText="1"/>
    </xf>
    <xf numFmtId="0" fontId="53" fillId="0" borderId="59" xfId="0" applyFont="1" applyBorder="1" applyAlignment="1">
      <alignment horizontal="center" vertical="center" wrapText="1"/>
    </xf>
    <xf numFmtId="0" fontId="46" fillId="0" borderId="0" xfId="0" applyFont="1" applyAlignment="1" applyProtection="1">
      <alignment horizontal="center"/>
      <protection hidden="1"/>
    </xf>
    <xf numFmtId="0" fontId="28" fillId="0" borderId="0" xfId="0" applyFont="1" applyAlignment="1" applyProtection="1">
      <alignment horizontal="center"/>
      <protection hidden="1"/>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64" xfId="0" applyFont="1" applyBorder="1" applyAlignment="1">
      <alignment horizontal="center" vertical="center" wrapText="1"/>
    </xf>
    <xf numFmtId="0" fontId="53" fillId="0" borderId="68" xfId="0" applyFont="1" applyBorder="1" applyAlignment="1">
      <alignment horizontal="left" vertical="center" wrapText="1"/>
    </xf>
    <xf numFmtId="0" fontId="53" fillId="0" borderId="51" xfId="0" applyFont="1" applyBorder="1" applyAlignment="1">
      <alignment horizontal="left" vertical="center" wrapText="1"/>
    </xf>
    <xf numFmtId="0" fontId="53" fillId="0" borderId="66" xfId="0" applyFont="1" applyBorder="1" applyAlignment="1">
      <alignment horizontal="left" vertical="center" wrapText="1"/>
    </xf>
    <xf numFmtId="0" fontId="53" fillId="0" borderId="50" xfId="0" applyFont="1" applyBorder="1" applyAlignment="1">
      <alignment horizontal="center" vertical="center" wrapText="1"/>
    </xf>
    <xf numFmtId="0" fontId="53" fillId="0" borderId="51" xfId="0" applyFont="1" applyBorder="1" applyAlignment="1">
      <alignment horizontal="center" vertical="center" wrapText="1"/>
    </xf>
    <xf numFmtId="0" fontId="53" fillId="0" borderId="58" xfId="0" applyFont="1" applyBorder="1" applyAlignment="1">
      <alignment horizontal="center" vertical="center" wrapText="1"/>
    </xf>
    <xf numFmtId="165" fontId="41" fillId="2" borderId="12" xfId="2" applyNumberFormat="1" applyFont="1" applyFill="1" applyBorder="1" applyAlignment="1" applyProtection="1">
      <alignment horizontal="center"/>
      <protection hidden="1"/>
    </xf>
    <xf numFmtId="165" fontId="41" fillId="2" borderId="11" xfId="2" applyNumberFormat="1" applyFont="1" applyFill="1" applyBorder="1" applyAlignment="1" applyProtection="1">
      <alignment horizontal="center"/>
      <protection hidden="1"/>
    </xf>
    <xf numFmtId="165" fontId="41" fillId="2" borderId="13" xfId="2" applyNumberFormat="1" applyFont="1" applyFill="1" applyBorder="1" applyAlignment="1" applyProtection="1">
      <alignment horizontal="center"/>
      <protection hidden="1"/>
    </xf>
    <xf numFmtId="0" fontId="46" fillId="0" borderId="0" xfId="0" applyFont="1" applyAlignment="1" applyProtection="1">
      <alignment horizontal="center" vertical="center"/>
      <protection hidden="1"/>
    </xf>
    <xf numFmtId="9" fontId="57" fillId="46" borderId="48" xfId="21784" applyFont="1" applyFill="1" applyBorder="1" applyAlignment="1" applyProtection="1">
      <alignment horizontal="center" vertical="top" wrapText="1"/>
      <protection hidden="1"/>
    </xf>
    <xf numFmtId="9" fontId="57" fillId="46" borderId="49" xfId="21784" applyFont="1" applyFill="1" applyBorder="1" applyAlignment="1" applyProtection="1">
      <alignment horizontal="center" vertical="top" wrapText="1"/>
      <protection hidden="1"/>
    </xf>
    <xf numFmtId="0" fontId="38" fillId="46" borderId="0" xfId="0" applyFont="1" applyFill="1" applyAlignment="1" applyProtection="1">
      <alignment horizontal="left"/>
      <protection hidden="1"/>
    </xf>
    <xf numFmtId="0" fontId="53" fillId="0" borderId="2" xfId="0" applyFont="1" applyBorder="1" applyAlignment="1">
      <alignment horizontal="center" vertical="center" wrapText="1"/>
    </xf>
    <xf numFmtId="0" fontId="53" fillId="0" borderId="55" xfId="0" applyFont="1" applyBorder="1" applyAlignment="1">
      <alignment horizontal="center" vertical="center"/>
    </xf>
    <xf numFmtId="0" fontId="53" fillId="0" borderId="56" xfId="0" applyFont="1" applyBorder="1" applyAlignment="1">
      <alignment horizontal="center" vertical="center"/>
    </xf>
    <xf numFmtId="0" fontId="53" fillId="0" borderId="59" xfId="0" applyFont="1" applyBorder="1" applyAlignment="1">
      <alignment horizontal="center" vertical="center"/>
    </xf>
    <xf numFmtId="0" fontId="53" fillId="0" borderId="96" xfId="0" applyFont="1" applyBorder="1" applyAlignment="1">
      <alignment horizontal="left" vertical="center"/>
    </xf>
    <xf numFmtId="0" fontId="53" fillId="0" borderId="1" xfId="0" applyFont="1" applyBorder="1" applyAlignment="1">
      <alignment horizontal="left" vertical="center"/>
    </xf>
    <xf numFmtId="0" fontId="53" fillId="0" borderId="0" xfId="0" applyFont="1" applyAlignment="1">
      <alignment horizontal="left" vertical="center"/>
    </xf>
    <xf numFmtId="0" fontId="53" fillId="0" borderId="73" xfId="0" applyFont="1" applyBorder="1" applyAlignment="1">
      <alignment horizontal="left" vertical="center"/>
    </xf>
    <xf numFmtId="0" fontId="53" fillId="0" borderId="77" xfId="0" applyFont="1" applyBorder="1" applyAlignment="1">
      <alignment horizontal="left" vertical="center"/>
    </xf>
    <xf numFmtId="0" fontId="53" fillId="0" borderId="56" xfId="0" applyFont="1" applyBorder="1" applyAlignment="1">
      <alignment horizontal="left" vertical="center"/>
    </xf>
    <xf numFmtId="0" fontId="53" fillId="0" borderId="78" xfId="0" applyFont="1" applyBorder="1" applyAlignment="1">
      <alignment horizontal="left" vertical="center"/>
    </xf>
    <xf numFmtId="9" fontId="57" fillId="46" borderId="57" xfId="21784" applyFont="1" applyFill="1" applyBorder="1" applyAlignment="1" applyProtection="1">
      <alignment horizontal="center" vertical="top" wrapText="1"/>
      <protection hidden="1"/>
    </xf>
    <xf numFmtId="0" fontId="62" fillId="42" borderId="16" xfId="0" applyFont="1" applyFill="1" applyBorder="1" applyAlignment="1" applyProtection="1">
      <alignment wrapText="1"/>
      <protection hidden="1"/>
    </xf>
    <xf numFmtId="0" fontId="37" fillId="0" borderId="0" xfId="0" applyFont="1" applyAlignment="1" applyProtection="1">
      <alignment horizontal="left" wrapText="1"/>
      <protection hidden="1"/>
    </xf>
    <xf numFmtId="0" fontId="46" fillId="0" borderId="12" xfId="0" applyFont="1" applyBorder="1" applyAlignment="1" applyProtection="1">
      <alignment horizontal="left" vertical="center" wrapText="1"/>
      <protection hidden="1"/>
    </xf>
    <xf numFmtId="0" fontId="46" fillId="0" borderId="11" xfId="0" applyFont="1" applyBorder="1" applyAlignment="1" applyProtection="1">
      <alignment horizontal="left" vertical="center" wrapText="1"/>
      <protection hidden="1"/>
    </xf>
    <xf numFmtId="0" fontId="46" fillId="0" borderId="94" xfId="0" applyFont="1" applyBorder="1" applyAlignment="1" applyProtection="1">
      <alignment horizontal="left" vertical="center" wrapText="1"/>
      <protection hidden="1"/>
    </xf>
    <xf numFmtId="0" fontId="38" fillId="46" borderId="10" xfId="0" applyFont="1" applyFill="1" applyBorder="1" applyAlignment="1" applyProtection="1">
      <alignment horizontal="center" vertical="top" wrapText="1"/>
      <protection hidden="1"/>
    </xf>
    <xf numFmtId="0" fontId="38" fillId="46" borderId="27" xfId="0" applyFont="1" applyFill="1" applyBorder="1" applyAlignment="1" applyProtection="1">
      <alignment horizontal="center" vertical="top" wrapText="1"/>
      <protection hidden="1"/>
    </xf>
    <xf numFmtId="0" fontId="38" fillId="46" borderId="7" xfId="0" applyFont="1" applyFill="1" applyBorder="1" applyAlignment="1" applyProtection="1">
      <alignment horizontal="center" vertical="top" wrapText="1"/>
      <protection hidden="1"/>
    </xf>
    <xf numFmtId="0" fontId="53" fillId="0" borderId="96" xfId="0" applyFont="1" applyBorder="1" applyAlignment="1">
      <alignment vertical="center"/>
    </xf>
    <xf numFmtId="0" fontId="53" fillId="0" borderId="75" xfId="0" applyFont="1" applyBorder="1" applyAlignment="1">
      <alignment vertical="center"/>
    </xf>
    <xf numFmtId="0" fontId="53" fillId="0" borderId="76" xfId="0" applyFont="1" applyBorder="1" applyAlignment="1">
      <alignment vertical="center"/>
    </xf>
    <xf numFmtId="165" fontId="41" fillId="2" borderId="1" xfId="2" applyNumberFormat="1" applyFont="1" applyFill="1" applyBorder="1" applyAlignment="1" applyProtection="1">
      <alignment horizontal="center"/>
      <protection hidden="1"/>
    </xf>
    <xf numFmtId="165" fontId="41" fillId="2" borderId="0" xfId="2" applyNumberFormat="1" applyFont="1" applyFill="1" applyAlignment="1" applyProtection="1">
      <alignment horizontal="center"/>
      <protection hidden="1"/>
    </xf>
    <xf numFmtId="165" fontId="41" fillId="2" borderId="2" xfId="2" applyNumberFormat="1" applyFont="1" applyFill="1" applyBorder="1" applyAlignment="1" applyProtection="1">
      <alignment horizontal="center"/>
      <protection hidden="1"/>
    </xf>
    <xf numFmtId="0" fontId="46" fillId="0" borderId="55" xfId="0" applyFont="1" applyBorder="1" applyAlignment="1" applyProtection="1">
      <alignment horizontal="center" vertical="center" wrapText="1"/>
      <protection hidden="1"/>
    </xf>
    <xf numFmtId="0" fontId="46" fillId="0" borderId="56" xfId="0" applyFont="1" applyBorder="1" applyAlignment="1" applyProtection="1">
      <alignment horizontal="center" vertical="center" wrapText="1"/>
      <protection hidden="1"/>
    </xf>
    <xf numFmtId="0" fontId="46" fillId="0" borderId="59" xfId="0" applyFont="1" applyBorder="1" applyAlignment="1" applyProtection="1">
      <alignment horizontal="center" vertical="center" wrapText="1"/>
      <protection hidden="1"/>
    </xf>
    <xf numFmtId="0" fontId="53" fillId="0" borderId="55" xfId="0" applyFont="1" applyBorder="1" applyAlignment="1">
      <alignment horizontal="center"/>
    </xf>
    <xf numFmtId="0" fontId="53" fillId="0" borderId="56" xfId="0" applyFont="1" applyBorder="1" applyAlignment="1">
      <alignment horizontal="center"/>
    </xf>
    <xf numFmtId="0" fontId="53" fillId="0" borderId="59" xfId="0" applyFont="1" applyBorder="1" applyAlignment="1">
      <alignment horizontal="center"/>
    </xf>
    <xf numFmtId="0" fontId="53" fillId="0" borderId="77" xfId="0" applyFont="1" applyBorder="1" applyAlignment="1">
      <alignment vertical="center" wrapText="1"/>
    </xf>
    <xf numFmtId="0" fontId="53" fillId="0" borderId="56" xfId="0" applyFont="1" applyBorder="1" applyAlignment="1">
      <alignment vertical="center" wrapText="1"/>
    </xf>
    <xf numFmtId="0" fontId="53" fillId="0" borderId="78" xfId="0" applyFont="1" applyBorder="1" applyAlignment="1">
      <alignment vertical="center" wrapText="1"/>
    </xf>
    <xf numFmtId="0" fontId="53" fillId="0" borderId="12" xfId="0" applyFont="1" applyBorder="1" applyAlignment="1">
      <alignment horizontal="left" vertical="center" wrapText="1"/>
    </xf>
    <xf numFmtId="0" fontId="53" fillId="0" borderId="11" xfId="0" applyFont="1" applyBorder="1" applyAlignment="1">
      <alignment horizontal="left" vertical="center" wrapText="1"/>
    </xf>
    <xf numFmtId="0" fontId="53" fillId="0" borderId="94" xfId="0" applyFont="1" applyBorder="1" applyAlignment="1">
      <alignment horizontal="left" vertical="center" wrapText="1"/>
    </xf>
    <xf numFmtId="0" fontId="38" fillId="46" borderId="1" xfId="0" applyFont="1" applyFill="1" applyBorder="1" applyAlignment="1" applyProtection="1">
      <alignment vertical="top" wrapText="1"/>
      <protection hidden="1"/>
    </xf>
    <xf numFmtId="0" fontId="38" fillId="46" borderId="0" xfId="0" applyFont="1" applyFill="1" applyAlignment="1" applyProtection="1">
      <alignment vertical="top" wrapText="1"/>
      <protection hidden="1"/>
    </xf>
    <xf numFmtId="0" fontId="38" fillId="46" borderId="11" xfId="0" applyFont="1" applyFill="1" applyBorder="1" applyAlignment="1" applyProtection="1">
      <alignment vertical="top" wrapText="1"/>
      <protection hidden="1"/>
    </xf>
    <xf numFmtId="0" fontId="38" fillId="46" borderId="13" xfId="0" applyFont="1" applyFill="1" applyBorder="1" applyAlignment="1" applyProtection="1">
      <alignment vertical="top" wrapText="1"/>
      <protection hidden="1"/>
    </xf>
    <xf numFmtId="9" fontId="53" fillId="0" borderId="50" xfId="0" applyNumberFormat="1" applyFont="1" applyBorder="1" applyAlignment="1">
      <alignment horizontal="center" vertical="top" wrapText="1"/>
    </xf>
    <xf numFmtId="9" fontId="53" fillId="0" borderId="51" xfId="0" applyNumberFormat="1" applyFont="1" applyBorder="1" applyAlignment="1">
      <alignment horizontal="center" vertical="top" wrapText="1"/>
    </xf>
    <xf numFmtId="9" fontId="53" fillId="0" borderId="58" xfId="0" applyNumberFormat="1" applyFont="1" applyBorder="1" applyAlignment="1">
      <alignment horizontal="center" vertical="top" wrapText="1"/>
    </xf>
    <xf numFmtId="0" fontId="53" fillId="0" borderId="91" xfId="0" applyFont="1" applyBorder="1" applyAlignment="1">
      <alignment horizontal="center" vertical="center" wrapText="1"/>
    </xf>
    <xf numFmtId="0" fontId="53" fillId="0" borderId="92" xfId="0" applyFont="1" applyBorder="1" applyAlignment="1">
      <alignment horizontal="center" vertical="center" wrapText="1"/>
    </xf>
    <xf numFmtId="0" fontId="58" fillId="42" borderId="0" xfId="0" applyFont="1" applyFill="1" applyAlignment="1" applyProtection="1">
      <alignment horizontal="left"/>
      <protection hidden="1"/>
    </xf>
    <xf numFmtId="0" fontId="38" fillId="56" borderId="0" xfId="0" applyFont="1" applyFill="1" applyAlignment="1" applyProtection="1">
      <alignment horizontal="left" vertical="center" wrapText="1"/>
      <protection hidden="1"/>
    </xf>
    <xf numFmtId="0" fontId="53" fillId="0" borderId="65" xfId="0" applyFont="1" applyBorder="1" applyAlignment="1">
      <alignment horizontal="center" vertical="center" wrapText="1"/>
    </xf>
    <xf numFmtId="0" fontId="28" fillId="42" borderId="48" xfId="0" applyFont="1" applyFill="1" applyBorder="1" applyAlignment="1" applyProtection="1">
      <alignment horizontal="center"/>
      <protection hidden="1"/>
    </xf>
    <xf numFmtId="0" fontId="28" fillId="42" borderId="49" xfId="0" applyFont="1" applyFill="1" applyBorder="1" applyAlignment="1" applyProtection="1">
      <alignment horizontal="center"/>
      <protection hidden="1"/>
    </xf>
    <xf numFmtId="0" fontId="28" fillId="42" borderId="74" xfId="0" applyFont="1" applyFill="1" applyBorder="1" applyAlignment="1" applyProtection="1">
      <alignment horizontal="center" vertical="center"/>
      <protection hidden="1"/>
    </xf>
    <xf numFmtId="0" fontId="28" fillId="42" borderId="76" xfId="0" applyFont="1" applyFill="1" applyBorder="1" applyAlignment="1" applyProtection="1">
      <alignment horizontal="center" vertical="center"/>
      <protection hidden="1"/>
    </xf>
    <xf numFmtId="0" fontId="28" fillId="42" borderId="55" xfId="0" applyFont="1" applyFill="1" applyBorder="1" applyAlignment="1" applyProtection="1">
      <alignment horizontal="center" vertical="center"/>
      <protection hidden="1"/>
    </xf>
    <xf numFmtId="0" fontId="28" fillId="42" borderId="78" xfId="0" applyFont="1" applyFill="1" applyBorder="1" applyAlignment="1" applyProtection="1">
      <alignment horizontal="center" vertical="center"/>
      <protection hidden="1"/>
    </xf>
    <xf numFmtId="0" fontId="38" fillId="56" borderId="56" xfId="0" applyFont="1" applyFill="1" applyBorder="1" applyAlignment="1" applyProtection="1">
      <alignment horizontal="center" vertical="center"/>
      <protection hidden="1"/>
    </xf>
    <xf numFmtId="0" fontId="53" fillId="0" borderId="66" xfId="0" applyFont="1" applyBorder="1" applyAlignment="1">
      <alignment horizontal="center" vertical="center" wrapText="1"/>
    </xf>
    <xf numFmtId="0" fontId="53" fillId="0" borderId="74" xfId="0" applyFont="1" applyBorder="1" applyAlignment="1">
      <alignment horizontal="center" vertical="center" wrapText="1"/>
    </xf>
    <xf numFmtId="0" fontId="53" fillId="0" borderId="76" xfId="0" applyFont="1" applyBorder="1" applyAlignment="1">
      <alignment horizontal="center" vertical="center" wrapText="1"/>
    </xf>
    <xf numFmtId="0" fontId="53" fillId="0" borderId="54" xfId="0" applyFont="1" applyBorder="1" applyAlignment="1">
      <alignment horizontal="center" vertical="center" wrapText="1"/>
    </xf>
    <xf numFmtId="0" fontId="53" fillId="0" borderId="73" xfId="0" applyFont="1" applyBorder="1" applyAlignment="1">
      <alignment horizontal="center" vertical="center" wrapText="1"/>
    </xf>
    <xf numFmtId="0" fontId="53" fillId="0" borderId="93" xfId="0" applyFont="1" applyBorder="1" applyAlignment="1">
      <alignment horizontal="center" vertical="center" wrapText="1"/>
    </xf>
    <xf numFmtId="0" fontId="53" fillId="0" borderId="94" xfId="0" applyFont="1" applyBorder="1" applyAlignment="1">
      <alignment horizontal="center" vertical="center" wrapText="1"/>
    </xf>
    <xf numFmtId="9" fontId="53" fillId="0" borderId="49" xfId="0" applyNumberFormat="1" applyFont="1" applyBorder="1" applyAlignment="1">
      <alignment horizontal="center" vertical="top" wrapText="1"/>
    </xf>
    <xf numFmtId="0" fontId="31" fillId="58" borderId="8" xfId="0" applyFont="1" applyFill="1" applyBorder="1" applyAlignment="1" applyProtection="1">
      <alignment horizontal="center"/>
      <protection hidden="1"/>
    </xf>
    <xf numFmtId="0" fontId="31" fillId="58" borderId="16" xfId="0" applyFont="1" applyFill="1" applyBorder="1" applyAlignment="1" applyProtection="1">
      <alignment horizontal="center"/>
      <protection hidden="1"/>
    </xf>
    <xf numFmtId="0" fontId="31" fillId="58" borderId="9" xfId="0" applyFont="1" applyFill="1" applyBorder="1" applyAlignment="1" applyProtection="1">
      <alignment horizontal="center"/>
      <protection hidden="1"/>
    </xf>
    <xf numFmtId="0" fontId="31" fillId="58" borderId="11" xfId="0" applyFont="1" applyFill="1" applyBorder="1" applyAlignment="1" applyProtection="1">
      <alignment horizontal="center"/>
      <protection hidden="1"/>
    </xf>
    <xf numFmtId="0" fontId="51" fillId="0" borderId="67" xfId="0" applyFont="1" applyBorder="1" applyAlignment="1" applyProtection="1">
      <alignment horizontal="left" vertical="center" wrapText="1"/>
      <protection hidden="1"/>
    </xf>
    <xf numFmtId="0" fontId="51" fillId="0" borderId="49" xfId="0" applyFont="1" applyBorder="1" applyAlignment="1" applyProtection="1">
      <alignment horizontal="left" vertical="center" wrapText="1"/>
      <protection hidden="1"/>
    </xf>
    <xf numFmtId="0" fontId="51" fillId="0" borderId="65" xfId="0" applyFont="1" applyBorder="1" applyAlignment="1" applyProtection="1">
      <alignment horizontal="left" vertical="center" wrapText="1"/>
      <protection hidden="1"/>
    </xf>
    <xf numFmtId="0" fontId="28" fillId="0" borderId="48" xfId="0" applyFont="1" applyBorder="1" applyAlignment="1" applyProtection="1">
      <alignment horizontal="center" vertical="center"/>
      <protection hidden="1"/>
    </xf>
    <xf numFmtId="0" fontId="28" fillId="0" borderId="49" xfId="0" applyFont="1" applyBorder="1" applyAlignment="1" applyProtection="1">
      <alignment horizontal="center" vertical="center"/>
      <protection hidden="1"/>
    </xf>
    <xf numFmtId="0" fontId="28" fillId="0" borderId="57" xfId="0" applyFont="1" applyBorder="1" applyAlignment="1" applyProtection="1">
      <alignment horizontal="center" vertical="center"/>
      <protection hidden="1"/>
    </xf>
    <xf numFmtId="0" fontId="51" fillId="0" borderId="67" xfId="0" applyFont="1" applyBorder="1" applyAlignment="1" applyProtection="1">
      <alignment vertical="top" wrapText="1"/>
      <protection hidden="1"/>
    </xf>
    <xf numFmtId="0" fontId="51" fillId="0" borderId="49" xfId="0" applyFont="1" applyBorder="1" applyAlignment="1" applyProtection="1">
      <alignment vertical="top" wrapText="1"/>
      <protection hidden="1"/>
    </xf>
    <xf numFmtId="0" fontId="51" fillId="0" borderId="65" xfId="0" applyFont="1" applyBorder="1" applyAlignment="1" applyProtection="1">
      <alignment vertical="top" wrapText="1"/>
      <protection hidden="1"/>
    </xf>
    <xf numFmtId="0" fontId="51" fillId="0" borderId="48" xfId="0" applyFont="1" applyBorder="1" applyAlignment="1" applyProtection="1">
      <alignment horizontal="center" vertical="center"/>
      <protection hidden="1"/>
    </xf>
    <xf numFmtId="0" fontId="51" fillId="0" borderId="49" xfId="0" applyFont="1" applyBorder="1" applyAlignment="1" applyProtection="1">
      <alignment horizontal="center" vertical="center"/>
      <protection hidden="1"/>
    </xf>
    <xf numFmtId="0" fontId="51" fillId="0" borderId="57" xfId="0" applyFont="1" applyBorder="1" applyAlignment="1" applyProtection="1">
      <alignment horizontal="center" vertical="center"/>
      <protection hidden="1"/>
    </xf>
    <xf numFmtId="0" fontId="51" fillId="0" borderId="48" xfId="0" applyFont="1" applyBorder="1" applyAlignment="1" applyProtection="1">
      <alignment horizontal="center" vertical="center" wrapText="1"/>
      <protection hidden="1"/>
    </xf>
    <xf numFmtId="0" fontId="38" fillId="54" borderId="10" xfId="0" applyFont="1" applyFill="1" applyBorder="1" applyAlignment="1" applyProtection="1">
      <alignment horizontal="left" vertical="top"/>
      <protection hidden="1"/>
    </xf>
    <xf numFmtId="0" fontId="38" fillId="54" borderId="27" xfId="0" applyFont="1" applyFill="1" applyBorder="1" applyAlignment="1" applyProtection="1">
      <alignment horizontal="left" vertical="top"/>
      <protection hidden="1"/>
    </xf>
    <xf numFmtId="0" fontId="38" fillId="54" borderId="7" xfId="0" applyFont="1" applyFill="1" applyBorder="1" applyAlignment="1" applyProtection="1">
      <alignment horizontal="left" vertical="top"/>
      <protection hidden="1"/>
    </xf>
    <xf numFmtId="0" fontId="53" fillId="0" borderId="79" xfId="0" applyFont="1" applyBorder="1" applyAlignment="1">
      <alignment vertical="center" wrapText="1"/>
    </xf>
    <xf numFmtId="0" fontId="53" fillId="0" borderId="63" xfId="0" applyFont="1" applyBorder="1" applyAlignment="1">
      <alignment vertical="center" wrapText="1"/>
    </xf>
    <xf numFmtId="0" fontId="53" fillId="0" borderId="80" xfId="0" applyFont="1" applyBorder="1" applyAlignment="1">
      <alignment vertical="center" wrapText="1"/>
    </xf>
    <xf numFmtId="0" fontId="53" fillId="0" borderId="12" xfId="0" applyFont="1" applyBorder="1" applyAlignment="1">
      <alignment vertical="center" wrapText="1"/>
    </xf>
    <xf numFmtId="0" fontId="53" fillId="0" borderId="11" xfId="0" applyFont="1" applyBorder="1" applyAlignment="1">
      <alignment vertical="center" wrapText="1"/>
    </xf>
    <xf numFmtId="0" fontId="53" fillId="0" borderId="94" xfId="0" applyFont="1" applyBorder="1" applyAlignment="1">
      <alignment vertical="center" wrapText="1"/>
    </xf>
    <xf numFmtId="0" fontId="53" fillId="0" borderId="75" xfId="0" applyFont="1" applyBorder="1" applyAlignment="1">
      <alignment horizontal="center" vertical="center" wrapText="1"/>
    </xf>
    <xf numFmtId="0" fontId="39" fillId="3" borderId="97" xfId="2" applyFont="1" applyFill="1" applyBorder="1" applyAlignment="1" applyProtection="1">
      <alignment horizontal="center"/>
      <protection hidden="1"/>
    </xf>
    <xf numFmtId="0" fontId="39" fillId="3" borderId="98" xfId="2" applyFont="1" applyFill="1" applyBorder="1" applyAlignment="1" applyProtection="1">
      <alignment horizontal="center"/>
      <protection hidden="1"/>
    </xf>
    <xf numFmtId="0" fontId="39" fillId="3" borderId="99" xfId="2" applyFont="1" applyFill="1" applyBorder="1" applyAlignment="1" applyProtection="1">
      <alignment horizontal="center"/>
      <protection hidden="1"/>
    </xf>
    <xf numFmtId="0" fontId="38" fillId="60" borderId="0" xfId="0" applyFont="1" applyFill="1" applyAlignment="1" applyProtection="1">
      <alignment horizontal="left"/>
      <protection hidden="1"/>
    </xf>
    <xf numFmtId="0" fontId="38" fillId="54" borderId="10" xfId="0" applyFont="1" applyFill="1" applyBorder="1" applyAlignment="1" applyProtection="1">
      <alignment horizontal="center" vertical="top"/>
      <protection hidden="1"/>
    </xf>
    <xf numFmtId="0" fontId="38" fillId="54" borderId="27" xfId="0" applyFont="1" applyFill="1" applyBorder="1" applyAlignment="1" applyProtection="1">
      <alignment horizontal="center" vertical="top"/>
      <protection hidden="1"/>
    </xf>
    <xf numFmtId="0" fontId="38" fillId="54" borderId="7" xfId="0" applyFont="1" applyFill="1" applyBorder="1" applyAlignment="1" applyProtection="1">
      <alignment horizontal="center" vertical="top"/>
      <protection hidden="1"/>
    </xf>
    <xf numFmtId="0" fontId="31" fillId="50" borderId="16" xfId="0" applyFont="1" applyFill="1" applyBorder="1" applyAlignment="1" applyProtection="1">
      <alignment horizontal="center"/>
      <protection hidden="1"/>
    </xf>
    <xf numFmtId="0" fontId="31" fillId="50" borderId="9" xfId="0" applyFont="1" applyFill="1" applyBorder="1" applyAlignment="1" applyProtection="1">
      <alignment horizontal="center"/>
      <protection hidden="1"/>
    </xf>
    <xf numFmtId="0" fontId="31" fillId="50" borderId="8" xfId="0" applyFont="1" applyFill="1" applyBorder="1" applyAlignment="1" applyProtection="1">
      <alignment horizontal="center"/>
      <protection hidden="1"/>
    </xf>
    <xf numFmtId="0" fontId="31" fillId="50" borderId="0" xfId="0" applyFont="1" applyFill="1" applyAlignment="1" applyProtection="1">
      <alignment horizontal="center"/>
      <protection hidden="1"/>
    </xf>
    <xf numFmtId="0" fontId="31" fillId="4" borderId="8" xfId="2" applyFont="1" applyFill="1" applyBorder="1" applyAlignment="1" applyProtection="1">
      <alignment horizontal="center"/>
      <protection hidden="1"/>
    </xf>
    <xf numFmtId="0" fontId="31" fillId="4" borderId="16" xfId="2" applyFont="1" applyFill="1" applyBorder="1" applyAlignment="1" applyProtection="1">
      <alignment horizontal="center"/>
      <protection hidden="1"/>
    </xf>
    <xf numFmtId="0" fontId="31" fillId="4" borderId="9" xfId="2" applyFont="1" applyFill="1" applyBorder="1" applyAlignment="1" applyProtection="1">
      <alignment horizontal="center"/>
      <protection hidden="1"/>
    </xf>
    <xf numFmtId="0" fontId="71" fillId="0" borderId="0" xfId="0" applyFont="1" applyAlignment="1" applyProtection="1">
      <alignment horizontal="center"/>
      <protection hidden="1"/>
    </xf>
    <xf numFmtId="0" fontId="46" fillId="0" borderId="0" xfId="0" applyFont="1" applyAlignment="1" applyProtection="1">
      <alignment horizontal="left"/>
      <protection hidden="1"/>
    </xf>
    <xf numFmtId="0" fontId="53" fillId="0" borderId="67" xfId="0" applyFont="1" applyBorder="1"/>
    <xf numFmtId="0" fontId="53" fillId="0" borderId="49" xfId="0" applyFont="1" applyBorder="1"/>
    <xf numFmtId="0" fontId="53" fillId="0" borderId="65" xfId="0" applyFont="1" applyBorder="1"/>
    <xf numFmtId="164" fontId="28" fillId="0" borderId="17" xfId="0" applyNumberFormat="1" applyFont="1" applyBorder="1" applyAlignment="1" applyProtection="1">
      <alignment horizontal="center" vertical="center" wrapText="1"/>
      <protection hidden="1"/>
    </xf>
    <xf numFmtId="164" fontId="28" fillId="0" borderId="18" xfId="0" applyNumberFormat="1" applyFont="1" applyBorder="1" applyAlignment="1" applyProtection="1">
      <alignment horizontal="center" vertical="center" wrapText="1"/>
      <protection hidden="1"/>
    </xf>
    <xf numFmtId="0" fontId="53" fillId="0" borderId="96" xfId="0" applyFont="1" applyBorder="1" applyAlignment="1">
      <alignment vertical="center" wrapText="1"/>
    </xf>
    <xf numFmtId="0" fontId="53" fillId="0" borderId="75" xfId="0" applyFont="1" applyBorder="1" applyAlignment="1">
      <alignment vertical="center" wrapText="1"/>
    </xf>
    <xf numFmtId="0" fontId="53" fillId="0" borderId="76" xfId="0" applyFont="1" applyBorder="1" applyAlignment="1">
      <alignment vertical="center" wrapText="1"/>
    </xf>
    <xf numFmtId="9" fontId="51" fillId="0" borderId="74" xfId="0" applyNumberFormat="1" applyFont="1" applyBorder="1" applyAlignment="1">
      <alignment horizontal="center" vertical="center" wrapText="1"/>
    </xf>
    <xf numFmtId="9" fontId="51" fillId="0" borderId="75" xfId="0" applyNumberFormat="1" applyFont="1" applyBorder="1" applyAlignment="1">
      <alignment horizontal="center" vertical="center" wrapText="1"/>
    </xf>
    <xf numFmtId="9" fontId="51" fillId="0" borderId="95" xfId="0" applyNumberFormat="1" applyFont="1" applyBorder="1" applyAlignment="1">
      <alignment horizontal="center" vertical="center" wrapText="1"/>
    </xf>
    <xf numFmtId="0" fontId="51" fillId="0" borderId="49" xfId="0" applyFont="1" applyBorder="1" applyAlignment="1" applyProtection="1">
      <alignment horizontal="left" vertical="center"/>
      <protection hidden="1"/>
    </xf>
    <xf numFmtId="0" fontId="51" fillId="0" borderId="65" xfId="0" applyFont="1" applyBorder="1" applyAlignment="1" applyProtection="1">
      <alignment horizontal="left" vertical="center"/>
      <protection hidden="1"/>
    </xf>
    <xf numFmtId="0" fontId="57" fillId="57" borderId="48" xfId="0" applyFont="1" applyFill="1" applyBorder="1" applyAlignment="1" applyProtection="1">
      <alignment horizontal="center" vertical="top" wrapText="1"/>
      <protection hidden="1"/>
    </xf>
    <xf numFmtId="0" fontId="57" fillId="57" borderId="65" xfId="0" applyFont="1" applyFill="1" applyBorder="1" applyAlignment="1" applyProtection="1">
      <alignment horizontal="center" vertical="top" wrapText="1"/>
      <protection hidden="1"/>
    </xf>
    <xf numFmtId="0" fontId="57" fillId="57" borderId="49" xfId="0" applyFont="1" applyFill="1" applyBorder="1" applyAlignment="1" applyProtection="1">
      <alignment horizontal="center" vertical="top" wrapText="1"/>
      <protection hidden="1"/>
    </xf>
    <xf numFmtId="0" fontId="46" fillId="0" borderId="74" xfId="0" applyFont="1" applyBorder="1" applyAlignment="1" applyProtection="1">
      <alignment horizontal="center" vertical="center" wrapText="1"/>
      <protection hidden="1"/>
    </xf>
    <xf numFmtId="0" fontId="46" fillId="0" borderId="76" xfId="0" applyFont="1" applyBorder="1" applyAlignment="1" applyProtection="1">
      <alignment horizontal="center" vertical="center" wrapText="1"/>
      <protection hidden="1"/>
    </xf>
    <xf numFmtId="0" fontId="53" fillId="0" borderId="95" xfId="0" applyFont="1" applyBorder="1" applyAlignment="1">
      <alignment horizontal="center" vertical="center" wrapText="1"/>
    </xf>
    <xf numFmtId="0" fontId="53" fillId="0" borderId="63" xfId="0" applyFont="1" applyBorder="1" applyAlignment="1">
      <alignment horizontal="left" vertical="center"/>
    </xf>
    <xf numFmtId="0" fontId="53" fillId="0" borderId="80" xfId="0" applyFont="1" applyBorder="1" applyAlignment="1">
      <alignment horizontal="left" vertical="center"/>
    </xf>
    <xf numFmtId="0" fontId="46" fillId="0" borderId="52" xfId="0" applyFont="1" applyBorder="1" applyAlignment="1" applyProtection="1">
      <alignment horizontal="left" vertical="top" wrapText="1"/>
      <protection hidden="1"/>
    </xf>
    <xf numFmtId="0" fontId="46" fillId="0" borderId="53" xfId="0" applyFont="1" applyBorder="1" applyAlignment="1" applyProtection="1">
      <alignment horizontal="left" vertical="top" wrapText="1"/>
      <protection hidden="1"/>
    </xf>
    <xf numFmtId="0" fontId="46" fillId="0" borderId="44" xfId="0" applyFont="1" applyBorder="1" applyAlignment="1" applyProtection="1">
      <alignment horizontal="left" vertical="top" wrapText="1"/>
      <protection hidden="1"/>
    </xf>
    <xf numFmtId="0" fontId="46" fillId="0" borderId="45" xfId="0" applyFont="1" applyBorder="1" applyAlignment="1" applyProtection="1">
      <alignment horizontal="left" vertical="top" wrapText="1"/>
      <protection hidden="1"/>
    </xf>
    <xf numFmtId="0" fontId="46" fillId="0" borderId="46" xfId="0" applyFont="1" applyBorder="1" applyAlignment="1" applyProtection="1">
      <alignment horizontal="left" vertical="top" wrapText="1"/>
      <protection hidden="1"/>
    </xf>
    <xf numFmtId="0" fontId="46" fillId="0" borderId="47" xfId="0" applyFont="1" applyBorder="1" applyAlignment="1" applyProtection="1">
      <alignment horizontal="left" vertical="top" wrapText="1"/>
      <protection hidden="1"/>
    </xf>
    <xf numFmtId="9" fontId="46" fillId="0" borderId="48" xfId="21784" applyFont="1" applyBorder="1" applyAlignment="1" applyProtection="1">
      <alignment horizontal="left" vertical="top" wrapText="1"/>
      <protection hidden="1"/>
    </xf>
    <xf numFmtId="9" fontId="46" fillId="0" borderId="49" xfId="21784" applyFont="1" applyBorder="1" applyAlignment="1" applyProtection="1">
      <alignment horizontal="left" vertical="top" wrapText="1"/>
      <protection hidden="1"/>
    </xf>
    <xf numFmtId="9" fontId="46" fillId="0" borderId="57" xfId="21784" applyFont="1" applyBorder="1" applyAlignment="1" applyProtection="1">
      <alignment horizontal="left" vertical="top" wrapText="1"/>
      <protection hidden="1"/>
    </xf>
    <xf numFmtId="0" fontId="38" fillId="54" borderId="1" xfId="0" applyFont="1" applyFill="1" applyBorder="1" applyAlignment="1" applyProtection="1">
      <alignment horizontal="left" vertical="top"/>
      <protection hidden="1"/>
    </xf>
    <xf numFmtId="0" fontId="38" fillId="54" borderId="0" xfId="0" applyFont="1" applyFill="1" applyAlignment="1" applyProtection="1">
      <alignment horizontal="left" vertical="top"/>
      <protection hidden="1"/>
    </xf>
    <xf numFmtId="0" fontId="38" fillId="54" borderId="11" xfId="0" applyFont="1" applyFill="1" applyBorder="1" applyAlignment="1" applyProtection="1">
      <alignment horizontal="left" vertical="top"/>
      <protection hidden="1"/>
    </xf>
    <xf numFmtId="0" fontId="38" fillId="54" borderId="13" xfId="0" applyFont="1" applyFill="1" applyBorder="1" applyAlignment="1" applyProtection="1">
      <alignment horizontal="left" vertical="top"/>
      <protection hidden="1"/>
    </xf>
    <xf numFmtId="0" fontId="57" fillId="56" borderId="0" xfId="0" applyFont="1" applyFill="1" applyAlignment="1">
      <alignment horizontal="center" vertical="center" wrapText="1"/>
    </xf>
    <xf numFmtId="0" fontId="53" fillId="0" borderId="78" xfId="0" applyFont="1" applyBorder="1" applyAlignment="1">
      <alignment horizontal="center" vertical="center" wrapText="1"/>
    </xf>
    <xf numFmtId="0" fontId="38" fillId="54" borderId="55" xfId="0" applyFont="1" applyFill="1" applyBorder="1" applyAlignment="1" applyProtection="1">
      <alignment horizontal="left" vertical="top"/>
      <protection hidden="1"/>
    </xf>
    <xf numFmtId="0" fontId="38" fillId="54" borderId="56" xfId="0" applyFont="1" applyFill="1" applyBorder="1" applyAlignment="1" applyProtection="1">
      <alignment horizontal="left" vertical="top"/>
      <protection hidden="1"/>
    </xf>
    <xf numFmtId="0" fontId="38" fillId="54" borderId="78" xfId="0" applyFont="1" applyFill="1" applyBorder="1" applyAlignment="1" applyProtection="1">
      <alignment horizontal="left" vertical="top"/>
      <protection hidden="1"/>
    </xf>
    <xf numFmtId="0" fontId="46" fillId="0" borderId="42" xfId="0" applyFont="1" applyBorder="1" applyAlignment="1" applyProtection="1">
      <alignment horizontal="left" vertical="top" wrapText="1"/>
      <protection hidden="1"/>
    </xf>
    <xf numFmtId="0" fontId="46" fillId="0" borderId="43" xfId="0" applyFont="1" applyBorder="1" applyAlignment="1" applyProtection="1">
      <alignment horizontal="left" vertical="top" wrapText="1"/>
      <protection hidden="1"/>
    </xf>
    <xf numFmtId="0" fontId="53" fillId="0" borderId="67" xfId="0" applyFont="1" applyBorder="1" applyAlignment="1">
      <alignment horizontal="left" vertical="top" wrapText="1"/>
    </xf>
    <xf numFmtId="0" fontId="53" fillId="0" borderId="49" xfId="0" applyFont="1" applyBorder="1" applyAlignment="1">
      <alignment horizontal="left" vertical="top" wrapText="1"/>
    </xf>
    <xf numFmtId="0" fontId="53" fillId="0" borderId="65" xfId="0" applyFont="1" applyBorder="1" applyAlignment="1">
      <alignment horizontal="left" vertical="top" wrapText="1"/>
    </xf>
    <xf numFmtId="0" fontId="38" fillId="54" borderId="12" xfId="0" applyFont="1" applyFill="1" applyBorder="1" applyAlignment="1" applyProtection="1">
      <alignment horizontal="left" vertical="top"/>
      <protection hidden="1"/>
    </xf>
    <xf numFmtId="0" fontId="53" fillId="0" borderId="48" xfId="0" applyFont="1" applyBorder="1" applyAlignment="1">
      <alignment horizontal="center" vertical="top" wrapText="1"/>
    </xf>
    <xf numFmtId="0" fontId="53" fillId="0" borderId="49" xfId="0" applyFont="1" applyBorder="1" applyAlignment="1">
      <alignment horizontal="center" vertical="top" wrapText="1"/>
    </xf>
    <xf numFmtId="0" fontId="53" fillId="0" borderId="68" xfId="0" applyFont="1" applyBorder="1" applyAlignment="1">
      <alignment vertical="center"/>
    </xf>
    <xf numFmtId="0" fontId="53" fillId="0" borderId="51" xfId="0" applyFont="1" applyBorder="1" applyAlignment="1">
      <alignment vertical="center"/>
    </xf>
    <xf numFmtId="0" fontId="53" fillId="0" borderId="66" xfId="0" applyFont="1" applyBorder="1" applyAlignment="1">
      <alignment vertical="center"/>
    </xf>
    <xf numFmtId="0" fontId="53" fillId="0" borderId="50" xfId="0" applyFont="1" applyBorder="1" applyAlignment="1">
      <alignment horizontal="center" vertical="center"/>
    </xf>
    <xf numFmtId="0" fontId="53" fillId="0" borderId="51" xfId="0" applyFont="1" applyBorder="1" applyAlignment="1">
      <alignment horizontal="center" vertical="center"/>
    </xf>
    <xf numFmtId="0" fontId="53" fillId="0" borderId="58" xfId="0" applyFont="1" applyBorder="1" applyAlignment="1">
      <alignment horizontal="center" vertical="center"/>
    </xf>
    <xf numFmtId="0" fontId="46" fillId="0" borderId="60" xfId="0" applyFont="1" applyBorder="1" applyAlignment="1" applyProtection="1">
      <alignment horizontal="left" vertical="top" wrapText="1"/>
      <protection hidden="1"/>
    </xf>
    <xf numFmtId="0" fontId="46" fillId="0" borderId="61" xfId="0" applyFont="1" applyBorder="1" applyAlignment="1" applyProtection="1">
      <alignment horizontal="left" vertical="top" wrapText="1"/>
      <protection hidden="1"/>
    </xf>
    <xf numFmtId="9" fontId="46" fillId="0" borderId="50" xfId="21784" applyFont="1" applyBorder="1" applyAlignment="1" applyProtection="1">
      <alignment horizontal="left" vertical="top" wrapText="1"/>
      <protection hidden="1"/>
    </xf>
    <xf numFmtId="9" fontId="46" fillId="0" borderId="51" xfId="21784" applyFont="1" applyBorder="1" applyAlignment="1" applyProtection="1">
      <alignment horizontal="left" vertical="top" wrapText="1"/>
      <protection hidden="1"/>
    </xf>
    <xf numFmtId="9" fontId="46" fillId="0" borderId="58" xfId="21784" applyFont="1" applyBorder="1" applyAlignment="1" applyProtection="1">
      <alignment horizontal="left" vertical="top" wrapText="1"/>
      <protection hidden="1"/>
    </xf>
    <xf numFmtId="0" fontId="53" fillId="0" borderId="48" xfId="0" applyFont="1" applyBorder="1" applyAlignment="1">
      <alignment horizontal="left" vertical="center" wrapText="1"/>
    </xf>
    <xf numFmtId="0" fontId="51" fillId="0" borderId="67" xfId="0" applyFont="1" applyBorder="1" applyAlignment="1" applyProtection="1">
      <alignment horizontal="left" vertical="top" wrapText="1"/>
      <protection hidden="1"/>
    </xf>
    <xf numFmtId="0" fontId="51" fillId="0" borderId="49" xfId="0" applyFont="1" applyBorder="1" applyAlignment="1" applyProtection="1">
      <alignment horizontal="left" vertical="top" wrapText="1"/>
      <protection hidden="1"/>
    </xf>
    <xf numFmtId="0" fontId="51" fillId="0" borderId="65" xfId="0" applyFont="1" applyBorder="1" applyAlignment="1" applyProtection="1">
      <alignment horizontal="left" vertical="top" wrapText="1"/>
      <protection hidden="1"/>
    </xf>
    <xf numFmtId="0" fontId="59" fillId="0" borderId="75" xfId="0" applyFont="1" applyBorder="1" applyAlignment="1">
      <alignment horizontal="left" vertical="center" wrapText="1"/>
    </xf>
    <xf numFmtId="0" fontId="57" fillId="56" borderId="48" xfId="0" applyFont="1" applyFill="1" applyBorder="1" applyAlignment="1">
      <alignment horizontal="center" vertical="center" wrapText="1"/>
    </xf>
    <xf numFmtId="0" fontId="57" fillId="56" borderId="49" xfId="0" applyFont="1" applyFill="1" applyBorder="1" applyAlignment="1">
      <alignment horizontal="center" vertical="center" wrapText="1"/>
    </xf>
    <xf numFmtId="9" fontId="53" fillId="0" borderId="74" xfId="0" applyNumberFormat="1" applyFont="1" applyBorder="1" applyAlignment="1">
      <alignment horizontal="center" vertical="center" wrapText="1"/>
    </xf>
    <xf numFmtId="9" fontId="53" fillId="0" borderId="76" xfId="0" applyNumberFormat="1" applyFont="1" applyBorder="1" applyAlignment="1">
      <alignment horizontal="center" vertical="center" wrapText="1"/>
    </xf>
    <xf numFmtId="9" fontId="53" fillId="0" borderId="54" xfId="0" applyNumberFormat="1" applyFont="1" applyBorder="1" applyAlignment="1">
      <alignment horizontal="center" vertical="center" wrapText="1"/>
    </xf>
    <xf numFmtId="9" fontId="53" fillId="0" borderId="73" xfId="0" applyNumberFormat="1" applyFont="1" applyBorder="1" applyAlignment="1">
      <alignment horizontal="center" vertical="center" wrapText="1"/>
    </xf>
    <xf numFmtId="9" fontId="53" fillId="0" borderId="93" xfId="0" applyNumberFormat="1" applyFont="1" applyBorder="1" applyAlignment="1">
      <alignment horizontal="center" vertical="center" wrapText="1"/>
    </xf>
    <xf numFmtId="9" fontId="53" fillId="0" borderId="94" xfId="0" applyNumberFormat="1" applyFont="1" applyBorder="1" applyAlignment="1">
      <alignment horizontal="center" vertical="center" wrapText="1"/>
    </xf>
    <xf numFmtId="9" fontId="53" fillId="0" borderId="50" xfId="0" applyNumberFormat="1" applyFont="1" applyBorder="1" applyAlignment="1">
      <alignment horizontal="center" vertical="center" wrapText="1"/>
    </xf>
    <xf numFmtId="9" fontId="53" fillId="0" borderId="51" xfId="0" applyNumberFormat="1" applyFont="1" applyBorder="1" applyAlignment="1">
      <alignment horizontal="center" vertical="center" wrapText="1"/>
    </xf>
    <xf numFmtId="9" fontId="53" fillId="0" borderId="58" xfId="0" applyNumberFormat="1" applyFont="1" applyBorder="1" applyAlignment="1">
      <alignment horizontal="center" vertical="center" wrapText="1"/>
    </xf>
    <xf numFmtId="0" fontId="70" fillId="0" borderId="68" xfId="0" applyFont="1" applyBorder="1" applyAlignment="1">
      <alignment horizontal="left" vertical="center" wrapText="1"/>
    </xf>
    <xf numFmtId="0" fontId="70" fillId="0" borderId="51" xfId="0" applyFont="1" applyBorder="1" applyAlignment="1">
      <alignment horizontal="left" vertical="center" wrapText="1"/>
    </xf>
    <xf numFmtId="0" fontId="59" fillId="0" borderId="0" xfId="0" applyFont="1" applyAlignment="1">
      <alignment horizontal="left" vertical="center" wrapText="1"/>
    </xf>
    <xf numFmtId="0" fontId="53" fillId="0" borderId="48" xfId="0" applyFont="1" applyBorder="1" applyAlignment="1">
      <alignment wrapText="1"/>
    </xf>
    <xf numFmtId="0" fontId="53" fillId="0" borderId="49" xfId="0" applyFont="1" applyBorder="1" applyAlignment="1">
      <alignment wrapText="1"/>
    </xf>
    <xf numFmtId="0" fontId="53" fillId="0" borderId="65" xfId="0" applyFont="1" applyBorder="1" applyAlignment="1">
      <alignment wrapText="1"/>
    </xf>
    <xf numFmtId="0" fontId="53" fillId="0" borderId="48" xfId="0" applyFont="1" applyBorder="1" applyAlignment="1">
      <alignment vertical="center" wrapText="1"/>
    </xf>
    <xf numFmtId="0" fontId="53" fillId="0" borderId="55" xfId="0" applyFont="1" applyBorder="1" applyAlignment="1">
      <alignment vertical="center" wrapText="1"/>
    </xf>
    <xf numFmtId="0" fontId="53" fillId="0" borderId="68" xfId="0" applyFont="1" applyBorder="1" applyAlignment="1">
      <alignment vertical="center" wrapText="1"/>
    </xf>
    <xf numFmtId="0" fontId="53" fillId="0" borderId="51" xfId="0" applyFont="1" applyBorder="1" applyAlignment="1">
      <alignment vertical="center" wrapText="1"/>
    </xf>
    <xf numFmtId="0" fontId="53" fillId="0" borderId="66" xfId="0" applyFont="1" applyBorder="1" applyAlignment="1">
      <alignment vertical="center" wrapText="1"/>
    </xf>
    <xf numFmtId="0" fontId="46" fillId="0" borderId="0" xfId="0" applyFont="1" applyProtection="1">
      <protection hidden="1"/>
    </xf>
    <xf numFmtId="0" fontId="41" fillId="0" borderId="77" xfId="2" applyFont="1" applyBorder="1" applyAlignment="1" applyProtection="1">
      <alignment horizontal="left"/>
      <protection hidden="1"/>
    </xf>
    <xf numFmtId="0" fontId="41" fillId="0" borderId="56" xfId="2" applyFont="1" applyBorder="1" applyAlignment="1" applyProtection="1">
      <alignment horizontal="left"/>
      <protection hidden="1"/>
    </xf>
    <xf numFmtId="0" fontId="41" fillId="0" borderId="78" xfId="2" applyFont="1" applyBorder="1" applyAlignment="1" applyProtection="1">
      <alignment horizontal="left"/>
      <protection hidden="1"/>
    </xf>
    <xf numFmtId="0" fontId="41" fillId="0" borderId="67" xfId="2" applyFont="1" applyBorder="1" applyAlignment="1" applyProtection="1">
      <alignment horizontal="left" vertical="center"/>
      <protection hidden="1"/>
    </xf>
    <xf numFmtId="0" fontId="41" fillId="0" borderId="49" xfId="2" applyFont="1" applyBorder="1" applyAlignment="1" applyProtection="1">
      <alignment horizontal="left" vertical="center"/>
      <protection hidden="1"/>
    </xf>
    <xf numFmtId="0" fontId="41" fillId="0" borderId="65" xfId="2" applyFont="1" applyBorder="1" applyAlignment="1" applyProtection="1">
      <alignment horizontal="left" vertical="center"/>
      <protection hidden="1"/>
    </xf>
    <xf numFmtId="0" fontId="41" fillId="0" borderId="48" xfId="2" applyFont="1" applyBorder="1" applyAlignment="1" applyProtection="1">
      <alignment horizontal="center" wrapText="1"/>
      <protection hidden="1"/>
    </xf>
    <xf numFmtId="0" fontId="41" fillId="0" borderId="49" xfId="2" applyFont="1" applyBorder="1" applyAlignment="1" applyProtection="1">
      <alignment horizontal="center" wrapText="1"/>
      <protection hidden="1"/>
    </xf>
    <xf numFmtId="0" fontId="41" fillId="0" borderId="57" xfId="2" applyFont="1" applyBorder="1" applyAlignment="1" applyProtection="1">
      <alignment horizontal="center" wrapText="1"/>
      <protection hidden="1"/>
    </xf>
    <xf numFmtId="0" fontId="41" fillId="0" borderId="48" xfId="2" applyFont="1" applyBorder="1" applyAlignment="1" applyProtection="1">
      <alignment horizontal="center"/>
      <protection hidden="1"/>
    </xf>
    <xf numFmtId="0" fontId="41" fillId="0" borderId="49" xfId="2" applyFont="1" applyBorder="1" applyAlignment="1" applyProtection="1">
      <alignment horizontal="center"/>
      <protection hidden="1"/>
    </xf>
    <xf numFmtId="0" fontId="41" fillId="0" borderId="57" xfId="2" applyFont="1" applyBorder="1" applyAlignment="1" applyProtection="1">
      <alignment horizontal="center"/>
      <protection hidden="1"/>
    </xf>
    <xf numFmtId="0" fontId="41" fillId="0" borderId="55" xfId="2" applyFont="1" applyBorder="1" applyAlignment="1" applyProtection="1">
      <alignment horizontal="center"/>
      <protection hidden="1"/>
    </xf>
    <xf numFmtId="0" fontId="41" fillId="0" borderId="56" xfId="2" applyFont="1" applyBorder="1" applyAlignment="1" applyProtection="1">
      <alignment horizontal="center"/>
      <protection hidden="1"/>
    </xf>
    <xf numFmtId="0" fontId="41" fillId="0" borderId="59" xfId="2" applyFont="1" applyBorder="1" applyAlignment="1" applyProtection="1">
      <alignment horizontal="center"/>
      <protection hidden="1"/>
    </xf>
    <xf numFmtId="0" fontId="28" fillId="0" borderId="67" xfId="0" applyFont="1" applyBorder="1" applyAlignment="1" applyProtection="1">
      <alignment horizontal="left" wrapText="1"/>
      <protection hidden="1"/>
    </xf>
    <xf numFmtId="0" fontId="28" fillId="0" borderId="49" xfId="0" applyFont="1" applyBorder="1" applyAlignment="1" applyProtection="1">
      <alignment horizontal="left" wrapText="1"/>
      <protection hidden="1"/>
    </xf>
    <xf numFmtId="0" fontId="28" fillId="0" borderId="65" xfId="0" applyFont="1" applyBorder="1" applyAlignment="1" applyProtection="1">
      <alignment horizontal="left" wrapText="1"/>
      <protection hidden="1"/>
    </xf>
    <xf numFmtId="0" fontId="28" fillId="0" borderId="67" xfId="0" applyFont="1" applyBorder="1" applyAlignment="1" applyProtection="1">
      <alignment horizontal="left" vertical="center" wrapText="1"/>
      <protection hidden="1"/>
    </xf>
    <xf numFmtId="0" fontId="28" fillId="0" borderId="49" xfId="0" applyFont="1" applyBorder="1" applyAlignment="1" applyProtection="1">
      <alignment horizontal="left" vertical="center" wrapText="1"/>
      <protection hidden="1"/>
    </xf>
    <xf numFmtId="0" fontId="28" fillId="0" borderId="65" xfId="0" applyFont="1" applyBorder="1" applyAlignment="1" applyProtection="1">
      <alignment horizontal="left" vertical="center" wrapText="1"/>
      <protection hidden="1"/>
    </xf>
    <xf numFmtId="9" fontId="46" fillId="0" borderId="74" xfId="0" applyNumberFormat="1" applyFont="1" applyBorder="1" applyAlignment="1" applyProtection="1">
      <alignment horizontal="center" vertical="center" wrapText="1"/>
      <protection hidden="1"/>
    </xf>
    <xf numFmtId="9" fontId="46" fillId="0" borderId="75" xfId="0" applyNumberFormat="1" applyFont="1" applyBorder="1" applyAlignment="1" applyProtection="1">
      <alignment horizontal="center" vertical="center" wrapText="1"/>
      <protection hidden="1"/>
    </xf>
    <xf numFmtId="0" fontId="38" fillId="48" borderId="10" xfId="0" applyFont="1" applyFill="1" applyBorder="1" applyAlignment="1" applyProtection="1">
      <alignment horizontal="left" vertical="top"/>
      <protection hidden="1"/>
    </xf>
    <xf numFmtId="0" fontId="38" fillId="48" borderId="27" xfId="0" applyFont="1" applyFill="1" applyBorder="1" applyAlignment="1" applyProtection="1">
      <alignment horizontal="left" vertical="top"/>
      <protection hidden="1"/>
    </xf>
    <xf numFmtId="0" fontId="38" fillId="48" borderId="7" xfId="0" applyFont="1" applyFill="1" applyBorder="1" applyAlignment="1" applyProtection="1">
      <alignment horizontal="left" vertical="top"/>
      <protection hidden="1"/>
    </xf>
    <xf numFmtId="0" fontId="31" fillId="50" borderId="10" xfId="0" applyFont="1" applyFill="1" applyBorder="1" applyAlignment="1" applyProtection="1">
      <alignment horizontal="center"/>
      <protection hidden="1"/>
    </xf>
    <xf numFmtId="0" fontId="31" fillId="50" borderId="27" xfId="0" applyFont="1" applyFill="1" applyBorder="1" applyAlignment="1" applyProtection="1">
      <alignment horizontal="center"/>
      <protection hidden="1"/>
    </xf>
    <xf numFmtId="0" fontId="31" fillId="50" borderId="7" xfId="0" applyFont="1" applyFill="1" applyBorder="1" applyAlignment="1" applyProtection="1">
      <alignment horizontal="center"/>
      <protection hidden="1"/>
    </xf>
    <xf numFmtId="0" fontId="41" fillId="0" borderId="48" xfId="2" applyFont="1" applyBorder="1" applyAlignment="1" applyProtection="1">
      <alignment horizontal="center" vertical="top" wrapText="1"/>
      <protection hidden="1"/>
    </xf>
    <xf numFmtId="0" fontId="41" fillId="0" borderId="49" xfId="2" applyFont="1" applyBorder="1" applyAlignment="1" applyProtection="1">
      <alignment horizontal="center" vertical="top" wrapText="1"/>
      <protection hidden="1"/>
    </xf>
    <xf numFmtId="0" fontId="41" fillId="0" borderId="57" xfId="2" applyFont="1" applyBorder="1" applyAlignment="1" applyProtection="1">
      <alignment horizontal="center" vertical="top" wrapText="1"/>
      <protection hidden="1"/>
    </xf>
    <xf numFmtId="0" fontId="38" fillId="48" borderId="10" xfId="0" applyFont="1" applyFill="1" applyBorder="1" applyAlignment="1" applyProtection="1">
      <alignment horizontal="center" vertical="top"/>
      <protection hidden="1"/>
    </xf>
    <xf numFmtId="0" fontId="38" fillId="48" borderId="27" xfId="0" applyFont="1" applyFill="1" applyBorder="1" applyAlignment="1" applyProtection="1">
      <alignment horizontal="center" vertical="top"/>
      <protection hidden="1"/>
    </xf>
    <xf numFmtId="0" fontId="38" fillId="48" borderId="0" xfId="0" applyFont="1" applyFill="1" applyAlignment="1" applyProtection="1">
      <alignment horizontal="left"/>
      <protection hidden="1"/>
    </xf>
    <xf numFmtId="0" fontId="46" fillId="0" borderId="48" xfId="0" applyFont="1" applyBorder="1" applyAlignment="1" applyProtection="1">
      <alignment horizontal="center" vertical="center" wrapText="1"/>
      <protection hidden="1"/>
    </xf>
    <xf numFmtId="0" fontId="46" fillId="0" borderId="49" xfId="0" applyFont="1" applyBorder="1" applyAlignment="1" applyProtection="1">
      <alignment horizontal="center" vertical="center" wrapText="1"/>
      <protection hidden="1"/>
    </xf>
    <xf numFmtId="0" fontId="28" fillId="0" borderId="79" xfId="0" applyFont="1" applyBorder="1" applyAlignment="1" applyProtection="1">
      <alignment horizontal="left" wrapText="1"/>
      <protection hidden="1"/>
    </xf>
    <xf numFmtId="0" fontId="28" fillId="0" borderId="63" xfId="0" applyFont="1" applyBorder="1" applyAlignment="1" applyProtection="1">
      <alignment horizontal="left" wrapText="1"/>
      <protection hidden="1"/>
    </xf>
    <xf numFmtId="0" fontId="28" fillId="0" borderId="80" xfId="0" applyFont="1" applyBorder="1" applyAlignment="1" applyProtection="1">
      <alignment horizontal="left" wrapText="1"/>
      <protection hidden="1"/>
    </xf>
    <xf numFmtId="0" fontId="46" fillId="0" borderId="68" xfId="0" applyFont="1" applyBorder="1" applyAlignment="1" applyProtection="1">
      <alignment horizontal="left" vertical="top" wrapText="1"/>
      <protection hidden="1"/>
    </xf>
    <xf numFmtId="0" fontId="46" fillId="0" borderId="51" xfId="0" applyFont="1" applyBorder="1" applyAlignment="1" applyProtection="1">
      <alignment horizontal="left" vertical="top" wrapText="1"/>
      <protection hidden="1"/>
    </xf>
    <xf numFmtId="0" fontId="46" fillId="0" borderId="66" xfId="0" applyFont="1" applyBorder="1" applyAlignment="1" applyProtection="1">
      <alignment horizontal="left" vertical="top" wrapText="1"/>
      <protection hidden="1"/>
    </xf>
    <xf numFmtId="0" fontId="46" fillId="0" borderId="50" xfId="0" applyFont="1" applyBorder="1" applyAlignment="1" applyProtection="1">
      <alignment horizontal="left" vertical="top" wrapText="1"/>
      <protection hidden="1"/>
    </xf>
    <xf numFmtId="0" fontId="46" fillId="0" borderId="58" xfId="0" applyFont="1" applyBorder="1" applyAlignment="1" applyProtection="1">
      <alignment horizontal="left" vertical="top" wrapText="1"/>
      <protection hidden="1"/>
    </xf>
    <xf numFmtId="9" fontId="46" fillId="0" borderId="55" xfId="0" applyNumberFormat="1" applyFont="1" applyBorder="1" applyAlignment="1" applyProtection="1">
      <alignment horizontal="left" vertical="top" wrapText="1"/>
      <protection hidden="1"/>
    </xf>
    <xf numFmtId="9" fontId="46" fillId="0" borderId="56" xfId="0" applyNumberFormat="1" applyFont="1" applyBorder="1" applyAlignment="1" applyProtection="1">
      <alignment horizontal="left" vertical="top" wrapText="1"/>
      <protection hidden="1"/>
    </xf>
    <xf numFmtId="9" fontId="46" fillId="0" borderId="59" xfId="0" applyNumberFormat="1" applyFont="1" applyBorder="1" applyAlignment="1" applyProtection="1">
      <alignment horizontal="left" vertical="top" wrapText="1"/>
      <protection hidden="1"/>
    </xf>
    <xf numFmtId="0" fontId="46" fillId="0" borderId="48" xfId="0" applyFont="1" applyBorder="1" applyAlignment="1" applyProtection="1">
      <alignment horizontal="left" vertical="top" wrapText="1"/>
      <protection hidden="1"/>
    </xf>
    <xf numFmtId="0" fontId="46" fillId="0" borderId="57" xfId="0" applyFont="1" applyBorder="1" applyAlignment="1" applyProtection="1">
      <alignment horizontal="left" vertical="top" wrapText="1"/>
      <protection hidden="1"/>
    </xf>
    <xf numFmtId="9" fontId="46" fillId="0" borderId="48" xfId="0" applyNumberFormat="1" applyFont="1" applyBorder="1" applyAlignment="1" applyProtection="1">
      <alignment horizontal="center" vertical="top" wrapText="1"/>
      <protection hidden="1"/>
    </xf>
    <xf numFmtId="9" fontId="46" fillId="0" borderId="49" xfId="0" applyNumberFormat="1" applyFont="1" applyBorder="1" applyAlignment="1" applyProtection="1">
      <alignment horizontal="center" vertical="top" wrapText="1"/>
      <protection hidden="1"/>
    </xf>
    <xf numFmtId="0" fontId="46" fillId="0" borderId="55" xfId="0" applyFont="1" applyBorder="1" applyAlignment="1" applyProtection="1">
      <alignment horizontal="center" vertical="center"/>
      <protection hidden="1"/>
    </xf>
    <xf numFmtId="0" fontId="46" fillId="0" borderId="56" xfId="0" applyFont="1" applyBorder="1" applyAlignment="1" applyProtection="1">
      <alignment horizontal="center" vertical="center"/>
      <protection hidden="1"/>
    </xf>
    <xf numFmtId="0" fontId="28" fillId="0" borderId="51" xfId="0" applyFont="1" applyBorder="1" applyAlignment="1" applyProtection="1">
      <alignment horizontal="left" vertical="center" wrapText="1"/>
      <protection hidden="1"/>
    </xf>
    <xf numFmtId="0" fontId="28" fillId="0" borderId="66" xfId="0" applyFont="1" applyBorder="1" applyAlignment="1" applyProtection="1">
      <alignment horizontal="left" vertical="center" wrapText="1"/>
      <protection hidden="1"/>
    </xf>
    <xf numFmtId="0" fontId="33" fillId="0" borderId="67" xfId="0" applyFont="1" applyBorder="1" applyAlignment="1">
      <alignment horizontal="left" vertical="center" wrapText="1"/>
    </xf>
    <xf numFmtId="0" fontId="33" fillId="0" borderId="49" xfId="0" applyFont="1" applyBorder="1" applyAlignment="1">
      <alignment horizontal="left" vertical="center" wrapText="1"/>
    </xf>
    <xf numFmtId="0" fontId="33" fillId="0" borderId="65" xfId="0" applyFont="1" applyBorder="1" applyAlignment="1">
      <alignment horizontal="left" vertical="center" wrapText="1"/>
    </xf>
    <xf numFmtId="0" fontId="38" fillId="48" borderId="10" xfId="0" applyFont="1" applyFill="1" applyBorder="1" applyAlignment="1" applyProtection="1">
      <alignment horizontal="left" vertical="center"/>
      <protection hidden="1"/>
    </xf>
    <xf numFmtId="0" fontId="38" fillId="48" borderId="27" xfId="0" applyFont="1" applyFill="1" applyBorder="1" applyAlignment="1" applyProtection="1">
      <alignment horizontal="left" vertical="center"/>
      <protection hidden="1"/>
    </xf>
    <xf numFmtId="0" fontId="38" fillId="48" borderId="7" xfId="0" applyFont="1" applyFill="1" applyBorder="1" applyAlignment="1" applyProtection="1">
      <alignment horizontal="left" vertical="center"/>
      <protection hidden="1"/>
    </xf>
    <xf numFmtId="164" fontId="28" fillId="0" borderId="24" xfId="0" applyNumberFormat="1" applyFont="1" applyBorder="1" applyAlignment="1" applyProtection="1">
      <alignment horizontal="center" vertical="center" wrapText="1"/>
      <protection hidden="1"/>
    </xf>
    <xf numFmtId="164" fontId="28" fillId="0" borderId="25" xfId="0" applyNumberFormat="1" applyFont="1" applyBorder="1" applyAlignment="1" applyProtection="1">
      <alignment horizontal="center" vertical="center" wrapText="1"/>
      <protection hidden="1"/>
    </xf>
    <xf numFmtId="9" fontId="46" fillId="0" borderId="55" xfId="0" applyNumberFormat="1" applyFont="1" applyBorder="1" applyAlignment="1" applyProtection="1">
      <alignment horizontal="center" vertical="center" wrapText="1"/>
      <protection hidden="1"/>
    </xf>
    <xf numFmtId="9" fontId="46" fillId="0" borderId="56" xfId="0" applyNumberFormat="1" applyFont="1" applyBorder="1" applyAlignment="1" applyProtection="1">
      <alignment horizontal="center" vertical="center" wrapText="1"/>
      <protection hidden="1"/>
    </xf>
    <xf numFmtId="9" fontId="46" fillId="0" borderId="48" xfId="0" applyNumberFormat="1" applyFont="1" applyBorder="1" applyAlignment="1" applyProtection="1">
      <alignment horizontal="center" vertical="center" wrapText="1"/>
      <protection hidden="1"/>
    </xf>
    <xf numFmtId="9" fontId="46" fillId="0" borderId="49" xfId="0" applyNumberFormat="1" applyFont="1" applyBorder="1" applyAlignment="1" applyProtection="1">
      <alignment horizontal="center" vertical="center" wrapText="1"/>
      <protection hidden="1"/>
    </xf>
    <xf numFmtId="0" fontId="53" fillId="0" borderId="55" xfId="0" applyFont="1" applyBorder="1" applyAlignment="1">
      <alignment horizontal="left" vertical="center" wrapText="1"/>
    </xf>
    <xf numFmtId="0" fontId="38" fillId="48" borderId="11" xfId="0" applyFont="1" applyFill="1" applyBorder="1" applyAlignment="1" applyProtection="1">
      <alignment horizontal="left" vertical="top"/>
      <protection hidden="1"/>
    </xf>
    <xf numFmtId="0" fontId="38" fillId="48" borderId="13" xfId="0" applyFont="1" applyFill="1" applyBorder="1" applyAlignment="1" applyProtection="1">
      <alignment horizontal="left" vertical="top"/>
      <protection hidden="1"/>
    </xf>
    <xf numFmtId="0" fontId="38" fillId="48" borderId="1" xfId="0" applyFont="1" applyFill="1" applyBorder="1" applyAlignment="1" applyProtection="1">
      <alignment horizontal="left" vertical="top"/>
      <protection hidden="1"/>
    </xf>
    <xf numFmtId="0" fontId="38" fillId="48" borderId="0" xfId="0" applyFont="1" applyFill="1" applyAlignment="1" applyProtection="1">
      <alignment horizontal="left" vertical="top"/>
      <protection hidden="1"/>
    </xf>
    <xf numFmtId="0" fontId="41" fillId="0" borderId="48" xfId="2" applyFont="1" applyBorder="1" applyAlignment="1" applyProtection="1">
      <alignment horizontal="center" vertical="center"/>
      <protection hidden="1"/>
    </xf>
    <xf numFmtId="0" fontId="41" fillId="0" borderId="49" xfId="2" applyFont="1" applyBorder="1" applyAlignment="1" applyProtection="1">
      <alignment horizontal="center" vertical="center"/>
      <protection hidden="1"/>
    </xf>
    <xf numFmtId="0" fontId="41" fillId="0" borderId="57" xfId="2" applyFont="1" applyBorder="1" applyAlignment="1" applyProtection="1">
      <alignment horizontal="center" vertical="center"/>
      <protection hidden="1"/>
    </xf>
    <xf numFmtId="0" fontId="46" fillId="0" borderId="79" xfId="0" applyFont="1" applyBorder="1" applyAlignment="1" applyProtection="1">
      <alignment horizontal="left" vertical="center" wrapText="1"/>
      <protection hidden="1"/>
    </xf>
    <xf numFmtId="0" fontId="46" fillId="0" borderId="63" xfId="0" applyFont="1" applyBorder="1" applyAlignment="1" applyProtection="1">
      <alignment horizontal="left" vertical="center" wrapText="1"/>
      <protection hidden="1"/>
    </xf>
    <xf numFmtId="0" fontId="46" fillId="0" borderId="80" xfId="0" applyFont="1" applyBorder="1" applyAlignment="1" applyProtection="1">
      <alignment horizontal="left" vertical="center" wrapText="1"/>
      <protection hidden="1"/>
    </xf>
    <xf numFmtId="164" fontId="48" fillId="49" borderId="41" xfId="0" applyNumberFormat="1" applyFont="1" applyFill="1" applyBorder="1" applyAlignment="1" applyProtection="1">
      <alignment horizontal="center"/>
      <protection hidden="1"/>
    </xf>
    <xf numFmtId="164" fontId="48" fillId="49" borderId="27" xfId="0" applyNumberFormat="1" applyFont="1" applyFill="1" applyBorder="1" applyAlignment="1" applyProtection="1">
      <alignment horizontal="center"/>
      <protection hidden="1"/>
    </xf>
    <xf numFmtId="0" fontId="37" fillId="0" borderId="8" xfId="0" applyFont="1" applyBorder="1" applyAlignment="1" applyProtection="1">
      <alignment horizontal="left"/>
      <protection hidden="1"/>
    </xf>
    <xf numFmtId="0" fontId="37" fillId="0" borderId="16" xfId="0" applyFont="1" applyBorder="1" applyAlignment="1" applyProtection="1">
      <alignment horizontal="left"/>
      <protection hidden="1"/>
    </xf>
  </cellXfs>
  <cellStyles count="21785">
    <cellStyle name="20% - Accent1 2" xfId="19530" xr:uid="{00000000-0005-0000-0000-000000000000}"/>
    <cellStyle name="20% - Accent1 3" xfId="19537" xr:uid="{00000000-0005-0000-0000-000001000000}"/>
    <cellStyle name="20% - Accent1 4" xfId="19536" xr:uid="{00000000-0005-0000-0000-000002000000}"/>
    <cellStyle name="20% - Accent1 5" xfId="19540" xr:uid="{00000000-0005-0000-0000-000003000000}"/>
    <cellStyle name="20% - Accent1 6" xfId="19918" xr:uid="{00000000-0005-0000-0000-000004000000}"/>
    <cellStyle name="20% - Accent2 2" xfId="19534" xr:uid="{00000000-0005-0000-0000-000005000000}"/>
    <cellStyle name="20% - Accent2 3" xfId="19547" xr:uid="{00000000-0005-0000-0000-000006000000}"/>
    <cellStyle name="20% - Accent2 4" xfId="19925" xr:uid="{00000000-0005-0000-0000-000007000000}"/>
    <cellStyle name="20% - Accent2 5" xfId="20119" xr:uid="{00000000-0005-0000-0000-000008000000}"/>
    <cellStyle name="20% - Accent2 6" xfId="20495" xr:uid="{00000000-0005-0000-0000-000009000000}"/>
    <cellStyle name="20% - Accent3 2" xfId="19538" xr:uid="{00000000-0005-0000-0000-00000A000000}"/>
    <cellStyle name="20% - Accent3 3" xfId="19532" xr:uid="{00000000-0005-0000-0000-00000B000000}"/>
    <cellStyle name="20% - Accent3 4" xfId="19529" xr:uid="{00000000-0005-0000-0000-00000C000000}"/>
    <cellStyle name="20% - Accent3 5" xfId="19541" xr:uid="{00000000-0005-0000-0000-00000D000000}"/>
    <cellStyle name="20% - Accent3 6" xfId="19919" xr:uid="{00000000-0005-0000-0000-00000E000000}"/>
    <cellStyle name="20% - Accent4 2" xfId="19542" xr:uid="{00000000-0005-0000-0000-00000F000000}"/>
    <cellStyle name="20% - Accent4 3" xfId="19920" xr:uid="{00000000-0005-0000-0000-000010000000}"/>
    <cellStyle name="20% - Accent4 4" xfId="20114" xr:uid="{00000000-0005-0000-0000-000011000000}"/>
    <cellStyle name="20% - Accent4 5" xfId="20490" xr:uid="{00000000-0005-0000-0000-000012000000}"/>
    <cellStyle name="20% - Accent4 6" xfId="21047" xr:uid="{00000000-0005-0000-0000-000013000000}"/>
    <cellStyle name="20% - Accent5 2" xfId="19545" xr:uid="{00000000-0005-0000-0000-000014000000}"/>
    <cellStyle name="20% - Accent5 3" xfId="19923" xr:uid="{00000000-0005-0000-0000-000015000000}"/>
    <cellStyle name="20% - Accent5 4" xfId="20117" xr:uid="{00000000-0005-0000-0000-000016000000}"/>
    <cellStyle name="20% - Accent5 5" xfId="20493" xr:uid="{00000000-0005-0000-0000-000017000000}"/>
    <cellStyle name="20% - Accent5 6" xfId="21049" xr:uid="{00000000-0005-0000-0000-000018000000}"/>
    <cellStyle name="20% - Accent6 2" xfId="19548" xr:uid="{00000000-0005-0000-0000-000019000000}"/>
    <cellStyle name="20% - Accent6 3" xfId="19926" xr:uid="{00000000-0005-0000-0000-00001A000000}"/>
    <cellStyle name="20% - Accent6 4" xfId="20120" xr:uid="{00000000-0005-0000-0000-00001B000000}"/>
    <cellStyle name="20% - Accent6 5" xfId="20496" xr:uid="{00000000-0005-0000-0000-00001C000000}"/>
    <cellStyle name="20% - Accent6 6" xfId="21051" xr:uid="{00000000-0005-0000-0000-00001D000000}"/>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Accent1 2" xfId="19531" xr:uid="{00000000-0005-0000-0000-000024000000}"/>
    <cellStyle name="40% - Accent1 3" xfId="19533" xr:uid="{00000000-0005-0000-0000-000025000000}"/>
    <cellStyle name="40% - Accent1 4" xfId="19550" xr:uid="{00000000-0005-0000-0000-000026000000}"/>
    <cellStyle name="40% - Accent1 5" xfId="19928" xr:uid="{00000000-0005-0000-0000-000027000000}"/>
    <cellStyle name="40% - Accent1 6" xfId="20122" xr:uid="{00000000-0005-0000-0000-000028000000}"/>
    <cellStyle name="40% - Accent2 2" xfId="19535" xr:uid="{00000000-0005-0000-0000-000029000000}"/>
    <cellStyle name="40% - Accent2 3" xfId="19544" xr:uid="{00000000-0005-0000-0000-00002A000000}"/>
    <cellStyle name="40% - Accent2 4" xfId="19922" xr:uid="{00000000-0005-0000-0000-00002B000000}"/>
    <cellStyle name="40% - Accent2 5" xfId="20116" xr:uid="{00000000-0005-0000-0000-00002C000000}"/>
    <cellStyle name="40% - Accent2 6" xfId="20492" xr:uid="{00000000-0005-0000-0000-00002D000000}"/>
    <cellStyle name="40% - Accent3 2" xfId="19539" xr:uid="{00000000-0005-0000-0000-00002E000000}"/>
    <cellStyle name="40% - Accent3 3" xfId="19917" xr:uid="{00000000-0005-0000-0000-00002F000000}"/>
    <cellStyle name="40% - Accent3 4" xfId="20113" xr:uid="{00000000-0005-0000-0000-000030000000}"/>
    <cellStyle name="40% - Accent3 5" xfId="20489" xr:uid="{00000000-0005-0000-0000-000031000000}"/>
    <cellStyle name="40% - Accent3 6" xfId="21046" xr:uid="{00000000-0005-0000-0000-000032000000}"/>
    <cellStyle name="40% - Accent4 2" xfId="19543" xr:uid="{00000000-0005-0000-0000-000033000000}"/>
    <cellStyle name="40% - Accent4 3" xfId="19921" xr:uid="{00000000-0005-0000-0000-000034000000}"/>
    <cellStyle name="40% - Accent4 4" xfId="20115" xr:uid="{00000000-0005-0000-0000-000035000000}"/>
    <cellStyle name="40% - Accent4 5" xfId="20491" xr:uid="{00000000-0005-0000-0000-000036000000}"/>
    <cellStyle name="40% - Accent4 6" xfId="21048" xr:uid="{00000000-0005-0000-0000-000037000000}"/>
    <cellStyle name="40% - Accent5 2" xfId="19546" xr:uid="{00000000-0005-0000-0000-000038000000}"/>
    <cellStyle name="40% - Accent5 3" xfId="19924" xr:uid="{00000000-0005-0000-0000-000039000000}"/>
    <cellStyle name="40% - Accent5 4" xfId="20118" xr:uid="{00000000-0005-0000-0000-00003A000000}"/>
    <cellStyle name="40% - Accent5 5" xfId="20494" xr:uid="{00000000-0005-0000-0000-00003B000000}"/>
    <cellStyle name="40% - Accent5 6" xfId="21050" xr:uid="{00000000-0005-0000-0000-00003C000000}"/>
    <cellStyle name="40% - Accent6 2" xfId="19549" xr:uid="{00000000-0005-0000-0000-00003D000000}"/>
    <cellStyle name="40% - Accent6 3" xfId="19927" xr:uid="{00000000-0005-0000-0000-00003E000000}"/>
    <cellStyle name="40% - Accent6 4" xfId="20121" xr:uid="{00000000-0005-0000-0000-00003F000000}"/>
    <cellStyle name="40% - Accent6 5" xfId="20497" xr:uid="{00000000-0005-0000-0000-000040000000}"/>
    <cellStyle name="40% - Accent6 6" xfId="21052" xr:uid="{00000000-0005-0000-0000-000041000000}"/>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Comma 10" xfId="61" xr:uid="{00000000-0005-0000-0000-000052000000}"/>
    <cellStyle name="Comma 11" xfId="63" xr:uid="{00000000-0005-0000-0000-000053000000}"/>
    <cellStyle name="Comma 12" xfId="65" xr:uid="{00000000-0005-0000-0000-000054000000}"/>
    <cellStyle name="Comma 13" xfId="67" xr:uid="{00000000-0005-0000-0000-000055000000}"/>
    <cellStyle name="Comma 14" xfId="69" xr:uid="{00000000-0005-0000-0000-000056000000}"/>
    <cellStyle name="Comma 15" xfId="71" xr:uid="{00000000-0005-0000-0000-000057000000}"/>
    <cellStyle name="Comma 16" xfId="78" xr:uid="{00000000-0005-0000-0000-000058000000}"/>
    <cellStyle name="Comma 17" xfId="80" xr:uid="{00000000-0005-0000-0000-000059000000}"/>
    <cellStyle name="Comma 18" xfId="82" xr:uid="{00000000-0005-0000-0000-00005A000000}"/>
    <cellStyle name="Comma 19" xfId="84" xr:uid="{00000000-0005-0000-0000-00005B000000}"/>
    <cellStyle name="Comma 2" xfId="74" xr:uid="{00000000-0005-0000-0000-00005C000000}"/>
    <cellStyle name="Comma 20" xfId="19412" xr:uid="{00000000-0005-0000-0000-00005D000000}"/>
    <cellStyle name="Comma 21" xfId="19416" xr:uid="{00000000-0005-0000-0000-00005E000000}"/>
    <cellStyle name="Comma 23" xfId="19423" xr:uid="{00000000-0005-0000-0000-00005F000000}"/>
    <cellStyle name="Comma 24" xfId="19427" xr:uid="{00000000-0005-0000-0000-000060000000}"/>
    <cellStyle name="Comma 25" xfId="19431" xr:uid="{00000000-0005-0000-0000-000061000000}"/>
    <cellStyle name="Comma 26" xfId="19435" xr:uid="{00000000-0005-0000-0000-000062000000}"/>
    <cellStyle name="Comma 27" xfId="19439" xr:uid="{00000000-0005-0000-0000-000063000000}"/>
    <cellStyle name="Comma 28" xfId="19443" xr:uid="{00000000-0005-0000-0000-000064000000}"/>
    <cellStyle name="Comma 29" xfId="19447" xr:uid="{00000000-0005-0000-0000-000065000000}"/>
    <cellStyle name="Comma 3" xfId="76" xr:uid="{00000000-0005-0000-0000-000066000000}"/>
    <cellStyle name="Comma 30" xfId="19451" xr:uid="{00000000-0005-0000-0000-000067000000}"/>
    <cellStyle name="Comma 31" xfId="19455" xr:uid="{00000000-0005-0000-0000-000068000000}"/>
    <cellStyle name="Comma 32" xfId="19459" xr:uid="{00000000-0005-0000-0000-000069000000}"/>
    <cellStyle name="Comma 33" xfId="19463" xr:uid="{00000000-0005-0000-0000-00006A000000}"/>
    <cellStyle name="Comma 34" xfId="19467" xr:uid="{00000000-0005-0000-0000-00006B000000}"/>
    <cellStyle name="Comma 35" xfId="19471" xr:uid="{00000000-0005-0000-0000-00006C000000}"/>
    <cellStyle name="Comma 36" xfId="19475" xr:uid="{00000000-0005-0000-0000-00006D000000}"/>
    <cellStyle name="Comma 37" xfId="19479" xr:uid="{00000000-0005-0000-0000-00006E000000}"/>
    <cellStyle name="Comma 38" xfId="19483" xr:uid="{00000000-0005-0000-0000-00006F000000}"/>
    <cellStyle name="Comma 4" xfId="49" xr:uid="{00000000-0005-0000-0000-000070000000}"/>
    <cellStyle name="Comma 5" xfId="51" xr:uid="{00000000-0005-0000-0000-000071000000}"/>
    <cellStyle name="Comma 6" xfId="53" xr:uid="{00000000-0005-0000-0000-000072000000}"/>
    <cellStyle name="Comma 7" xfId="55" xr:uid="{00000000-0005-0000-0000-000073000000}"/>
    <cellStyle name="Comma 8" xfId="57" xr:uid="{00000000-0005-0000-0000-000074000000}"/>
    <cellStyle name="Comma 9" xfId="59" xr:uid="{00000000-0005-0000-0000-000075000000}"/>
    <cellStyle name="Currency 10" xfId="5387" xr:uid="{00000000-0005-0000-0000-000076000000}"/>
    <cellStyle name="Currency 11" xfId="6710" xr:uid="{00000000-0005-0000-0000-000077000000}"/>
    <cellStyle name="Currency 12" xfId="8297" xr:uid="{00000000-0005-0000-0000-000078000000}"/>
    <cellStyle name="Currency 13" xfId="9884" xr:uid="{00000000-0005-0000-0000-000079000000}"/>
    <cellStyle name="Currency 14" xfId="11999" xr:uid="{00000000-0005-0000-0000-00007A000000}"/>
    <cellStyle name="Currency 15" xfId="14114" xr:uid="{00000000-0005-0000-0000-00007B000000}"/>
    <cellStyle name="Currency 16" xfId="15965" xr:uid="{00000000-0005-0000-0000-00007C000000}"/>
    <cellStyle name="Currency 17" xfId="17816" xr:uid="{00000000-0005-0000-0000-00007D000000}"/>
    <cellStyle name="Currency 18" xfId="17819" xr:uid="{00000000-0005-0000-0000-00007E000000}"/>
    <cellStyle name="Currency 19" xfId="17822" xr:uid="{00000000-0005-0000-0000-00007F000000}"/>
    <cellStyle name="Currency 2" xfId="46" xr:uid="{00000000-0005-0000-0000-000080000000}"/>
    <cellStyle name="Currency 2 10" xfId="19446" xr:uid="{00000000-0005-0000-0000-000081000000}"/>
    <cellStyle name="Currency 2 11" xfId="19450" xr:uid="{00000000-0005-0000-0000-000082000000}"/>
    <cellStyle name="Currency 2 12" xfId="19454" xr:uid="{00000000-0005-0000-0000-000083000000}"/>
    <cellStyle name="Currency 2 13" xfId="19458" xr:uid="{00000000-0005-0000-0000-000084000000}"/>
    <cellStyle name="Currency 2 14" xfId="19462" xr:uid="{00000000-0005-0000-0000-000085000000}"/>
    <cellStyle name="Currency 2 15" xfId="19466" xr:uid="{00000000-0005-0000-0000-000086000000}"/>
    <cellStyle name="Currency 2 16" xfId="19470" xr:uid="{00000000-0005-0000-0000-000087000000}"/>
    <cellStyle name="Currency 2 17" xfId="19474" xr:uid="{00000000-0005-0000-0000-000088000000}"/>
    <cellStyle name="Currency 2 18" xfId="19478" xr:uid="{00000000-0005-0000-0000-000089000000}"/>
    <cellStyle name="Currency 2 19" xfId="19482" xr:uid="{00000000-0005-0000-0000-00008A000000}"/>
    <cellStyle name="Currency 2 2" xfId="19415" xr:uid="{00000000-0005-0000-0000-00008B000000}"/>
    <cellStyle name="Currency 2 20" xfId="19486" xr:uid="{00000000-0005-0000-0000-00008C000000}"/>
    <cellStyle name="Currency 2 21" xfId="19489" xr:uid="{00000000-0005-0000-0000-00008D000000}"/>
    <cellStyle name="Currency 2 22" xfId="19493" xr:uid="{00000000-0005-0000-0000-00008E000000}"/>
    <cellStyle name="Currency 2 23" xfId="19497" xr:uid="{00000000-0005-0000-0000-00008F000000}"/>
    <cellStyle name="Currency 2 24" xfId="19501" xr:uid="{00000000-0005-0000-0000-000090000000}"/>
    <cellStyle name="Currency 2 25" xfId="19505" xr:uid="{00000000-0005-0000-0000-000091000000}"/>
    <cellStyle name="Currency 2 26" xfId="19509" xr:uid="{00000000-0005-0000-0000-000092000000}"/>
    <cellStyle name="Currency 2 27" xfId="19513" xr:uid="{00000000-0005-0000-0000-000093000000}"/>
    <cellStyle name="Currency 2 28" xfId="19517" xr:uid="{00000000-0005-0000-0000-000094000000}"/>
    <cellStyle name="Currency 2 3" xfId="19419" xr:uid="{00000000-0005-0000-0000-000095000000}"/>
    <cellStyle name="Currency 2 4" xfId="19422" xr:uid="{00000000-0005-0000-0000-000096000000}"/>
    <cellStyle name="Currency 2 5" xfId="19426" xr:uid="{00000000-0005-0000-0000-000097000000}"/>
    <cellStyle name="Currency 2 6" xfId="19430" xr:uid="{00000000-0005-0000-0000-000098000000}"/>
    <cellStyle name="Currency 2 7" xfId="19434" xr:uid="{00000000-0005-0000-0000-000099000000}"/>
    <cellStyle name="Currency 2 8" xfId="19438" xr:uid="{00000000-0005-0000-0000-00009A000000}"/>
    <cellStyle name="Currency 2 9" xfId="19442" xr:uid="{00000000-0005-0000-0000-00009B000000}"/>
    <cellStyle name="Currency 20" xfId="18617" xr:uid="{00000000-0005-0000-0000-00009C000000}"/>
    <cellStyle name="Currency 3" xfId="86" xr:uid="{00000000-0005-0000-0000-00009D000000}"/>
    <cellStyle name="Currency 4" xfId="1145" xr:uid="{00000000-0005-0000-0000-00009E000000}"/>
    <cellStyle name="Currency 5" xfId="2204" xr:uid="{00000000-0005-0000-0000-00009F000000}"/>
    <cellStyle name="Currency 6" xfId="2603" xr:uid="{00000000-0005-0000-0000-0000A0000000}"/>
    <cellStyle name="Currency 7" xfId="3002" xr:uid="{00000000-0005-0000-0000-0000A1000000}"/>
    <cellStyle name="Currency 8" xfId="3533" xr:uid="{00000000-0005-0000-0000-0000A2000000}"/>
    <cellStyle name="Currency 9" xfId="4064" xr:uid="{00000000-0005-0000-0000-0000A3000000}"/>
    <cellStyle name="Encabezado 1" xfId="3" builtinId="16" customBuiltin="1"/>
    <cellStyle name="Encabezado 4" xfId="6"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10" builtinId="20" customBuiltin="1"/>
    <cellStyle name="Hipervínculo" xfId="7852" builtinId="8" hidden="1"/>
    <cellStyle name="Hipervínculo" xfId="7860" builtinId="8" hidden="1"/>
    <cellStyle name="Hipervínculo" xfId="7866" builtinId="8" hidden="1"/>
    <cellStyle name="Hipervínculo" xfId="7870" builtinId="8" hidden="1"/>
    <cellStyle name="Hipervínculo" xfId="7876" builtinId="8" hidden="1"/>
    <cellStyle name="Hipervínculo" xfId="7882" builtinId="8" hidden="1"/>
    <cellStyle name="Hipervínculo" xfId="7886" builtinId="8" hidden="1"/>
    <cellStyle name="Hipervínculo" xfId="7892" builtinId="8" hidden="1"/>
    <cellStyle name="Hipervínculo" xfId="7898" builtinId="8" hidden="1"/>
    <cellStyle name="Hipervínculo" xfId="7902" builtinId="8" hidden="1"/>
    <cellStyle name="Hipervínculo" xfId="7906" builtinId="8" hidden="1"/>
    <cellStyle name="Hipervínculo" xfId="7912" builtinId="8" hidden="1"/>
    <cellStyle name="Hipervínculo" xfId="7916" builtinId="8" hidden="1"/>
    <cellStyle name="Hipervínculo" xfId="7922" builtinId="8" hidden="1"/>
    <cellStyle name="Hipervínculo" xfId="7928" builtinId="8" hidden="1"/>
    <cellStyle name="Hipervínculo" xfId="7932" builtinId="8" hidden="1"/>
    <cellStyle name="Hipervínculo" xfId="7938" builtinId="8" hidden="1"/>
    <cellStyle name="Hipervínculo" xfId="7944" builtinId="8" hidden="1"/>
    <cellStyle name="Hipervínculo" xfId="7948" builtinId="8" hidden="1"/>
    <cellStyle name="Hipervínculo" xfId="7954" builtinId="8" hidden="1"/>
    <cellStyle name="Hipervínculo" xfId="7960" builtinId="8" hidden="1"/>
    <cellStyle name="Hipervínculo" xfId="7964" builtinId="8" hidden="1"/>
    <cellStyle name="Hipervínculo" xfId="7970" builtinId="8" hidden="1"/>
    <cellStyle name="Hipervínculo" xfId="7976" builtinId="8" hidden="1"/>
    <cellStyle name="Hipervínculo" xfId="7980" builtinId="8" hidden="1"/>
    <cellStyle name="Hipervínculo" xfId="7986" builtinId="8" hidden="1"/>
    <cellStyle name="Hipervínculo" xfId="7994" builtinId="8" hidden="1"/>
    <cellStyle name="Hipervínculo" xfId="7998" builtinId="8" hidden="1"/>
    <cellStyle name="Hipervínculo" xfId="8004" builtinId="8" hidden="1"/>
    <cellStyle name="Hipervínculo" xfId="8010" builtinId="8" hidden="1"/>
    <cellStyle name="Hipervínculo" xfId="8014" builtinId="8" hidden="1"/>
    <cellStyle name="Hipervínculo" xfId="8020" builtinId="8" hidden="1"/>
    <cellStyle name="Hipervínculo" xfId="8026" builtinId="8" hidden="1"/>
    <cellStyle name="Hipervínculo" xfId="8030" builtinId="8" hidden="1"/>
    <cellStyle name="Hipervínculo" xfId="7856" builtinId="8" hidden="1"/>
    <cellStyle name="Hipervínculo" xfId="8040" builtinId="8" hidden="1"/>
    <cellStyle name="Hipervínculo" xfId="8044" builtinId="8" hidden="1"/>
    <cellStyle name="Hipervínculo" xfId="8050" builtinId="8" hidden="1"/>
    <cellStyle name="Hipervínculo" xfId="8056" builtinId="8" hidden="1"/>
    <cellStyle name="Hipervínculo" xfId="8060" builtinId="8" hidden="1"/>
    <cellStyle name="Hipervínculo" xfId="8066" builtinId="8" hidden="1"/>
    <cellStyle name="Hipervínculo" xfId="8072" builtinId="8" hidden="1"/>
    <cellStyle name="Hipervínculo" xfId="8076" builtinId="8" hidden="1"/>
    <cellStyle name="Hipervínculo" xfId="8082" builtinId="8" hidden="1"/>
    <cellStyle name="Hipervínculo" xfId="8088" builtinId="8" hidden="1"/>
    <cellStyle name="Hipervínculo" xfId="8092" builtinId="8" hidden="1"/>
    <cellStyle name="Hipervínculo" xfId="8098" builtinId="8" hidden="1"/>
    <cellStyle name="Hipervínculo" xfId="8104" builtinId="8" hidden="1"/>
    <cellStyle name="Hipervínculo" xfId="8108" builtinId="8" hidden="1"/>
    <cellStyle name="Hipervínculo" xfId="8114" builtinId="8" hidden="1"/>
    <cellStyle name="Hipervínculo" xfId="8121" builtinId="8" hidden="1"/>
    <cellStyle name="Hipervínculo" xfId="8125" builtinId="8" hidden="1"/>
    <cellStyle name="Hipervínculo" xfId="8131" builtinId="8" hidden="1"/>
    <cellStyle name="Hipervínculo" xfId="8137" builtinId="8" hidden="1"/>
    <cellStyle name="Hipervínculo" xfId="8141" builtinId="8" hidden="1"/>
    <cellStyle name="Hipervínculo" xfId="8147" builtinId="8" hidden="1"/>
    <cellStyle name="Hipervínculo" xfId="8153" builtinId="8" hidden="1"/>
    <cellStyle name="Hipervínculo" xfId="8157" builtinId="8" hidden="1"/>
    <cellStyle name="Hipervínculo" xfId="8163" builtinId="8" hidden="1"/>
    <cellStyle name="Hipervínculo" xfId="8167" builtinId="8" hidden="1"/>
    <cellStyle name="Hipervínculo" xfId="8171" builtinId="8" hidden="1"/>
    <cellStyle name="Hipervínculo" xfId="8177" builtinId="8" hidden="1"/>
    <cellStyle name="Hipervínculo" xfId="8183" builtinId="8" hidden="1"/>
    <cellStyle name="Hipervínculo" xfId="8187" builtinId="8" hidden="1"/>
    <cellStyle name="Hipervínculo" xfId="8193" builtinId="8" hidden="1"/>
    <cellStyle name="Hipervínculo" xfId="8199" builtinId="8" hidden="1"/>
    <cellStyle name="Hipervínculo" xfId="8203" builtinId="8" hidden="1"/>
    <cellStyle name="Hipervínculo" xfId="8209" builtinId="8" hidden="1"/>
    <cellStyle name="Hipervínculo" xfId="8215" builtinId="8" hidden="1"/>
    <cellStyle name="Hipervínculo" xfId="8219" builtinId="8" hidden="1"/>
    <cellStyle name="Hipervínculo" xfId="8225" builtinId="8" hidden="1"/>
    <cellStyle name="Hipervínculo" xfId="8231" builtinId="8" hidden="1"/>
    <cellStyle name="Hipervínculo" xfId="8235" builtinId="8" hidden="1"/>
    <cellStyle name="Hipervínculo" xfId="8241" builtinId="8" hidden="1"/>
    <cellStyle name="Hipervínculo" xfId="8247" builtinId="8" hidden="1"/>
    <cellStyle name="Hipervínculo" xfId="8251" builtinId="8" hidden="1"/>
    <cellStyle name="Hipervínculo" xfId="8257" builtinId="8" hidden="1"/>
    <cellStyle name="Hipervínculo" xfId="8263" builtinId="8" hidden="1"/>
    <cellStyle name="Hipervínculo" xfId="8267" builtinId="8" hidden="1"/>
    <cellStyle name="Hipervínculo" xfId="8273" builtinId="8" hidden="1"/>
    <cellStyle name="Hipervínculo" xfId="8279" builtinId="8" hidden="1"/>
    <cellStyle name="Hipervínculo" xfId="8283" builtinId="8" hidden="1"/>
    <cellStyle name="Hipervínculo" xfId="8289" builtinId="8" hidden="1"/>
    <cellStyle name="Hipervínculo" xfId="8295" builtinId="8" hidden="1"/>
    <cellStyle name="Hipervínculo" xfId="8303" builtinId="8" hidden="1"/>
    <cellStyle name="Hipervínculo" xfId="8309" builtinId="8" hidden="1"/>
    <cellStyle name="Hipervínculo" xfId="8315" builtinId="8" hidden="1"/>
    <cellStyle name="Hipervínculo" xfId="8319" builtinId="8" hidden="1"/>
    <cellStyle name="Hipervínculo" xfId="8325" builtinId="8" hidden="1"/>
    <cellStyle name="Hipervínculo" xfId="8331" builtinId="8" hidden="1"/>
    <cellStyle name="Hipervínculo" xfId="8335" builtinId="8" hidden="1"/>
    <cellStyle name="Hipervínculo" xfId="8341" builtinId="8" hidden="1"/>
    <cellStyle name="Hipervínculo" xfId="8347" builtinId="8" hidden="1"/>
    <cellStyle name="Hipervínculo" xfId="8351" builtinId="8" hidden="1"/>
    <cellStyle name="Hipervínculo" xfId="8357" builtinId="8" hidden="1"/>
    <cellStyle name="Hipervínculo" xfId="8363" builtinId="8" hidden="1"/>
    <cellStyle name="Hipervínculo" xfId="8367" builtinId="8" hidden="1"/>
    <cellStyle name="Hipervínculo" xfId="8373" builtinId="8" hidden="1"/>
    <cellStyle name="Hipervínculo" xfId="8379" builtinId="8" hidden="1"/>
    <cellStyle name="Hipervínculo" xfId="8383" builtinId="8" hidden="1"/>
    <cellStyle name="Hipervínculo" xfId="8391" builtinId="8" hidden="1"/>
    <cellStyle name="Hipervínculo" xfId="8397" builtinId="8" hidden="1"/>
    <cellStyle name="Hipervínculo" xfId="8401" builtinId="8" hidden="1"/>
    <cellStyle name="Hipervínculo" xfId="8407" builtinId="8" hidden="1"/>
    <cellStyle name="Hipervínculo" xfId="8413" builtinId="8" hidden="1"/>
    <cellStyle name="Hipervínculo" xfId="8417" builtinId="8" hidden="1"/>
    <cellStyle name="Hipervínculo" xfId="8423" builtinId="8" hidden="1"/>
    <cellStyle name="Hipervínculo" xfId="8429" builtinId="8" hidden="1"/>
    <cellStyle name="Hipervínculo" xfId="8433" builtinId="8" hidden="1"/>
    <cellStyle name="Hipervínculo" xfId="8437" builtinId="8" hidden="1"/>
    <cellStyle name="Hipervínculo" xfId="8443" builtinId="8" hidden="1"/>
    <cellStyle name="Hipervínculo" xfId="8447" builtinId="8" hidden="1"/>
    <cellStyle name="Hipervínculo" xfId="8453" builtinId="8" hidden="1"/>
    <cellStyle name="Hipervínculo" xfId="8459" builtinId="8" hidden="1"/>
    <cellStyle name="Hipervínculo" xfId="8463" builtinId="8" hidden="1"/>
    <cellStyle name="Hipervínculo" xfId="8469" builtinId="8" hidden="1"/>
    <cellStyle name="Hipervínculo" xfId="8475" builtinId="8" hidden="1"/>
    <cellStyle name="Hipervínculo" xfId="8479" builtinId="8" hidden="1"/>
    <cellStyle name="Hipervínculo" xfId="8485" builtinId="8" hidden="1"/>
    <cellStyle name="Hipervínculo" xfId="8491" builtinId="8" hidden="1"/>
    <cellStyle name="Hipervínculo" xfId="8495" builtinId="8" hidden="1"/>
    <cellStyle name="Hipervínculo" xfId="8501" builtinId="8" hidden="1"/>
    <cellStyle name="Hipervínculo" xfId="8507" builtinId="8" hidden="1"/>
    <cellStyle name="Hipervínculo" xfId="8511" builtinId="8" hidden="1"/>
    <cellStyle name="Hipervínculo" xfId="8517" builtinId="8" hidden="1"/>
    <cellStyle name="Hipervínculo" xfId="8525" builtinId="8" hidden="1"/>
    <cellStyle name="Hipervínculo" xfId="8529" builtinId="8" hidden="1"/>
    <cellStyle name="Hipervínculo" xfId="8535" builtinId="8" hidden="1"/>
    <cellStyle name="Hipervínculo" xfId="8541" builtinId="8" hidden="1"/>
    <cellStyle name="Hipervínculo" xfId="8545" builtinId="8" hidden="1"/>
    <cellStyle name="Hipervínculo" xfId="8551" builtinId="8" hidden="1"/>
    <cellStyle name="Hipervínculo" xfId="8557" builtinId="8" hidden="1"/>
    <cellStyle name="Hipervínculo" xfId="8561" builtinId="8" hidden="1"/>
    <cellStyle name="Hipervínculo" xfId="8387" builtinId="8" hidden="1"/>
    <cellStyle name="Hipervínculo" xfId="8571" builtinId="8" hidden="1"/>
    <cellStyle name="Hipervínculo" xfId="8575" builtinId="8" hidden="1"/>
    <cellStyle name="Hipervínculo" xfId="8581" builtinId="8" hidden="1"/>
    <cellStyle name="Hipervínculo" xfId="8587" builtinId="8" hidden="1"/>
    <cellStyle name="Hipervínculo" xfId="8591" builtinId="8" hidden="1"/>
    <cellStyle name="Hipervínculo" xfId="8597" builtinId="8" hidden="1"/>
    <cellStyle name="Hipervínculo" xfId="8603" builtinId="8" hidden="1"/>
    <cellStyle name="Hipervínculo" xfId="8607" builtinId="8" hidden="1"/>
    <cellStyle name="Hipervínculo" xfId="8613" builtinId="8" hidden="1"/>
    <cellStyle name="Hipervínculo" xfId="8619" builtinId="8" hidden="1"/>
    <cellStyle name="Hipervínculo" xfId="8623" builtinId="8" hidden="1"/>
    <cellStyle name="Hipervínculo" xfId="8629" builtinId="8" hidden="1"/>
    <cellStyle name="Hipervínculo" xfId="8635" builtinId="8" hidden="1"/>
    <cellStyle name="Hipervínculo" xfId="8639" builtinId="8" hidden="1"/>
    <cellStyle name="Hipervínculo" xfId="8645" builtinId="8" hidden="1"/>
    <cellStyle name="Hipervínculo" xfId="8653" builtinId="8" hidden="1"/>
    <cellStyle name="Hipervínculo" xfId="8657" builtinId="8" hidden="1"/>
    <cellStyle name="Hipervínculo" xfId="8663" builtinId="8" hidden="1"/>
    <cellStyle name="Hipervínculo" xfId="8669" builtinId="8" hidden="1"/>
    <cellStyle name="Hipervínculo" xfId="8673" builtinId="8" hidden="1"/>
    <cellStyle name="Hipervínculo" xfId="8679" builtinId="8" hidden="1"/>
    <cellStyle name="Hipervínculo" xfId="8685" builtinId="8" hidden="1"/>
    <cellStyle name="Hipervínculo" xfId="8689" builtinId="8" hidden="1"/>
    <cellStyle name="Hipervínculo" xfId="8695" builtinId="8" hidden="1"/>
    <cellStyle name="Hipervínculo" xfId="8699" builtinId="8" hidden="1"/>
    <cellStyle name="Hipervínculo" xfId="8703" builtinId="8" hidden="1"/>
    <cellStyle name="Hipervínculo" xfId="8709" builtinId="8" hidden="1"/>
    <cellStyle name="Hipervínculo" xfId="8715" builtinId="8" hidden="1"/>
    <cellStyle name="Hipervínculo" xfId="8719" builtinId="8" hidden="1"/>
    <cellStyle name="Hipervínculo" xfId="8725" builtinId="8" hidden="1"/>
    <cellStyle name="Hipervínculo" xfId="8731" builtinId="8" hidden="1"/>
    <cellStyle name="Hipervínculo" xfId="8735" builtinId="8" hidden="1"/>
    <cellStyle name="Hipervínculo" xfId="8741" builtinId="8" hidden="1"/>
    <cellStyle name="Hipervínculo" xfId="8747" builtinId="8" hidden="1"/>
    <cellStyle name="Hipervínculo" xfId="8751" builtinId="8" hidden="1"/>
    <cellStyle name="Hipervínculo" xfId="8757" builtinId="8" hidden="1"/>
    <cellStyle name="Hipervínculo" xfId="8763" builtinId="8" hidden="1"/>
    <cellStyle name="Hipervínculo" xfId="8767" builtinId="8" hidden="1"/>
    <cellStyle name="Hipervínculo" xfId="8773" builtinId="8" hidden="1"/>
    <cellStyle name="Hipervínculo" xfId="8779" builtinId="8" hidden="1"/>
    <cellStyle name="Hipervínculo" xfId="8785" builtinId="8" hidden="1"/>
    <cellStyle name="Hipervínculo" xfId="8791" builtinId="8" hidden="1"/>
    <cellStyle name="Hipervínculo" xfId="8797" builtinId="8" hidden="1"/>
    <cellStyle name="Hipervínculo" xfId="8801" builtinId="8" hidden="1"/>
    <cellStyle name="Hipervínculo" xfId="8807" builtinId="8" hidden="1"/>
    <cellStyle name="Hipervínculo" xfId="8813" builtinId="8" hidden="1"/>
    <cellStyle name="Hipervínculo" xfId="8817" builtinId="8" hidden="1"/>
    <cellStyle name="Hipervínculo" xfId="8823" builtinId="8" hidden="1"/>
    <cellStyle name="Hipervínculo" xfId="8829" builtinId="8" hidden="1"/>
    <cellStyle name="Hipervínculo" xfId="8831" builtinId="8" hidden="1"/>
    <cellStyle name="Hipervínculo" xfId="8837" builtinId="8" hidden="1"/>
    <cellStyle name="Hipervínculo" xfId="8843" builtinId="8" hidden="1"/>
    <cellStyle name="Hipervínculo" xfId="8847" builtinId="8" hidden="1"/>
    <cellStyle name="Hipervínculo" xfId="8853" builtinId="8" hidden="1"/>
    <cellStyle name="Hipervínculo" xfId="8859" builtinId="8" hidden="1"/>
    <cellStyle name="Hipervínculo" xfId="8863" builtinId="8" hidden="1"/>
    <cellStyle name="Hipervínculo" xfId="8869" builtinId="8" hidden="1"/>
    <cellStyle name="Hipervínculo" xfId="8875" builtinId="8" hidden="1"/>
    <cellStyle name="Hipervínculo" xfId="8879" builtinId="8" hidden="1"/>
    <cellStyle name="Hipervínculo" xfId="8885" builtinId="8" hidden="1"/>
    <cellStyle name="Hipervínculo" xfId="8891" builtinId="8" hidden="1"/>
    <cellStyle name="Hipervínculo" xfId="8895" builtinId="8" hidden="1"/>
    <cellStyle name="Hipervínculo" xfId="8901" builtinId="8" hidden="1"/>
    <cellStyle name="Hipervínculo" xfId="8907" builtinId="8" hidden="1"/>
    <cellStyle name="Hipervínculo" xfId="8911" builtinId="8" hidden="1"/>
    <cellStyle name="Hipervínculo" xfId="8919" builtinId="8" hidden="1"/>
    <cellStyle name="Hipervínculo" xfId="8925" builtinId="8" hidden="1"/>
    <cellStyle name="Hipervínculo" xfId="8929" builtinId="8" hidden="1"/>
    <cellStyle name="Hipervínculo" xfId="8935" builtinId="8" hidden="1"/>
    <cellStyle name="Hipervínculo" xfId="8941" builtinId="8" hidden="1"/>
    <cellStyle name="Hipervínculo" xfId="8945" builtinId="8" hidden="1"/>
    <cellStyle name="Hipervínculo" xfId="8951" builtinId="8" hidden="1"/>
    <cellStyle name="Hipervínculo" xfId="8957" builtinId="8" hidden="1"/>
    <cellStyle name="Hipervínculo" xfId="8961" builtinId="8" hidden="1"/>
    <cellStyle name="Hipervínculo" xfId="8965" builtinId="8" hidden="1"/>
    <cellStyle name="Hipervínculo" xfId="8971" builtinId="8" hidden="1"/>
    <cellStyle name="Hipervínculo" xfId="8975" builtinId="8" hidden="1"/>
    <cellStyle name="Hipervínculo" xfId="8981" builtinId="8" hidden="1"/>
    <cellStyle name="Hipervínculo" xfId="8987" builtinId="8" hidden="1"/>
    <cellStyle name="Hipervínculo" xfId="8991" builtinId="8" hidden="1"/>
    <cellStyle name="Hipervínculo" xfId="8997" builtinId="8" hidden="1"/>
    <cellStyle name="Hipervínculo" xfId="9003" builtinId="8" hidden="1"/>
    <cellStyle name="Hipervínculo" xfId="9007" builtinId="8" hidden="1"/>
    <cellStyle name="Hipervínculo" xfId="9013" builtinId="8" hidden="1"/>
    <cellStyle name="Hipervínculo" xfId="9019" builtinId="8" hidden="1"/>
    <cellStyle name="Hipervínculo" xfId="9023" builtinId="8" hidden="1"/>
    <cellStyle name="Hipervínculo" xfId="9029" builtinId="8" hidden="1"/>
    <cellStyle name="Hipervínculo" xfId="9035" builtinId="8" hidden="1"/>
    <cellStyle name="Hipervínculo" xfId="9039" builtinId="8" hidden="1"/>
    <cellStyle name="Hipervínculo" xfId="9045" builtinId="8" hidden="1"/>
    <cellStyle name="Hipervínculo" xfId="9053" builtinId="8" hidden="1"/>
    <cellStyle name="Hipervínculo" xfId="9057" builtinId="8" hidden="1"/>
    <cellStyle name="Hipervínculo" xfId="9063" builtinId="8" hidden="1"/>
    <cellStyle name="Hipervínculo" xfId="9069" builtinId="8" hidden="1"/>
    <cellStyle name="Hipervínculo" xfId="9073" builtinId="8" hidden="1"/>
    <cellStyle name="Hipervínculo" xfId="9079" builtinId="8" hidden="1"/>
    <cellStyle name="Hipervínculo" xfId="9085" builtinId="8" hidden="1"/>
    <cellStyle name="Hipervínculo" xfId="9089" builtinId="8" hidden="1"/>
    <cellStyle name="Hipervínculo" xfId="8915" builtinId="8" hidden="1"/>
    <cellStyle name="Hipervínculo" xfId="9099" builtinId="8" hidden="1"/>
    <cellStyle name="Hipervínculo" xfId="9103" builtinId="8" hidden="1"/>
    <cellStyle name="Hipervínculo" xfId="9109" builtinId="8" hidden="1"/>
    <cellStyle name="Hipervínculo" xfId="9115" builtinId="8" hidden="1"/>
    <cellStyle name="Hipervínculo" xfId="9119" builtinId="8" hidden="1"/>
    <cellStyle name="Hipervínculo" xfId="9125" builtinId="8" hidden="1"/>
    <cellStyle name="Hipervínculo" xfId="9131" builtinId="8" hidden="1"/>
    <cellStyle name="Hipervínculo" xfId="9135" builtinId="8" hidden="1"/>
    <cellStyle name="Hipervínculo" xfId="9141" builtinId="8" hidden="1"/>
    <cellStyle name="Hipervínculo" xfId="9147" builtinId="8" hidden="1"/>
    <cellStyle name="Hipervínculo" xfId="9151" builtinId="8" hidden="1"/>
    <cellStyle name="Hipervínculo" xfId="9157" builtinId="8" hidden="1"/>
    <cellStyle name="Hipervínculo" xfId="9163" builtinId="8" hidden="1"/>
    <cellStyle name="Hipervínculo" xfId="9167" builtinId="8" hidden="1"/>
    <cellStyle name="Hipervínculo" xfId="9173" builtinId="8" hidden="1"/>
    <cellStyle name="Hipervínculo" xfId="9181" builtinId="8" hidden="1"/>
    <cellStyle name="Hipervínculo" xfId="9185" builtinId="8" hidden="1"/>
    <cellStyle name="Hipervínculo" xfId="9191" builtinId="8" hidden="1"/>
    <cellStyle name="Hipervínculo" xfId="9197" builtinId="8" hidden="1"/>
    <cellStyle name="Hipervínculo" xfId="9201" builtinId="8" hidden="1"/>
    <cellStyle name="Hipervínculo" xfId="9207" builtinId="8" hidden="1"/>
    <cellStyle name="Hipervínculo" xfId="9213" builtinId="8" hidden="1"/>
    <cellStyle name="Hipervínculo" xfId="9217" builtinId="8" hidden="1"/>
    <cellStyle name="Hipervínculo" xfId="9223" builtinId="8" hidden="1"/>
    <cellStyle name="Hipervínculo" xfId="9227" builtinId="8" hidden="1"/>
    <cellStyle name="Hipervínculo" xfId="9231" builtinId="8" hidden="1"/>
    <cellStyle name="Hipervínculo" xfId="9237" builtinId="8" hidden="1"/>
    <cellStyle name="Hipervínculo" xfId="9243" builtinId="8" hidden="1"/>
    <cellStyle name="Hipervínculo" xfId="9247" builtinId="8" hidden="1"/>
    <cellStyle name="Hipervínculo" xfId="9253" builtinId="8" hidden="1"/>
    <cellStyle name="Hipervínculo" xfId="9259" builtinId="8" hidden="1"/>
    <cellStyle name="Hipervínculo" xfId="9263" builtinId="8" hidden="1"/>
    <cellStyle name="Hipervínculo" xfId="9269" builtinId="8" hidden="1"/>
    <cellStyle name="Hipervínculo" xfId="9275" builtinId="8" hidden="1"/>
    <cellStyle name="Hipervínculo" xfId="9279" builtinId="8" hidden="1"/>
    <cellStyle name="Hipervínculo" xfId="9285" builtinId="8" hidden="1"/>
    <cellStyle name="Hipervínculo" xfId="9291" builtinId="8" hidden="1"/>
    <cellStyle name="Hipervínculo" xfId="9295" builtinId="8" hidden="1"/>
    <cellStyle name="Hipervínculo" xfId="9301" builtinId="8" hidden="1"/>
    <cellStyle name="Hipervínculo" xfId="9307" builtinId="8" hidden="1"/>
    <cellStyle name="Hipervínculo" xfId="9313" builtinId="8" hidden="1"/>
    <cellStyle name="Hipervínculo" xfId="9319" builtinId="8" hidden="1"/>
    <cellStyle name="Hipervínculo" xfId="9325" builtinId="8" hidden="1"/>
    <cellStyle name="Hipervínculo" xfId="9329" builtinId="8" hidden="1"/>
    <cellStyle name="Hipervínculo" xfId="9335" builtinId="8" hidden="1"/>
    <cellStyle name="Hipervínculo" xfId="9341" builtinId="8" hidden="1"/>
    <cellStyle name="Hipervínculo" xfId="9345" builtinId="8" hidden="1"/>
    <cellStyle name="Hipervínculo" xfId="9351" builtinId="8" hidden="1"/>
    <cellStyle name="Hipervínculo" xfId="9357" builtinId="8" hidden="1"/>
    <cellStyle name="Hipervínculo" xfId="9359" builtinId="8" hidden="1"/>
    <cellStyle name="Hipervínculo" xfId="9365" builtinId="8" hidden="1"/>
    <cellStyle name="Hipervínculo" xfId="9371" builtinId="8" hidden="1"/>
    <cellStyle name="Hipervínculo" xfId="9375" builtinId="8" hidden="1"/>
    <cellStyle name="Hipervínculo" xfId="9381" builtinId="8" hidden="1"/>
    <cellStyle name="Hipervínculo" xfId="9387" builtinId="8" hidden="1"/>
    <cellStyle name="Hipervínculo" xfId="9391" builtinId="8" hidden="1"/>
    <cellStyle name="Hipervínculo" xfId="9397" builtinId="8" hidden="1"/>
    <cellStyle name="Hipervínculo" xfId="9403" builtinId="8" hidden="1"/>
    <cellStyle name="Hipervínculo" xfId="9407" builtinId="8" hidden="1"/>
    <cellStyle name="Hipervínculo" xfId="9413" builtinId="8" hidden="1"/>
    <cellStyle name="Hipervínculo" xfId="9419" builtinId="8" hidden="1"/>
    <cellStyle name="Hipervínculo" xfId="9423" builtinId="8" hidden="1"/>
    <cellStyle name="Hipervínculo" xfId="9429" builtinId="8" hidden="1"/>
    <cellStyle name="Hipervínculo" xfId="9435" builtinId="8" hidden="1"/>
    <cellStyle name="Hipervínculo" xfId="9439" builtinId="8" hidden="1"/>
    <cellStyle name="Hipervínculo" xfId="9447" builtinId="8" hidden="1"/>
    <cellStyle name="Hipervínculo" xfId="9453" builtinId="8" hidden="1"/>
    <cellStyle name="Hipervínculo" xfId="9457" builtinId="8" hidden="1"/>
    <cellStyle name="Hipervínculo" xfId="9463" builtinId="8" hidden="1"/>
    <cellStyle name="Hipervínculo" xfId="9469" builtinId="8" hidden="1"/>
    <cellStyle name="Hipervínculo" xfId="9473" builtinId="8" hidden="1"/>
    <cellStyle name="Hipervínculo" xfId="9479" builtinId="8" hidden="1"/>
    <cellStyle name="Hipervínculo" xfId="9485" builtinId="8" hidden="1"/>
    <cellStyle name="Hipervínculo" xfId="9489" builtinId="8" hidden="1"/>
    <cellStyle name="Hipervínculo" xfId="9493" builtinId="8" hidden="1"/>
    <cellStyle name="Hipervínculo" xfId="9499" builtinId="8" hidden="1"/>
    <cellStyle name="Hipervínculo" xfId="9503" builtinId="8" hidden="1"/>
    <cellStyle name="Hipervínculo" xfId="9509" builtinId="8" hidden="1"/>
    <cellStyle name="Hipervínculo" xfId="9515" builtinId="8" hidden="1"/>
    <cellStyle name="Hipervínculo" xfId="9519" builtinId="8" hidden="1"/>
    <cellStyle name="Hipervínculo" xfId="9525" builtinId="8" hidden="1"/>
    <cellStyle name="Hipervínculo" xfId="9531" builtinId="8" hidden="1"/>
    <cellStyle name="Hipervínculo" xfId="9535" builtinId="8" hidden="1"/>
    <cellStyle name="Hipervínculo" xfId="9541" builtinId="8" hidden="1"/>
    <cellStyle name="Hipervínculo" xfId="9547" builtinId="8" hidden="1"/>
    <cellStyle name="Hipervínculo" xfId="9551" builtinId="8" hidden="1"/>
    <cellStyle name="Hipervínculo" xfId="9557" builtinId="8" hidden="1"/>
    <cellStyle name="Hipervínculo" xfId="9563" builtinId="8" hidden="1"/>
    <cellStyle name="Hipervínculo" xfId="9567" builtinId="8" hidden="1"/>
    <cellStyle name="Hipervínculo" xfId="9573" builtinId="8" hidden="1"/>
    <cellStyle name="Hipervínculo" xfId="9581" builtinId="8" hidden="1"/>
    <cellStyle name="Hipervínculo" xfId="9585" builtinId="8" hidden="1"/>
    <cellStyle name="Hipervínculo" xfId="9591" builtinId="8" hidden="1"/>
    <cellStyle name="Hipervínculo" xfId="9597" builtinId="8" hidden="1"/>
    <cellStyle name="Hipervínculo" xfId="9601" builtinId="8" hidden="1"/>
    <cellStyle name="Hipervínculo" xfId="9607" builtinId="8" hidden="1"/>
    <cellStyle name="Hipervínculo" xfId="9613" builtinId="8" hidden="1"/>
    <cellStyle name="Hipervínculo" xfId="9617" builtinId="8" hidden="1"/>
    <cellStyle name="Hipervínculo" xfId="9443" builtinId="8" hidden="1"/>
    <cellStyle name="Hipervínculo" xfId="9627" builtinId="8" hidden="1"/>
    <cellStyle name="Hipervínculo" xfId="9631" builtinId="8" hidden="1"/>
    <cellStyle name="Hipervínculo" xfId="9637" builtinId="8" hidden="1"/>
    <cellStyle name="Hipervínculo" xfId="9643" builtinId="8" hidden="1"/>
    <cellStyle name="Hipervínculo" xfId="9647" builtinId="8" hidden="1"/>
    <cellStyle name="Hipervínculo" xfId="9653" builtinId="8" hidden="1"/>
    <cellStyle name="Hipervínculo" xfId="9659" builtinId="8" hidden="1"/>
    <cellStyle name="Hipervínculo" xfId="9663" builtinId="8" hidden="1"/>
    <cellStyle name="Hipervínculo" xfId="9669" builtinId="8" hidden="1"/>
    <cellStyle name="Hipervínculo" xfId="9675" builtinId="8" hidden="1"/>
    <cellStyle name="Hipervínculo" xfId="9679" builtinId="8" hidden="1"/>
    <cellStyle name="Hipervínculo" xfId="9685" builtinId="8" hidden="1"/>
    <cellStyle name="Hipervínculo" xfId="9691" builtinId="8" hidden="1"/>
    <cellStyle name="Hipervínculo" xfId="9695" builtinId="8" hidden="1"/>
    <cellStyle name="Hipervínculo" xfId="9701" builtinId="8" hidden="1"/>
    <cellStyle name="Hipervínculo" xfId="9708" builtinId="8" hidden="1"/>
    <cellStyle name="Hipervínculo" xfId="9712" builtinId="8" hidden="1"/>
    <cellStyle name="Hipervínculo" xfId="9718" builtinId="8" hidden="1"/>
    <cellStyle name="Hipervínculo" xfId="9724" builtinId="8" hidden="1"/>
    <cellStyle name="Hipervínculo" xfId="9728" builtinId="8" hidden="1"/>
    <cellStyle name="Hipervínculo" xfId="9734" builtinId="8" hidden="1"/>
    <cellStyle name="Hipervínculo" xfId="9740" builtinId="8" hidden="1"/>
    <cellStyle name="Hipervínculo" xfId="9744" builtinId="8" hidden="1"/>
    <cellStyle name="Hipervínculo" xfId="9750" builtinId="8" hidden="1"/>
    <cellStyle name="Hipervínculo" xfId="9754" builtinId="8" hidden="1"/>
    <cellStyle name="Hipervínculo" xfId="9758" builtinId="8" hidden="1"/>
    <cellStyle name="Hipervínculo" xfId="9764" builtinId="8" hidden="1"/>
    <cellStyle name="Hipervínculo" xfId="9770" builtinId="8" hidden="1"/>
    <cellStyle name="Hipervínculo" xfId="9774" builtinId="8" hidden="1"/>
    <cellStyle name="Hipervínculo" xfId="9780" builtinId="8" hidden="1"/>
    <cellStyle name="Hipervínculo" xfId="9786" builtinId="8" hidden="1"/>
    <cellStyle name="Hipervínculo" xfId="9790" builtinId="8" hidden="1"/>
    <cellStyle name="Hipervínculo" xfId="9796" builtinId="8" hidden="1"/>
    <cellStyle name="Hipervínculo" xfId="9802" builtinId="8" hidden="1"/>
    <cellStyle name="Hipervínculo" xfId="9806" builtinId="8" hidden="1"/>
    <cellStyle name="Hipervínculo" xfId="9812" builtinId="8" hidden="1"/>
    <cellStyle name="Hipervínculo" xfId="9818" builtinId="8" hidden="1"/>
    <cellStyle name="Hipervínculo" xfId="9822" builtinId="8" hidden="1"/>
    <cellStyle name="Hipervínculo" xfId="9828" builtinId="8" hidden="1"/>
    <cellStyle name="Hipervínculo" xfId="9834" builtinId="8" hidden="1"/>
    <cellStyle name="Hipervínculo" xfId="9838" builtinId="8" hidden="1"/>
    <cellStyle name="Hipervínculo" xfId="9844" builtinId="8" hidden="1"/>
    <cellStyle name="Hipervínculo" xfId="9850" builtinId="8" hidden="1"/>
    <cellStyle name="Hipervínculo" xfId="9854" builtinId="8" hidden="1"/>
    <cellStyle name="Hipervínculo" xfId="9860" builtinId="8" hidden="1"/>
    <cellStyle name="Hipervínculo" xfId="9866" builtinId="8" hidden="1"/>
    <cellStyle name="Hipervínculo" xfId="9870" builtinId="8" hidden="1"/>
    <cellStyle name="Hipervínculo" xfId="9876" builtinId="8" hidden="1"/>
    <cellStyle name="Hipervínculo" xfId="9882" builtinId="8" hidden="1"/>
    <cellStyle name="Hipervínculo" xfId="9890" builtinId="8" hidden="1"/>
    <cellStyle name="Hipervínculo" xfId="9896" builtinId="8" hidden="1"/>
    <cellStyle name="Hipervínculo" xfId="9902" builtinId="8" hidden="1"/>
    <cellStyle name="Hipervínculo" xfId="9906" builtinId="8" hidden="1"/>
    <cellStyle name="Hipervínculo" xfId="9912" builtinId="8" hidden="1"/>
    <cellStyle name="Hipervínculo" xfId="9918" builtinId="8" hidden="1"/>
    <cellStyle name="Hipervínculo" xfId="9922" builtinId="8" hidden="1"/>
    <cellStyle name="Hipervínculo" xfId="9928" builtinId="8" hidden="1"/>
    <cellStyle name="Hipervínculo" xfId="9934" builtinId="8" hidden="1"/>
    <cellStyle name="Hipervínculo" xfId="9938" builtinId="8" hidden="1"/>
    <cellStyle name="Hipervínculo" xfId="9944" builtinId="8" hidden="1"/>
    <cellStyle name="Hipervínculo" xfId="9950" builtinId="8" hidden="1"/>
    <cellStyle name="Hipervínculo" xfId="9954" builtinId="8" hidden="1"/>
    <cellStyle name="Hipervínculo" xfId="9960" builtinId="8" hidden="1"/>
    <cellStyle name="Hipervínculo" xfId="9966" builtinId="8" hidden="1"/>
    <cellStyle name="Hipervínculo" xfId="9970" builtinId="8" hidden="1"/>
    <cellStyle name="Hipervínculo" xfId="9978" builtinId="8" hidden="1"/>
    <cellStyle name="Hipervínculo" xfId="9984" builtinId="8" hidden="1"/>
    <cellStyle name="Hipervínculo" xfId="9988" builtinId="8" hidden="1"/>
    <cellStyle name="Hipervínculo" xfId="9994" builtinId="8" hidden="1"/>
    <cellStyle name="Hipervínculo" xfId="10000" builtinId="8" hidden="1"/>
    <cellStyle name="Hipervínculo" xfId="10004" builtinId="8" hidden="1"/>
    <cellStyle name="Hipervínculo" xfId="10010" builtinId="8" hidden="1"/>
    <cellStyle name="Hipervínculo" xfId="10016" builtinId="8" hidden="1"/>
    <cellStyle name="Hipervínculo" xfId="10020" builtinId="8" hidden="1"/>
    <cellStyle name="Hipervínculo" xfId="10024" builtinId="8" hidden="1"/>
    <cellStyle name="Hipervínculo" xfId="10030" builtinId="8" hidden="1"/>
    <cellStyle name="Hipervínculo" xfId="10034" builtinId="8" hidden="1"/>
    <cellStyle name="Hipervínculo" xfId="10040" builtinId="8" hidden="1"/>
    <cellStyle name="Hipervínculo" xfId="10046" builtinId="8" hidden="1"/>
    <cellStyle name="Hipervínculo" xfId="10050" builtinId="8" hidden="1"/>
    <cellStyle name="Hipervínculo" xfId="10056" builtinId="8" hidden="1"/>
    <cellStyle name="Hipervínculo" xfId="10062" builtinId="8" hidden="1"/>
    <cellStyle name="Hipervínculo" xfId="10066" builtinId="8" hidden="1"/>
    <cellStyle name="Hipervínculo" xfId="10072" builtinId="8" hidden="1"/>
    <cellStyle name="Hipervínculo" xfId="10078" builtinId="8" hidden="1"/>
    <cellStyle name="Hipervínculo" xfId="10082" builtinId="8" hidden="1"/>
    <cellStyle name="Hipervínculo" xfId="10088" builtinId="8" hidden="1"/>
    <cellStyle name="Hipervínculo" xfId="10094" builtinId="8" hidden="1"/>
    <cellStyle name="Hipervínculo" xfId="10098" builtinId="8" hidden="1"/>
    <cellStyle name="Hipervínculo" xfId="10104" builtinId="8" hidden="1"/>
    <cellStyle name="Hipervínculo" xfId="10112" builtinId="8" hidden="1"/>
    <cellStyle name="Hipervínculo" xfId="10116" builtinId="8" hidden="1"/>
    <cellStyle name="Hipervínculo" xfId="10122" builtinId="8" hidden="1"/>
    <cellStyle name="Hipervínculo" xfId="10128" builtinId="8" hidden="1"/>
    <cellStyle name="Hipervínculo" xfId="10132" builtinId="8" hidden="1"/>
    <cellStyle name="Hipervínculo" xfId="10138" builtinId="8" hidden="1"/>
    <cellStyle name="Hipervínculo" xfId="10144" builtinId="8" hidden="1"/>
    <cellStyle name="Hipervínculo" xfId="10148" builtinId="8" hidden="1"/>
    <cellStyle name="Hipervínculo" xfId="9974" builtinId="8" hidden="1"/>
    <cellStyle name="Hipervínculo" xfId="10158" builtinId="8" hidden="1"/>
    <cellStyle name="Hipervínculo" xfId="10162" builtinId="8" hidden="1"/>
    <cellStyle name="Hipervínculo" xfId="10168" builtinId="8" hidden="1"/>
    <cellStyle name="Hipervínculo" xfId="10174" builtinId="8" hidden="1"/>
    <cellStyle name="Hipervínculo" xfId="10178" builtinId="8" hidden="1"/>
    <cellStyle name="Hipervínculo" xfId="10184" builtinId="8" hidden="1"/>
    <cellStyle name="Hipervínculo" xfId="10190" builtinId="8" hidden="1"/>
    <cellStyle name="Hipervínculo" xfId="10194" builtinId="8" hidden="1"/>
    <cellStyle name="Hipervínculo" xfId="10200" builtinId="8" hidden="1"/>
    <cellStyle name="Hipervínculo" xfId="10206" builtinId="8" hidden="1"/>
    <cellStyle name="Hipervínculo" xfId="10210" builtinId="8" hidden="1"/>
    <cellStyle name="Hipervínculo" xfId="10216" builtinId="8" hidden="1"/>
    <cellStyle name="Hipervínculo" xfId="10222" builtinId="8" hidden="1"/>
    <cellStyle name="Hipervínculo" xfId="10226" builtinId="8" hidden="1"/>
    <cellStyle name="Hipervínculo" xfId="10232" builtinId="8" hidden="1"/>
    <cellStyle name="Hipervínculo" xfId="10240" builtinId="8" hidden="1"/>
    <cellStyle name="Hipervínculo" xfId="10244" builtinId="8" hidden="1"/>
    <cellStyle name="Hipervínculo" xfId="10250" builtinId="8" hidden="1"/>
    <cellStyle name="Hipervínculo" xfId="10256" builtinId="8" hidden="1"/>
    <cellStyle name="Hipervínculo" xfId="10260" builtinId="8" hidden="1"/>
    <cellStyle name="Hipervínculo" xfId="10266" builtinId="8" hidden="1"/>
    <cellStyle name="Hipervínculo" xfId="10272" builtinId="8" hidden="1"/>
    <cellStyle name="Hipervínculo" xfId="10276" builtinId="8" hidden="1"/>
    <cellStyle name="Hipervínculo" xfId="10282" builtinId="8" hidden="1"/>
    <cellStyle name="Hipervínculo" xfId="10286" builtinId="8" hidden="1"/>
    <cellStyle name="Hipervínculo" xfId="10290" builtinId="8" hidden="1"/>
    <cellStyle name="Hipervínculo" xfId="10296" builtinId="8" hidden="1"/>
    <cellStyle name="Hipervínculo" xfId="10302" builtinId="8" hidden="1"/>
    <cellStyle name="Hipervínculo" xfId="10306" builtinId="8" hidden="1"/>
    <cellStyle name="Hipervínculo" xfId="10312" builtinId="8" hidden="1"/>
    <cellStyle name="Hipervínculo" xfId="10318" builtinId="8" hidden="1"/>
    <cellStyle name="Hipervínculo" xfId="10322" builtinId="8" hidden="1"/>
    <cellStyle name="Hipervínculo" xfId="10328" builtinId="8" hidden="1"/>
    <cellStyle name="Hipervínculo" xfId="10334" builtinId="8" hidden="1"/>
    <cellStyle name="Hipervínculo" xfId="10338" builtinId="8" hidden="1"/>
    <cellStyle name="Hipervínculo" xfId="10344" builtinId="8" hidden="1"/>
    <cellStyle name="Hipervínculo" xfId="10350" builtinId="8" hidden="1"/>
    <cellStyle name="Hipervínculo" xfId="10354" builtinId="8" hidden="1"/>
    <cellStyle name="Hipervínculo" xfId="10360" builtinId="8" hidden="1"/>
    <cellStyle name="Hipervínculo" xfId="10366" builtinId="8" hidden="1"/>
    <cellStyle name="Hipervínculo" xfId="10372" builtinId="8" hidden="1"/>
    <cellStyle name="Hipervínculo" xfId="10378" builtinId="8" hidden="1"/>
    <cellStyle name="Hipervínculo" xfId="10384" builtinId="8" hidden="1"/>
    <cellStyle name="Hipervínculo" xfId="10388" builtinId="8" hidden="1"/>
    <cellStyle name="Hipervínculo" xfId="10394" builtinId="8" hidden="1"/>
    <cellStyle name="Hipervínculo" xfId="10400" builtinId="8" hidden="1"/>
    <cellStyle name="Hipervínculo" xfId="10404" builtinId="8" hidden="1"/>
    <cellStyle name="Hipervínculo" xfId="10410" builtinId="8" hidden="1"/>
    <cellStyle name="Hipervínculo" xfId="10416" builtinId="8" hidden="1"/>
    <cellStyle name="Hipervínculo" xfId="10418" builtinId="8" hidden="1"/>
    <cellStyle name="Hipervínculo" xfId="10424" builtinId="8" hidden="1"/>
    <cellStyle name="Hipervínculo" xfId="10430" builtinId="8" hidden="1"/>
    <cellStyle name="Hipervínculo" xfId="10434" builtinId="8" hidden="1"/>
    <cellStyle name="Hipervínculo" xfId="10440" builtinId="8" hidden="1"/>
    <cellStyle name="Hipervínculo" xfId="10446" builtinId="8" hidden="1"/>
    <cellStyle name="Hipervínculo" xfId="10450" builtinId="8" hidden="1"/>
    <cellStyle name="Hipervínculo" xfId="10456" builtinId="8" hidden="1"/>
    <cellStyle name="Hipervínculo" xfId="10462" builtinId="8" hidden="1"/>
    <cellStyle name="Hipervínculo" xfId="10466" builtinId="8" hidden="1"/>
    <cellStyle name="Hipervínculo" xfId="10472" builtinId="8" hidden="1"/>
    <cellStyle name="Hipervínculo" xfId="10478" builtinId="8" hidden="1"/>
    <cellStyle name="Hipervínculo" xfId="10482" builtinId="8" hidden="1"/>
    <cellStyle name="Hipervínculo" xfId="10488" builtinId="8" hidden="1"/>
    <cellStyle name="Hipervínculo" xfId="10494" builtinId="8" hidden="1"/>
    <cellStyle name="Hipervínculo" xfId="10498" builtinId="8" hidden="1"/>
    <cellStyle name="Hipervínculo" xfId="10506" builtinId="8" hidden="1"/>
    <cellStyle name="Hipervínculo" xfId="10512" builtinId="8" hidden="1"/>
    <cellStyle name="Hipervínculo" xfId="10516" builtinId="8" hidden="1"/>
    <cellStyle name="Hipervínculo" xfId="10522" builtinId="8" hidden="1"/>
    <cellStyle name="Hipervínculo" xfId="10528" builtinId="8" hidden="1"/>
    <cellStyle name="Hipervínculo" xfId="10532" builtinId="8" hidden="1"/>
    <cellStyle name="Hipervínculo" xfId="10538" builtinId="8" hidden="1"/>
    <cellStyle name="Hipervínculo" xfId="10544" builtinId="8" hidden="1"/>
    <cellStyle name="Hipervínculo" xfId="10548" builtinId="8" hidden="1"/>
    <cellStyle name="Hipervínculo" xfId="10552" builtinId="8" hidden="1"/>
    <cellStyle name="Hipervínculo" xfId="10558" builtinId="8" hidden="1"/>
    <cellStyle name="Hipervínculo" xfId="10562" builtinId="8" hidden="1"/>
    <cellStyle name="Hipervínculo" xfId="10568" builtinId="8" hidden="1"/>
    <cellStyle name="Hipervínculo" xfId="10574" builtinId="8" hidden="1"/>
    <cellStyle name="Hipervínculo" xfId="10578" builtinId="8" hidden="1"/>
    <cellStyle name="Hipervínculo" xfId="10584" builtinId="8" hidden="1"/>
    <cellStyle name="Hipervínculo" xfId="10590" builtinId="8" hidden="1"/>
    <cellStyle name="Hipervínculo" xfId="10594" builtinId="8" hidden="1"/>
    <cellStyle name="Hipervínculo" xfId="10600" builtinId="8" hidden="1"/>
    <cellStyle name="Hipervínculo" xfId="10606" builtinId="8" hidden="1"/>
    <cellStyle name="Hipervínculo" xfId="10610" builtinId="8" hidden="1"/>
    <cellStyle name="Hipervínculo" xfId="10616" builtinId="8" hidden="1"/>
    <cellStyle name="Hipervínculo" xfId="10622" builtinId="8" hidden="1"/>
    <cellStyle name="Hipervínculo" xfId="10626" builtinId="8" hidden="1"/>
    <cellStyle name="Hipervínculo" xfId="10632" builtinId="8" hidden="1"/>
    <cellStyle name="Hipervínculo" xfId="10640" builtinId="8" hidden="1"/>
    <cellStyle name="Hipervínculo" xfId="10644" builtinId="8" hidden="1"/>
    <cellStyle name="Hipervínculo" xfId="10650" builtinId="8" hidden="1"/>
    <cellStyle name="Hipervínculo" xfId="10656" builtinId="8" hidden="1"/>
    <cellStyle name="Hipervínculo" xfId="10660" builtinId="8" hidden="1"/>
    <cellStyle name="Hipervínculo" xfId="10666" builtinId="8" hidden="1"/>
    <cellStyle name="Hipervínculo" xfId="10672" builtinId="8" hidden="1"/>
    <cellStyle name="Hipervínculo" xfId="10676" builtinId="8" hidden="1"/>
    <cellStyle name="Hipervínculo" xfId="10502" builtinId="8" hidden="1"/>
    <cellStyle name="Hipervínculo" xfId="10686" builtinId="8" hidden="1"/>
    <cellStyle name="Hipervínculo" xfId="10690" builtinId="8" hidden="1"/>
    <cellStyle name="Hipervínculo" xfId="10696" builtinId="8" hidden="1"/>
    <cellStyle name="Hipervínculo" xfId="10702" builtinId="8" hidden="1"/>
    <cellStyle name="Hipervínculo" xfId="10706" builtinId="8" hidden="1"/>
    <cellStyle name="Hipervínculo" xfId="10712" builtinId="8" hidden="1"/>
    <cellStyle name="Hipervínculo" xfId="10718" builtinId="8" hidden="1"/>
    <cellStyle name="Hipervínculo" xfId="10722" builtinId="8" hidden="1"/>
    <cellStyle name="Hipervínculo" xfId="10728" builtinId="8" hidden="1"/>
    <cellStyle name="Hipervínculo" xfId="10734" builtinId="8" hidden="1"/>
    <cellStyle name="Hipervínculo" xfId="10738" builtinId="8" hidden="1"/>
    <cellStyle name="Hipervínculo" xfId="10744" builtinId="8" hidden="1"/>
    <cellStyle name="Hipervínculo" xfId="10750" builtinId="8" hidden="1"/>
    <cellStyle name="Hipervínculo" xfId="10754" builtinId="8" hidden="1"/>
    <cellStyle name="Hipervínculo" xfId="10760" builtinId="8" hidden="1"/>
    <cellStyle name="Hipervínculo" xfId="10768" builtinId="8" hidden="1"/>
    <cellStyle name="Hipervínculo" xfId="10772" builtinId="8" hidden="1"/>
    <cellStyle name="Hipervínculo" xfId="10778" builtinId="8" hidden="1"/>
    <cellStyle name="Hipervínculo" xfId="10784" builtinId="8" hidden="1"/>
    <cellStyle name="Hipervínculo" xfId="10788" builtinId="8" hidden="1"/>
    <cellStyle name="Hipervínculo" xfId="10794" builtinId="8" hidden="1"/>
    <cellStyle name="Hipervínculo" xfId="10800" builtinId="8" hidden="1"/>
    <cellStyle name="Hipervínculo" xfId="10804" builtinId="8" hidden="1"/>
    <cellStyle name="Hipervínculo" xfId="10810" builtinId="8" hidden="1"/>
    <cellStyle name="Hipervínculo" xfId="10814" builtinId="8" hidden="1"/>
    <cellStyle name="Hipervínculo" xfId="10818" builtinId="8" hidden="1"/>
    <cellStyle name="Hipervínculo" xfId="10824" builtinId="8" hidden="1"/>
    <cellStyle name="Hipervínculo" xfId="10830" builtinId="8" hidden="1"/>
    <cellStyle name="Hipervínculo" xfId="10834" builtinId="8" hidden="1"/>
    <cellStyle name="Hipervínculo" xfId="10840" builtinId="8" hidden="1"/>
    <cellStyle name="Hipervínculo" xfId="10846" builtinId="8" hidden="1"/>
    <cellStyle name="Hipervínculo" xfId="10850" builtinId="8" hidden="1"/>
    <cellStyle name="Hipervínculo" xfId="10856" builtinId="8" hidden="1"/>
    <cellStyle name="Hipervínculo" xfId="10862" builtinId="8" hidden="1"/>
    <cellStyle name="Hipervínculo" xfId="10866" builtinId="8" hidden="1"/>
    <cellStyle name="Hipervínculo" xfId="10872" builtinId="8" hidden="1"/>
    <cellStyle name="Hipervínculo" xfId="10878" builtinId="8" hidden="1"/>
    <cellStyle name="Hipervínculo" xfId="10882" builtinId="8" hidden="1"/>
    <cellStyle name="Hipervínculo" xfId="10888" builtinId="8" hidden="1"/>
    <cellStyle name="Hipervínculo" xfId="10894" builtinId="8" hidden="1"/>
    <cellStyle name="Hipervínculo" xfId="10900" builtinId="8" hidden="1"/>
    <cellStyle name="Hipervínculo" xfId="10906" builtinId="8" hidden="1"/>
    <cellStyle name="Hipervínculo" xfId="10912" builtinId="8" hidden="1"/>
    <cellStyle name="Hipervínculo" xfId="10916" builtinId="8" hidden="1"/>
    <cellStyle name="Hipervínculo" xfId="10922" builtinId="8" hidden="1"/>
    <cellStyle name="Hipervínculo" xfId="10928" builtinId="8" hidden="1"/>
    <cellStyle name="Hipervínculo" xfId="10932" builtinId="8" hidden="1"/>
    <cellStyle name="Hipervínculo" xfId="10938" builtinId="8" hidden="1"/>
    <cellStyle name="Hipervínculo" xfId="10944" builtinId="8" hidden="1"/>
    <cellStyle name="Hipervínculo" xfId="10946" builtinId="8" hidden="1"/>
    <cellStyle name="Hipervínculo" xfId="10952" builtinId="8" hidden="1"/>
    <cellStyle name="Hipervínculo" xfId="10958" builtinId="8" hidden="1"/>
    <cellStyle name="Hipervínculo" xfId="10962" builtinId="8" hidden="1"/>
    <cellStyle name="Hipervínculo" xfId="10968" builtinId="8" hidden="1"/>
    <cellStyle name="Hipervínculo" xfId="10974" builtinId="8" hidden="1"/>
    <cellStyle name="Hipervínculo" xfId="10978" builtinId="8" hidden="1"/>
    <cellStyle name="Hipervínculo" xfId="10984" builtinId="8" hidden="1"/>
    <cellStyle name="Hipervínculo" xfId="10990" builtinId="8" hidden="1"/>
    <cellStyle name="Hipervínculo" xfId="10994" builtinId="8" hidden="1"/>
    <cellStyle name="Hipervínculo" xfId="11000" builtinId="8" hidden="1"/>
    <cellStyle name="Hipervínculo" xfId="11006" builtinId="8" hidden="1"/>
    <cellStyle name="Hipervínculo" xfId="11010" builtinId="8" hidden="1"/>
    <cellStyle name="Hipervínculo" xfId="11016" builtinId="8" hidden="1"/>
    <cellStyle name="Hipervínculo" xfId="11022" builtinId="8" hidden="1"/>
    <cellStyle name="Hipervínculo" xfId="11026" builtinId="8" hidden="1"/>
    <cellStyle name="Hipervínculo" xfId="11034" builtinId="8" hidden="1"/>
    <cellStyle name="Hipervínculo" xfId="11040" builtinId="8" hidden="1"/>
    <cellStyle name="Hipervínculo" xfId="11044" builtinId="8" hidden="1"/>
    <cellStyle name="Hipervínculo" xfId="11050" builtinId="8" hidden="1"/>
    <cellStyle name="Hipervínculo" xfId="11056" builtinId="8" hidden="1"/>
    <cellStyle name="Hipervínculo" xfId="11060" builtinId="8" hidden="1"/>
    <cellStyle name="Hipervínculo" xfId="11066" builtinId="8" hidden="1"/>
    <cellStyle name="Hipervínculo" xfId="11072" builtinId="8" hidden="1"/>
    <cellStyle name="Hipervínculo" xfId="11076" builtinId="8" hidden="1"/>
    <cellStyle name="Hipervínculo" xfId="11080" builtinId="8" hidden="1"/>
    <cellStyle name="Hipervínculo" xfId="11086" builtinId="8" hidden="1"/>
    <cellStyle name="Hipervínculo" xfId="11090" builtinId="8" hidden="1"/>
    <cellStyle name="Hipervínculo" xfId="11096" builtinId="8" hidden="1"/>
    <cellStyle name="Hipervínculo" xfId="11102" builtinId="8" hidden="1"/>
    <cellStyle name="Hipervínculo" xfId="11106" builtinId="8" hidden="1"/>
    <cellStyle name="Hipervínculo" xfId="11112" builtinId="8" hidden="1"/>
    <cellStyle name="Hipervínculo" xfId="11118" builtinId="8" hidden="1"/>
    <cellStyle name="Hipervínculo" xfId="11122" builtinId="8" hidden="1"/>
    <cellStyle name="Hipervínculo" xfId="11128" builtinId="8" hidden="1"/>
    <cellStyle name="Hipervínculo" xfId="11134" builtinId="8" hidden="1"/>
    <cellStyle name="Hipervínculo" xfId="11138" builtinId="8" hidden="1"/>
    <cellStyle name="Hipervínculo" xfId="11144" builtinId="8" hidden="1"/>
    <cellStyle name="Hipervínculo" xfId="11150" builtinId="8" hidden="1"/>
    <cellStyle name="Hipervínculo" xfId="11154" builtinId="8" hidden="1"/>
    <cellStyle name="Hipervínculo" xfId="11160" builtinId="8" hidden="1"/>
    <cellStyle name="Hipervínculo" xfId="11168" builtinId="8" hidden="1"/>
    <cellStyle name="Hipervínculo" xfId="11172" builtinId="8" hidden="1"/>
    <cellStyle name="Hipervínculo" xfId="11178" builtinId="8" hidden="1"/>
    <cellStyle name="Hipervínculo" xfId="11184" builtinId="8" hidden="1"/>
    <cellStyle name="Hipervínculo" xfId="11188" builtinId="8" hidden="1"/>
    <cellStyle name="Hipervínculo" xfId="11194" builtinId="8" hidden="1"/>
    <cellStyle name="Hipervínculo" xfId="11200" builtinId="8" hidden="1"/>
    <cellStyle name="Hipervínculo" xfId="11204" builtinId="8" hidden="1"/>
    <cellStyle name="Hipervínculo" xfId="11030" builtinId="8" hidden="1"/>
    <cellStyle name="Hipervínculo" xfId="11214" builtinId="8" hidden="1"/>
    <cellStyle name="Hipervínculo" xfId="11218" builtinId="8" hidden="1"/>
    <cellStyle name="Hipervínculo" xfId="11224" builtinId="8" hidden="1"/>
    <cellStyle name="Hipervínculo" xfId="11230" builtinId="8" hidden="1"/>
    <cellStyle name="Hipervínculo" xfId="11234" builtinId="8" hidden="1"/>
    <cellStyle name="Hipervínculo" xfId="11240" builtinId="8" hidden="1"/>
    <cellStyle name="Hipervínculo" xfId="11246" builtinId="8" hidden="1"/>
    <cellStyle name="Hipervínculo" xfId="11250" builtinId="8" hidden="1"/>
    <cellStyle name="Hipervínculo" xfId="11256" builtinId="8" hidden="1"/>
    <cellStyle name="Hipervínculo" xfId="11262" builtinId="8" hidden="1"/>
    <cellStyle name="Hipervínculo" xfId="11266" builtinId="8" hidden="1"/>
    <cellStyle name="Hipervínculo" xfId="11272" builtinId="8" hidden="1"/>
    <cellStyle name="Hipervínculo" xfId="11278" builtinId="8" hidden="1"/>
    <cellStyle name="Hipervínculo" xfId="11282" builtinId="8" hidden="1"/>
    <cellStyle name="Hipervínculo" xfId="11288" builtinId="8" hidden="1"/>
    <cellStyle name="Hipervínculo" xfId="11296" builtinId="8" hidden="1"/>
    <cellStyle name="Hipervínculo" xfId="11300" builtinId="8" hidden="1"/>
    <cellStyle name="Hipervínculo" xfId="11306" builtinId="8" hidden="1"/>
    <cellStyle name="Hipervínculo" xfId="11312" builtinId="8" hidden="1"/>
    <cellStyle name="Hipervínculo" xfId="11316" builtinId="8" hidden="1"/>
    <cellStyle name="Hipervínculo" xfId="11322" builtinId="8" hidden="1"/>
    <cellStyle name="Hipervínculo" xfId="11328" builtinId="8" hidden="1"/>
    <cellStyle name="Hipervínculo" xfId="11332" builtinId="8" hidden="1"/>
    <cellStyle name="Hipervínculo" xfId="11338" builtinId="8" hidden="1"/>
    <cellStyle name="Hipervínculo" xfId="11342" builtinId="8" hidden="1"/>
    <cellStyle name="Hipervínculo" xfId="11346" builtinId="8" hidden="1"/>
    <cellStyle name="Hipervínculo" xfId="11352" builtinId="8" hidden="1"/>
    <cellStyle name="Hipervínculo" xfId="11358" builtinId="8" hidden="1"/>
    <cellStyle name="Hipervínculo" xfId="11362" builtinId="8" hidden="1"/>
    <cellStyle name="Hipervínculo" xfId="11368" builtinId="8" hidden="1"/>
    <cellStyle name="Hipervínculo" xfId="11374" builtinId="8" hidden="1"/>
    <cellStyle name="Hipervínculo" xfId="11378" builtinId="8" hidden="1"/>
    <cellStyle name="Hipervínculo" xfId="11384" builtinId="8" hidden="1"/>
    <cellStyle name="Hipervínculo" xfId="11390" builtinId="8" hidden="1"/>
    <cellStyle name="Hipervínculo" xfId="11394" builtinId="8" hidden="1"/>
    <cellStyle name="Hipervínculo" xfId="11400" builtinId="8" hidden="1"/>
    <cellStyle name="Hipervínculo" xfId="11406" builtinId="8" hidden="1"/>
    <cellStyle name="Hipervínculo" xfId="11410" builtinId="8" hidden="1"/>
    <cellStyle name="Hipervínculo" xfId="11416" builtinId="8" hidden="1"/>
    <cellStyle name="Hipervínculo" xfId="11422" builtinId="8" hidden="1"/>
    <cellStyle name="Hipervínculo" xfId="11428" builtinId="8" hidden="1"/>
    <cellStyle name="Hipervínculo" xfId="11434" builtinId="8" hidden="1"/>
    <cellStyle name="Hipervínculo" xfId="11440" builtinId="8" hidden="1"/>
    <cellStyle name="Hipervínculo" xfId="11444" builtinId="8" hidden="1"/>
    <cellStyle name="Hipervínculo" xfId="11450" builtinId="8" hidden="1"/>
    <cellStyle name="Hipervínculo" xfId="11456" builtinId="8" hidden="1"/>
    <cellStyle name="Hipervínculo" xfId="11460" builtinId="8" hidden="1"/>
    <cellStyle name="Hipervínculo" xfId="11466" builtinId="8" hidden="1"/>
    <cellStyle name="Hipervínculo" xfId="11472" builtinId="8" hidden="1"/>
    <cellStyle name="Hipervínculo" xfId="11474" builtinId="8" hidden="1"/>
    <cellStyle name="Hipervínculo" xfId="11480" builtinId="8" hidden="1"/>
    <cellStyle name="Hipervínculo" xfId="11486" builtinId="8" hidden="1"/>
    <cellStyle name="Hipervínculo" xfId="11490" builtinId="8" hidden="1"/>
    <cellStyle name="Hipervínculo" xfId="11496" builtinId="8" hidden="1"/>
    <cellStyle name="Hipervínculo" xfId="11502" builtinId="8" hidden="1"/>
    <cellStyle name="Hipervínculo" xfId="11506" builtinId="8" hidden="1"/>
    <cellStyle name="Hipervínculo" xfId="11512" builtinId="8" hidden="1"/>
    <cellStyle name="Hipervínculo" xfId="11518" builtinId="8" hidden="1"/>
    <cellStyle name="Hipervínculo" xfId="11522" builtinId="8" hidden="1"/>
    <cellStyle name="Hipervínculo" xfId="11528" builtinId="8" hidden="1"/>
    <cellStyle name="Hipervínculo" xfId="11534" builtinId="8" hidden="1"/>
    <cellStyle name="Hipervínculo" xfId="11538" builtinId="8" hidden="1"/>
    <cellStyle name="Hipervínculo" xfId="11544" builtinId="8" hidden="1"/>
    <cellStyle name="Hipervínculo" xfId="11550" builtinId="8" hidden="1"/>
    <cellStyle name="Hipervínculo" xfId="11554" builtinId="8" hidden="1"/>
    <cellStyle name="Hipervínculo" xfId="11562" builtinId="8" hidden="1"/>
    <cellStyle name="Hipervínculo" xfId="11568" builtinId="8" hidden="1"/>
    <cellStyle name="Hipervínculo" xfId="11572" builtinId="8" hidden="1"/>
    <cellStyle name="Hipervínculo" xfId="11578" builtinId="8" hidden="1"/>
    <cellStyle name="Hipervínculo" xfId="11584" builtinId="8" hidden="1"/>
    <cellStyle name="Hipervínculo" xfId="11588" builtinId="8" hidden="1"/>
    <cellStyle name="Hipervínculo" xfId="11594" builtinId="8" hidden="1"/>
    <cellStyle name="Hipervínculo" xfId="11600" builtinId="8" hidden="1"/>
    <cellStyle name="Hipervínculo" xfId="11604" builtinId="8" hidden="1"/>
    <cellStyle name="Hipervínculo" xfId="11608" builtinId="8" hidden="1"/>
    <cellStyle name="Hipervínculo" xfId="11614" builtinId="8" hidden="1"/>
    <cellStyle name="Hipervínculo" xfId="11618" builtinId="8" hidden="1"/>
    <cellStyle name="Hipervínculo" xfId="11624" builtinId="8" hidden="1"/>
    <cellStyle name="Hipervínculo" xfId="11630" builtinId="8" hidden="1"/>
    <cellStyle name="Hipervínculo" xfId="11634" builtinId="8" hidden="1"/>
    <cellStyle name="Hipervínculo" xfId="11640" builtinId="8" hidden="1"/>
    <cellStyle name="Hipervínculo" xfId="11646" builtinId="8" hidden="1"/>
    <cellStyle name="Hipervínculo" xfId="11650" builtinId="8" hidden="1"/>
    <cellStyle name="Hipervínculo" xfId="11656" builtinId="8" hidden="1"/>
    <cellStyle name="Hipervínculo" xfId="11662" builtinId="8" hidden="1"/>
    <cellStyle name="Hipervínculo" xfId="11666" builtinId="8" hidden="1"/>
    <cellStyle name="Hipervínculo" xfId="11672" builtinId="8" hidden="1"/>
    <cellStyle name="Hipervínculo" xfId="11678" builtinId="8" hidden="1"/>
    <cellStyle name="Hipervínculo" xfId="11682" builtinId="8" hidden="1"/>
    <cellStyle name="Hipervínculo" xfId="11688" builtinId="8" hidden="1"/>
    <cellStyle name="Hipervínculo" xfId="11696" builtinId="8" hidden="1"/>
    <cellStyle name="Hipervínculo" xfId="11700" builtinId="8" hidden="1"/>
    <cellStyle name="Hipervínculo" xfId="11706" builtinId="8" hidden="1"/>
    <cellStyle name="Hipervínculo" xfId="11712" builtinId="8" hidden="1"/>
    <cellStyle name="Hipervínculo" xfId="11716" builtinId="8" hidden="1"/>
    <cellStyle name="Hipervínculo" xfId="11722" builtinId="8" hidden="1"/>
    <cellStyle name="Hipervínculo" xfId="11728" builtinId="8" hidden="1"/>
    <cellStyle name="Hipervínculo" xfId="11732" builtinId="8" hidden="1"/>
    <cellStyle name="Hipervínculo" xfId="11558" builtinId="8" hidden="1"/>
    <cellStyle name="Hipervínculo" xfId="11742" builtinId="8" hidden="1"/>
    <cellStyle name="Hipervínculo" xfId="11746" builtinId="8" hidden="1"/>
    <cellStyle name="Hipervínculo" xfId="11752" builtinId="8" hidden="1"/>
    <cellStyle name="Hipervínculo" xfId="11758" builtinId="8" hidden="1"/>
    <cellStyle name="Hipervínculo" xfId="11762" builtinId="8" hidden="1"/>
    <cellStyle name="Hipervínculo" xfId="11768" builtinId="8" hidden="1"/>
    <cellStyle name="Hipervínculo" xfId="11774" builtinId="8" hidden="1"/>
    <cellStyle name="Hipervínculo" xfId="11778" builtinId="8" hidden="1"/>
    <cellStyle name="Hipervínculo" xfId="11784" builtinId="8" hidden="1"/>
    <cellStyle name="Hipervínculo" xfId="11790" builtinId="8" hidden="1"/>
    <cellStyle name="Hipervínculo" xfId="11794" builtinId="8" hidden="1"/>
    <cellStyle name="Hipervínculo" xfId="11800" builtinId="8" hidden="1"/>
    <cellStyle name="Hipervínculo" xfId="11806" builtinId="8" hidden="1"/>
    <cellStyle name="Hipervínculo" xfId="11810" builtinId="8" hidden="1"/>
    <cellStyle name="Hipervínculo" xfId="11816" builtinId="8" hidden="1"/>
    <cellStyle name="Hipervínculo" xfId="11823" builtinId="8" hidden="1"/>
    <cellStyle name="Hipervínculo" xfId="11827" builtinId="8" hidden="1"/>
    <cellStyle name="Hipervínculo" xfId="11833" builtinId="8" hidden="1"/>
    <cellStyle name="Hipervínculo" xfId="11839" builtinId="8" hidden="1"/>
    <cellStyle name="Hipervínculo" xfId="11843" builtinId="8" hidden="1"/>
    <cellStyle name="Hipervínculo" xfId="11849" builtinId="8" hidden="1"/>
    <cellStyle name="Hipervínculo" xfId="11855" builtinId="8" hidden="1"/>
    <cellStyle name="Hipervínculo" xfId="11859" builtinId="8" hidden="1"/>
    <cellStyle name="Hipervínculo" xfId="11865" builtinId="8" hidden="1"/>
    <cellStyle name="Hipervínculo" xfId="11869" builtinId="8" hidden="1"/>
    <cellStyle name="Hipervínculo" xfId="11873" builtinId="8" hidden="1"/>
    <cellStyle name="Hipervínculo" xfId="11879" builtinId="8" hidden="1"/>
    <cellStyle name="Hipervínculo" xfId="11885" builtinId="8" hidden="1"/>
    <cellStyle name="Hipervínculo" xfId="11889" builtinId="8" hidden="1"/>
    <cellStyle name="Hipervínculo" xfId="11895" builtinId="8" hidden="1"/>
    <cellStyle name="Hipervínculo" xfId="11901" builtinId="8" hidden="1"/>
    <cellStyle name="Hipervínculo" xfId="11905" builtinId="8" hidden="1"/>
    <cellStyle name="Hipervínculo" xfId="11911" builtinId="8" hidden="1"/>
    <cellStyle name="Hipervínculo" xfId="11917" builtinId="8" hidden="1"/>
    <cellStyle name="Hipervínculo" xfId="11921" builtinId="8" hidden="1"/>
    <cellStyle name="Hipervínculo" xfId="11927" builtinId="8" hidden="1"/>
    <cellStyle name="Hipervínculo" xfId="11933" builtinId="8" hidden="1"/>
    <cellStyle name="Hipervínculo" xfId="11937" builtinId="8" hidden="1"/>
    <cellStyle name="Hipervínculo" xfId="11943" builtinId="8" hidden="1"/>
    <cellStyle name="Hipervínculo" xfId="11949" builtinId="8" hidden="1"/>
    <cellStyle name="Hipervínculo" xfId="11953" builtinId="8" hidden="1"/>
    <cellStyle name="Hipervínculo" xfId="11959" builtinId="8" hidden="1"/>
    <cellStyle name="Hipervínculo" xfId="11965" builtinId="8" hidden="1"/>
    <cellStyle name="Hipervínculo" xfId="11969" builtinId="8" hidden="1"/>
    <cellStyle name="Hipervínculo" xfId="11975" builtinId="8" hidden="1"/>
    <cellStyle name="Hipervínculo" xfId="11981" builtinId="8" hidden="1"/>
    <cellStyle name="Hipervínculo" xfId="11985" builtinId="8" hidden="1"/>
    <cellStyle name="Hipervínculo" xfId="11991" builtinId="8" hidden="1"/>
    <cellStyle name="Hipervínculo" xfId="11997" builtinId="8" hidden="1"/>
    <cellStyle name="Hipervínculo" xfId="12005" builtinId="8" hidden="1"/>
    <cellStyle name="Hipervínculo" xfId="12011" builtinId="8" hidden="1"/>
    <cellStyle name="Hipervínculo" xfId="12017" builtinId="8" hidden="1"/>
    <cellStyle name="Hipervínculo" xfId="12021" builtinId="8" hidden="1"/>
    <cellStyle name="Hipervínculo" xfId="12027" builtinId="8" hidden="1"/>
    <cellStyle name="Hipervínculo" xfId="12033" builtinId="8" hidden="1"/>
    <cellStyle name="Hipervínculo" xfId="12037" builtinId="8" hidden="1"/>
    <cellStyle name="Hipervínculo" xfId="12043" builtinId="8" hidden="1"/>
    <cellStyle name="Hipervínculo" xfId="12049" builtinId="8" hidden="1"/>
    <cellStyle name="Hipervínculo" xfId="12053" builtinId="8" hidden="1"/>
    <cellStyle name="Hipervínculo" xfId="12059" builtinId="8" hidden="1"/>
    <cellStyle name="Hipervínculo" xfId="12065" builtinId="8" hidden="1"/>
    <cellStyle name="Hipervínculo" xfId="12069" builtinId="8" hidden="1"/>
    <cellStyle name="Hipervínculo" xfId="12075" builtinId="8" hidden="1"/>
    <cellStyle name="Hipervínculo" xfId="12081" builtinId="8" hidden="1"/>
    <cellStyle name="Hipervínculo" xfId="12085" builtinId="8" hidden="1"/>
    <cellStyle name="Hipervínculo" xfId="12093" builtinId="8" hidden="1"/>
    <cellStyle name="Hipervínculo" xfId="12099" builtinId="8" hidden="1"/>
    <cellStyle name="Hipervínculo" xfId="12103" builtinId="8" hidden="1"/>
    <cellStyle name="Hipervínculo" xfId="12109" builtinId="8" hidden="1"/>
    <cellStyle name="Hipervínculo" xfId="12115" builtinId="8" hidden="1"/>
    <cellStyle name="Hipervínculo" xfId="12119" builtinId="8" hidden="1"/>
    <cellStyle name="Hipervínculo" xfId="12125" builtinId="8" hidden="1"/>
    <cellStyle name="Hipervínculo" xfId="12131" builtinId="8" hidden="1"/>
    <cellStyle name="Hipervínculo" xfId="12135" builtinId="8" hidden="1"/>
    <cellStyle name="Hipervínculo" xfId="12139" builtinId="8" hidden="1"/>
    <cellStyle name="Hipervínculo" xfId="12145" builtinId="8" hidden="1"/>
    <cellStyle name="Hipervínculo" xfId="12149" builtinId="8" hidden="1"/>
    <cellStyle name="Hipervínculo" xfId="12155" builtinId="8" hidden="1"/>
    <cellStyle name="Hipervínculo" xfId="12161" builtinId="8" hidden="1"/>
    <cellStyle name="Hipervínculo" xfId="12165" builtinId="8" hidden="1"/>
    <cellStyle name="Hipervínculo" xfId="12171" builtinId="8" hidden="1"/>
    <cellStyle name="Hipervínculo" xfId="12177" builtinId="8" hidden="1"/>
    <cellStyle name="Hipervínculo" xfId="12181" builtinId="8" hidden="1"/>
    <cellStyle name="Hipervínculo" xfId="12187" builtinId="8" hidden="1"/>
    <cellStyle name="Hipervínculo" xfId="12193" builtinId="8" hidden="1"/>
    <cellStyle name="Hipervínculo" xfId="12197" builtinId="8" hidden="1"/>
    <cellStyle name="Hipervínculo" xfId="12203" builtinId="8" hidden="1"/>
    <cellStyle name="Hipervínculo" xfId="12209" builtinId="8" hidden="1"/>
    <cellStyle name="Hipervínculo" xfId="12213" builtinId="8" hidden="1"/>
    <cellStyle name="Hipervínculo" xfId="12219" builtinId="8" hidden="1"/>
    <cellStyle name="Hipervínculo" xfId="12227" builtinId="8" hidden="1"/>
    <cellStyle name="Hipervínculo" xfId="12231" builtinId="8" hidden="1"/>
    <cellStyle name="Hipervínculo" xfId="12237" builtinId="8" hidden="1"/>
    <cellStyle name="Hipervínculo" xfId="12243" builtinId="8" hidden="1"/>
    <cellStyle name="Hipervínculo" xfId="12247" builtinId="8" hidden="1"/>
    <cellStyle name="Hipervínculo" xfId="12253" builtinId="8" hidden="1"/>
    <cellStyle name="Hipervínculo" xfId="12259" builtinId="8" hidden="1"/>
    <cellStyle name="Hipervínculo" xfId="12263" builtinId="8" hidden="1"/>
    <cellStyle name="Hipervínculo" xfId="12089" builtinId="8" hidden="1"/>
    <cellStyle name="Hipervínculo" xfId="12273" builtinId="8" hidden="1"/>
    <cellStyle name="Hipervínculo" xfId="12277" builtinId="8" hidden="1"/>
    <cellStyle name="Hipervínculo" xfId="12283" builtinId="8" hidden="1"/>
    <cellStyle name="Hipervínculo" xfId="12289" builtinId="8" hidden="1"/>
    <cellStyle name="Hipervínculo" xfId="12293" builtinId="8" hidden="1"/>
    <cellStyle name="Hipervínculo" xfId="12299" builtinId="8" hidden="1"/>
    <cellStyle name="Hipervínculo" xfId="12305" builtinId="8" hidden="1"/>
    <cellStyle name="Hipervínculo" xfId="12309" builtinId="8" hidden="1"/>
    <cellStyle name="Hipervínculo" xfId="12315" builtinId="8" hidden="1"/>
    <cellStyle name="Hipervínculo" xfId="12321" builtinId="8" hidden="1"/>
    <cellStyle name="Hipervínculo" xfId="12325" builtinId="8" hidden="1"/>
    <cellStyle name="Hipervínculo" xfId="12331" builtinId="8" hidden="1"/>
    <cellStyle name="Hipervínculo" xfId="12337" builtinId="8" hidden="1"/>
    <cellStyle name="Hipervínculo" xfId="12341" builtinId="8" hidden="1"/>
    <cellStyle name="Hipervínculo" xfId="12347" builtinId="8" hidden="1"/>
    <cellStyle name="Hipervínculo" xfId="12355" builtinId="8" hidden="1"/>
    <cellStyle name="Hipervínculo" xfId="12359" builtinId="8" hidden="1"/>
    <cellStyle name="Hipervínculo" xfId="12365" builtinId="8" hidden="1"/>
    <cellStyle name="Hipervínculo" xfId="12371" builtinId="8" hidden="1"/>
    <cellStyle name="Hipervínculo" xfId="12375" builtinId="8" hidden="1"/>
    <cellStyle name="Hipervínculo" xfId="12381" builtinId="8" hidden="1"/>
    <cellStyle name="Hipervínculo" xfId="12387" builtinId="8" hidden="1"/>
    <cellStyle name="Hipervínculo" xfId="12391" builtinId="8" hidden="1"/>
    <cellStyle name="Hipervínculo" xfId="12397" builtinId="8" hidden="1"/>
    <cellStyle name="Hipervínculo" xfId="12401" builtinId="8" hidden="1"/>
    <cellStyle name="Hipervínculo" xfId="12405" builtinId="8" hidden="1"/>
    <cellStyle name="Hipervínculo" xfId="12411" builtinId="8" hidden="1"/>
    <cellStyle name="Hipervínculo" xfId="12417" builtinId="8" hidden="1"/>
    <cellStyle name="Hipervínculo" xfId="12421" builtinId="8" hidden="1"/>
    <cellStyle name="Hipervínculo" xfId="12427" builtinId="8" hidden="1"/>
    <cellStyle name="Hipervínculo" xfId="12433" builtinId="8" hidden="1"/>
    <cellStyle name="Hipervínculo" xfId="12437" builtinId="8" hidden="1"/>
    <cellStyle name="Hipervínculo" xfId="12443" builtinId="8" hidden="1"/>
    <cellStyle name="Hipervínculo" xfId="12449" builtinId="8" hidden="1"/>
    <cellStyle name="Hipervínculo" xfId="12453" builtinId="8" hidden="1"/>
    <cellStyle name="Hipervínculo" xfId="12459" builtinId="8" hidden="1"/>
    <cellStyle name="Hipervínculo" xfId="12465" builtinId="8" hidden="1"/>
    <cellStyle name="Hipervínculo" xfId="12469" builtinId="8" hidden="1"/>
    <cellStyle name="Hipervínculo" xfId="12475" builtinId="8" hidden="1"/>
    <cellStyle name="Hipervínculo" xfId="12481" builtinId="8" hidden="1"/>
    <cellStyle name="Hipervínculo" xfId="12487" builtinId="8" hidden="1"/>
    <cellStyle name="Hipervínculo" xfId="12493" builtinId="8" hidden="1"/>
    <cellStyle name="Hipervínculo" xfId="12499" builtinId="8" hidden="1"/>
    <cellStyle name="Hipervínculo" xfId="12503" builtinId="8" hidden="1"/>
    <cellStyle name="Hipervínculo" xfId="12509" builtinId="8" hidden="1"/>
    <cellStyle name="Hipervínculo" xfId="12515" builtinId="8" hidden="1"/>
    <cellStyle name="Hipervínculo" xfId="12519" builtinId="8" hidden="1"/>
    <cellStyle name="Hipervínculo" xfId="12525" builtinId="8" hidden="1"/>
    <cellStyle name="Hipervínculo" xfId="12531" builtinId="8" hidden="1"/>
    <cellStyle name="Hipervínculo" xfId="12533" builtinId="8" hidden="1"/>
    <cellStyle name="Hipervínculo" xfId="12539" builtinId="8" hidden="1"/>
    <cellStyle name="Hipervínculo" xfId="12545" builtinId="8" hidden="1"/>
    <cellStyle name="Hipervínculo" xfId="12549" builtinId="8" hidden="1"/>
    <cellStyle name="Hipervínculo" xfId="12555" builtinId="8" hidden="1"/>
    <cellStyle name="Hipervínculo" xfId="12561" builtinId="8" hidden="1"/>
    <cellStyle name="Hipervínculo" xfId="12565" builtinId="8" hidden="1"/>
    <cellStyle name="Hipervínculo" xfId="12571" builtinId="8" hidden="1"/>
    <cellStyle name="Hipervínculo" xfId="12577" builtinId="8" hidden="1"/>
    <cellStyle name="Hipervínculo" xfId="12581" builtinId="8" hidden="1"/>
    <cellStyle name="Hipervínculo" xfId="12587" builtinId="8" hidden="1"/>
    <cellStyle name="Hipervínculo" xfId="12593" builtinId="8" hidden="1"/>
    <cellStyle name="Hipervínculo" xfId="12597" builtinId="8" hidden="1"/>
    <cellStyle name="Hipervínculo" xfId="12603" builtinId="8" hidden="1"/>
    <cellStyle name="Hipervínculo" xfId="12609" builtinId="8" hidden="1"/>
    <cellStyle name="Hipervínculo" xfId="12613" builtinId="8" hidden="1"/>
    <cellStyle name="Hipervínculo" xfId="12621" builtinId="8" hidden="1"/>
    <cellStyle name="Hipervínculo" xfId="12627" builtinId="8" hidden="1"/>
    <cellStyle name="Hipervínculo" xfId="12631" builtinId="8" hidden="1"/>
    <cellStyle name="Hipervínculo" xfId="12637" builtinId="8" hidden="1"/>
    <cellStyle name="Hipervínculo" xfId="12643" builtinId="8" hidden="1"/>
    <cellStyle name="Hipervínculo" xfId="12647" builtinId="8" hidden="1"/>
    <cellStyle name="Hipervínculo" xfId="12653" builtinId="8" hidden="1"/>
    <cellStyle name="Hipervínculo" xfId="12659" builtinId="8" hidden="1"/>
    <cellStyle name="Hipervínculo" xfId="12663" builtinId="8" hidden="1"/>
    <cellStyle name="Hipervínculo" xfId="12667" builtinId="8" hidden="1"/>
    <cellStyle name="Hipervínculo" xfId="12673" builtinId="8" hidden="1"/>
    <cellStyle name="Hipervínculo" xfId="12677" builtinId="8" hidden="1"/>
    <cellStyle name="Hipervínculo" xfId="12683" builtinId="8" hidden="1"/>
    <cellStyle name="Hipervínculo" xfId="12689" builtinId="8" hidden="1"/>
    <cellStyle name="Hipervínculo" xfId="12693" builtinId="8" hidden="1"/>
    <cellStyle name="Hipervínculo" xfId="12699" builtinId="8" hidden="1"/>
    <cellStyle name="Hipervínculo" xfId="12705" builtinId="8" hidden="1"/>
    <cellStyle name="Hipervínculo" xfId="12709" builtinId="8" hidden="1"/>
    <cellStyle name="Hipervínculo" xfId="12715" builtinId="8" hidden="1"/>
    <cellStyle name="Hipervínculo" xfId="12721" builtinId="8" hidden="1"/>
    <cellStyle name="Hipervínculo" xfId="12725" builtinId="8" hidden="1"/>
    <cellStyle name="Hipervínculo" xfId="12731" builtinId="8" hidden="1"/>
    <cellStyle name="Hipervínculo" xfId="12737" builtinId="8" hidden="1"/>
    <cellStyle name="Hipervínculo" xfId="12741" builtinId="8" hidden="1"/>
    <cellStyle name="Hipervínculo" xfId="12747" builtinId="8" hidden="1"/>
    <cellStyle name="Hipervínculo" xfId="12755" builtinId="8" hidden="1"/>
    <cellStyle name="Hipervínculo" xfId="12759" builtinId="8" hidden="1"/>
    <cellStyle name="Hipervínculo" xfId="12765" builtinId="8" hidden="1"/>
    <cellStyle name="Hipervínculo" xfId="12771" builtinId="8" hidden="1"/>
    <cellStyle name="Hipervínculo" xfId="12775" builtinId="8" hidden="1"/>
    <cellStyle name="Hipervínculo" xfId="12781" builtinId="8" hidden="1"/>
    <cellStyle name="Hipervínculo" xfId="12787" builtinId="8" hidden="1"/>
    <cellStyle name="Hipervínculo" xfId="12791" builtinId="8" hidden="1"/>
    <cellStyle name="Hipervínculo" xfId="12617" builtinId="8" hidden="1"/>
    <cellStyle name="Hipervínculo" xfId="12801" builtinId="8" hidden="1"/>
    <cellStyle name="Hipervínculo" xfId="12805" builtinId="8" hidden="1"/>
    <cellStyle name="Hipervínculo" xfId="12811" builtinId="8" hidden="1"/>
    <cellStyle name="Hipervínculo" xfId="12817" builtinId="8" hidden="1"/>
    <cellStyle name="Hipervínculo" xfId="12821" builtinId="8" hidden="1"/>
    <cellStyle name="Hipervínculo" xfId="12827" builtinId="8" hidden="1"/>
    <cellStyle name="Hipervínculo" xfId="12833" builtinId="8" hidden="1"/>
    <cellStyle name="Hipervínculo" xfId="12837" builtinId="8" hidden="1"/>
    <cellStyle name="Hipervínculo" xfId="12843" builtinId="8" hidden="1"/>
    <cellStyle name="Hipervínculo" xfId="12849" builtinId="8" hidden="1"/>
    <cellStyle name="Hipervínculo" xfId="12853" builtinId="8" hidden="1"/>
    <cellStyle name="Hipervínculo" xfId="12859" builtinId="8" hidden="1"/>
    <cellStyle name="Hipervínculo" xfId="12865" builtinId="8" hidden="1"/>
    <cellStyle name="Hipervínculo" xfId="12869" builtinId="8" hidden="1"/>
    <cellStyle name="Hipervínculo" xfId="12875" builtinId="8" hidden="1"/>
    <cellStyle name="Hipervínculo" xfId="12883" builtinId="8" hidden="1"/>
    <cellStyle name="Hipervínculo" xfId="12887" builtinId="8" hidden="1"/>
    <cellStyle name="Hipervínculo" xfId="12893" builtinId="8" hidden="1"/>
    <cellStyle name="Hipervínculo" xfId="12899" builtinId="8" hidden="1"/>
    <cellStyle name="Hipervínculo" xfId="12903" builtinId="8" hidden="1"/>
    <cellStyle name="Hipervínculo" xfId="12909" builtinId="8" hidden="1"/>
    <cellStyle name="Hipervínculo" xfId="12915" builtinId="8" hidden="1"/>
    <cellStyle name="Hipervínculo" xfId="12919" builtinId="8" hidden="1"/>
    <cellStyle name="Hipervínculo" xfId="12925" builtinId="8" hidden="1"/>
    <cellStyle name="Hipervínculo" xfId="12929" builtinId="8" hidden="1"/>
    <cellStyle name="Hipervínculo" xfId="12933" builtinId="8" hidden="1"/>
    <cellStyle name="Hipervínculo" xfId="12939" builtinId="8" hidden="1"/>
    <cellStyle name="Hipervínculo" xfId="12945" builtinId="8" hidden="1"/>
    <cellStyle name="Hipervínculo" xfId="12949" builtinId="8" hidden="1"/>
    <cellStyle name="Hipervínculo" xfId="12955" builtinId="8" hidden="1"/>
    <cellStyle name="Hipervínculo" xfId="12961" builtinId="8" hidden="1"/>
    <cellStyle name="Hipervínculo" xfId="12965" builtinId="8" hidden="1"/>
    <cellStyle name="Hipervínculo" xfId="12971" builtinId="8" hidden="1"/>
    <cellStyle name="Hipervínculo" xfId="12977" builtinId="8" hidden="1"/>
    <cellStyle name="Hipervínculo" xfId="12981" builtinId="8" hidden="1"/>
    <cellStyle name="Hipervínculo" xfId="12987" builtinId="8" hidden="1"/>
    <cellStyle name="Hipervínculo" xfId="12993" builtinId="8" hidden="1"/>
    <cellStyle name="Hipervínculo" xfId="12997" builtinId="8" hidden="1"/>
    <cellStyle name="Hipervínculo" xfId="13003" builtinId="8" hidden="1"/>
    <cellStyle name="Hipervínculo" xfId="13009" builtinId="8" hidden="1"/>
    <cellStyle name="Hipervínculo" xfId="13015" builtinId="8" hidden="1"/>
    <cellStyle name="Hipervínculo" xfId="13021" builtinId="8" hidden="1"/>
    <cellStyle name="Hipervínculo" xfId="13027" builtinId="8" hidden="1"/>
    <cellStyle name="Hipervínculo" xfId="13031" builtinId="8" hidden="1"/>
    <cellStyle name="Hipervínculo" xfId="13037" builtinId="8" hidden="1"/>
    <cellStyle name="Hipervínculo" xfId="13043" builtinId="8" hidden="1"/>
    <cellStyle name="Hipervínculo" xfId="13047" builtinId="8" hidden="1"/>
    <cellStyle name="Hipervínculo" xfId="13053" builtinId="8" hidden="1"/>
    <cellStyle name="Hipervínculo" xfId="13059" builtinId="8" hidden="1"/>
    <cellStyle name="Hipervínculo" xfId="13061" builtinId="8" hidden="1"/>
    <cellStyle name="Hipervínculo" xfId="13067" builtinId="8" hidden="1"/>
    <cellStyle name="Hipervínculo" xfId="13073" builtinId="8" hidden="1"/>
    <cellStyle name="Hipervínculo" xfId="13077" builtinId="8" hidden="1"/>
    <cellStyle name="Hipervínculo" xfId="13083" builtinId="8" hidden="1"/>
    <cellStyle name="Hipervínculo" xfId="13089" builtinId="8" hidden="1"/>
    <cellStyle name="Hipervínculo" xfId="13093" builtinId="8" hidden="1"/>
    <cellStyle name="Hipervínculo" xfId="13099" builtinId="8" hidden="1"/>
    <cellStyle name="Hipervínculo" xfId="13105" builtinId="8" hidden="1"/>
    <cellStyle name="Hipervínculo" xfId="13109" builtinId="8" hidden="1"/>
    <cellStyle name="Hipervínculo" xfId="13115" builtinId="8" hidden="1"/>
    <cellStyle name="Hipervínculo" xfId="13121" builtinId="8" hidden="1"/>
    <cellStyle name="Hipervínculo" xfId="13125" builtinId="8" hidden="1"/>
    <cellStyle name="Hipervínculo" xfId="13131" builtinId="8" hidden="1"/>
    <cellStyle name="Hipervínculo" xfId="13137" builtinId="8" hidden="1"/>
    <cellStyle name="Hipervínculo" xfId="13141" builtinId="8" hidden="1"/>
    <cellStyle name="Hipervínculo" xfId="13149" builtinId="8" hidden="1"/>
    <cellStyle name="Hipervínculo" xfId="13155" builtinId="8" hidden="1"/>
    <cellStyle name="Hipervínculo" xfId="13159" builtinId="8" hidden="1"/>
    <cellStyle name="Hipervínculo" xfId="13165" builtinId="8" hidden="1"/>
    <cellStyle name="Hipervínculo" xfId="13171" builtinId="8" hidden="1"/>
    <cellStyle name="Hipervínculo" xfId="13175" builtinId="8" hidden="1"/>
    <cellStyle name="Hipervínculo" xfId="13181" builtinId="8" hidden="1"/>
    <cellStyle name="Hipervínculo" xfId="13187" builtinId="8" hidden="1"/>
    <cellStyle name="Hipervínculo" xfId="13191" builtinId="8" hidden="1"/>
    <cellStyle name="Hipervínculo" xfId="13195" builtinId="8" hidden="1"/>
    <cellStyle name="Hipervínculo" xfId="13201" builtinId="8" hidden="1"/>
    <cellStyle name="Hipervínculo" xfId="13205" builtinId="8" hidden="1"/>
    <cellStyle name="Hipervínculo" xfId="13211" builtinId="8" hidden="1"/>
    <cellStyle name="Hipervínculo" xfId="13217" builtinId="8" hidden="1"/>
    <cellStyle name="Hipervínculo" xfId="13221" builtinId="8" hidden="1"/>
    <cellStyle name="Hipervínculo" xfId="13227" builtinId="8" hidden="1"/>
    <cellStyle name="Hipervínculo" xfId="13233" builtinId="8" hidden="1"/>
    <cellStyle name="Hipervínculo" xfId="13237" builtinId="8" hidden="1"/>
    <cellStyle name="Hipervínculo" xfId="13243" builtinId="8" hidden="1"/>
    <cellStyle name="Hipervínculo" xfId="13249" builtinId="8" hidden="1"/>
    <cellStyle name="Hipervínculo" xfId="13253" builtinId="8" hidden="1"/>
    <cellStyle name="Hipervínculo" xfId="13259" builtinId="8" hidden="1"/>
    <cellStyle name="Hipervínculo" xfId="13265" builtinId="8" hidden="1"/>
    <cellStyle name="Hipervínculo" xfId="13269" builtinId="8" hidden="1"/>
    <cellStyle name="Hipervínculo" xfId="13275" builtinId="8" hidden="1"/>
    <cellStyle name="Hipervínculo" xfId="13283" builtinId="8" hidden="1"/>
    <cellStyle name="Hipervínculo" xfId="13287" builtinId="8" hidden="1"/>
    <cellStyle name="Hipervínculo" xfId="13293" builtinId="8" hidden="1"/>
    <cellStyle name="Hipervínculo" xfId="13299" builtinId="8" hidden="1"/>
    <cellStyle name="Hipervínculo" xfId="13303" builtinId="8" hidden="1"/>
    <cellStyle name="Hipervínculo" xfId="13309" builtinId="8" hidden="1"/>
    <cellStyle name="Hipervínculo" xfId="13315" builtinId="8" hidden="1"/>
    <cellStyle name="Hipervínculo" xfId="13319" builtinId="8" hidden="1"/>
    <cellStyle name="Hipervínculo" xfId="13145" builtinId="8" hidden="1"/>
    <cellStyle name="Hipervínculo" xfId="13329" builtinId="8" hidden="1"/>
    <cellStyle name="Hipervínculo" xfId="13333" builtinId="8" hidden="1"/>
    <cellStyle name="Hipervínculo" xfId="13339" builtinId="8" hidden="1"/>
    <cellStyle name="Hipervínculo" xfId="13345" builtinId="8" hidden="1"/>
    <cellStyle name="Hipervínculo" xfId="13349" builtinId="8" hidden="1"/>
    <cellStyle name="Hipervínculo" xfId="13355" builtinId="8" hidden="1"/>
    <cellStyle name="Hipervínculo" xfId="13361" builtinId="8" hidden="1"/>
    <cellStyle name="Hipervínculo" xfId="13365" builtinId="8" hidden="1"/>
    <cellStyle name="Hipervínculo" xfId="13371" builtinId="8" hidden="1"/>
    <cellStyle name="Hipervínculo" xfId="13377" builtinId="8" hidden="1"/>
    <cellStyle name="Hipervínculo" xfId="13381" builtinId="8" hidden="1"/>
    <cellStyle name="Hipervínculo" xfId="13387" builtinId="8" hidden="1"/>
    <cellStyle name="Hipervínculo" xfId="13393" builtinId="8" hidden="1"/>
    <cellStyle name="Hipervínculo" xfId="13397" builtinId="8" hidden="1"/>
    <cellStyle name="Hipervínculo" xfId="13403" builtinId="8" hidden="1"/>
    <cellStyle name="Hipervínculo" xfId="13411" builtinId="8" hidden="1"/>
    <cellStyle name="Hipervínculo" xfId="13415" builtinId="8" hidden="1"/>
    <cellStyle name="Hipervínculo" xfId="13421" builtinId="8" hidden="1"/>
    <cellStyle name="Hipervínculo" xfId="13427" builtinId="8" hidden="1"/>
    <cellStyle name="Hipervínculo" xfId="13431" builtinId="8" hidden="1"/>
    <cellStyle name="Hipervínculo" xfId="13437" builtinId="8" hidden="1"/>
    <cellStyle name="Hipervínculo" xfId="13443" builtinId="8" hidden="1"/>
    <cellStyle name="Hipervínculo" xfId="13447" builtinId="8" hidden="1"/>
    <cellStyle name="Hipervínculo" xfId="13453" builtinId="8" hidden="1"/>
    <cellStyle name="Hipervínculo" xfId="13457" builtinId="8" hidden="1"/>
    <cellStyle name="Hipervínculo" xfId="13461" builtinId="8" hidden="1"/>
    <cellStyle name="Hipervínculo" xfId="13467" builtinId="8" hidden="1"/>
    <cellStyle name="Hipervínculo" xfId="13473" builtinId="8" hidden="1"/>
    <cellStyle name="Hipervínculo" xfId="13477" builtinId="8" hidden="1"/>
    <cellStyle name="Hipervínculo" xfId="13483" builtinId="8" hidden="1"/>
    <cellStyle name="Hipervínculo" xfId="13489" builtinId="8" hidden="1"/>
    <cellStyle name="Hipervínculo" xfId="13493" builtinId="8" hidden="1"/>
    <cellStyle name="Hipervínculo" xfId="13499" builtinId="8" hidden="1"/>
    <cellStyle name="Hipervínculo" xfId="13505" builtinId="8" hidden="1"/>
    <cellStyle name="Hipervínculo" xfId="13509" builtinId="8" hidden="1"/>
    <cellStyle name="Hipervínculo" xfId="13515" builtinId="8" hidden="1"/>
    <cellStyle name="Hipervínculo" xfId="13521" builtinId="8" hidden="1"/>
    <cellStyle name="Hipervínculo" xfId="13525" builtinId="8" hidden="1"/>
    <cellStyle name="Hipervínculo" xfId="13531" builtinId="8" hidden="1"/>
    <cellStyle name="Hipervínculo" xfId="13537" builtinId="8" hidden="1"/>
    <cellStyle name="Hipervínculo" xfId="13543" builtinId="8" hidden="1"/>
    <cellStyle name="Hipervínculo" xfId="13549" builtinId="8" hidden="1"/>
    <cellStyle name="Hipervínculo" xfId="13555" builtinId="8" hidden="1"/>
    <cellStyle name="Hipervínculo" xfId="13559" builtinId="8" hidden="1"/>
    <cellStyle name="Hipervínculo" xfId="13565" builtinId="8" hidden="1"/>
    <cellStyle name="Hipervínculo" xfId="13571" builtinId="8" hidden="1"/>
    <cellStyle name="Hipervínculo" xfId="13575" builtinId="8" hidden="1"/>
    <cellStyle name="Hipervínculo" xfId="13581" builtinId="8" hidden="1"/>
    <cellStyle name="Hipervínculo" xfId="13587" builtinId="8" hidden="1"/>
    <cellStyle name="Hipervínculo" xfId="13589" builtinId="8" hidden="1"/>
    <cellStyle name="Hipervínculo" xfId="13595" builtinId="8" hidden="1"/>
    <cellStyle name="Hipervínculo" xfId="13601" builtinId="8" hidden="1"/>
    <cellStyle name="Hipervínculo" xfId="13605" builtinId="8" hidden="1"/>
    <cellStyle name="Hipervínculo" xfId="13611" builtinId="8" hidden="1"/>
    <cellStyle name="Hipervínculo" xfId="13617" builtinId="8" hidden="1"/>
    <cellStyle name="Hipervínculo" xfId="13621" builtinId="8" hidden="1"/>
    <cellStyle name="Hipervínculo" xfId="13627" builtinId="8" hidden="1"/>
    <cellStyle name="Hipervínculo" xfId="13633" builtinId="8" hidden="1"/>
    <cellStyle name="Hipervínculo" xfId="13637" builtinId="8" hidden="1"/>
    <cellStyle name="Hipervínculo" xfId="13643" builtinId="8" hidden="1"/>
    <cellStyle name="Hipervínculo" xfId="13649" builtinId="8" hidden="1"/>
    <cellStyle name="Hipervínculo" xfId="13653" builtinId="8" hidden="1"/>
    <cellStyle name="Hipervínculo" xfId="13659" builtinId="8" hidden="1"/>
    <cellStyle name="Hipervínculo" xfId="13665" builtinId="8" hidden="1"/>
    <cellStyle name="Hipervínculo" xfId="13669" builtinId="8" hidden="1"/>
    <cellStyle name="Hipervínculo" xfId="13677" builtinId="8" hidden="1"/>
    <cellStyle name="Hipervínculo" xfId="13683" builtinId="8" hidden="1"/>
    <cellStyle name="Hipervínculo" xfId="13687" builtinId="8" hidden="1"/>
    <cellStyle name="Hipervínculo" xfId="13693" builtinId="8" hidden="1"/>
    <cellStyle name="Hipervínculo" xfId="13699" builtinId="8" hidden="1"/>
    <cellStyle name="Hipervínculo" xfId="13703" builtinId="8" hidden="1"/>
    <cellStyle name="Hipervínculo" xfId="13709" builtinId="8" hidden="1"/>
    <cellStyle name="Hipervínculo" xfId="13715" builtinId="8" hidden="1"/>
    <cellStyle name="Hipervínculo" xfId="13719" builtinId="8" hidden="1"/>
    <cellStyle name="Hipervínculo" xfId="13723" builtinId="8" hidden="1"/>
    <cellStyle name="Hipervínculo" xfId="13729" builtinId="8" hidden="1"/>
    <cellStyle name="Hipervínculo" xfId="13733" builtinId="8" hidden="1"/>
    <cellStyle name="Hipervínculo" xfId="13739" builtinId="8" hidden="1"/>
    <cellStyle name="Hipervínculo" xfId="13745" builtinId="8" hidden="1"/>
    <cellStyle name="Hipervínculo" xfId="13749" builtinId="8" hidden="1"/>
    <cellStyle name="Hipervínculo" xfId="13755" builtinId="8" hidden="1"/>
    <cellStyle name="Hipervínculo" xfId="13761" builtinId="8" hidden="1"/>
    <cellStyle name="Hipervínculo" xfId="13765" builtinId="8" hidden="1"/>
    <cellStyle name="Hipervínculo" xfId="13771" builtinId="8" hidden="1"/>
    <cellStyle name="Hipervínculo" xfId="13777" builtinId="8" hidden="1"/>
    <cellStyle name="Hipervínculo" xfId="13781" builtinId="8" hidden="1"/>
    <cellStyle name="Hipervínculo" xfId="13787" builtinId="8" hidden="1"/>
    <cellStyle name="Hipervínculo" xfId="13793" builtinId="8" hidden="1"/>
    <cellStyle name="Hipervínculo" xfId="13797" builtinId="8" hidden="1"/>
    <cellStyle name="Hipervínculo" xfId="13803" builtinId="8" hidden="1"/>
    <cellStyle name="Hipervínculo" xfId="13811" builtinId="8" hidden="1"/>
    <cellStyle name="Hipervínculo" xfId="13815" builtinId="8" hidden="1"/>
    <cellStyle name="Hipervínculo" xfId="13821" builtinId="8" hidden="1"/>
    <cellStyle name="Hipervínculo" xfId="13827" builtinId="8" hidden="1"/>
    <cellStyle name="Hipervínculo" xfId="13831" builtinId="8" hidden="1"/>
    <cellStyle name="Hipervínculo" xfId="13837" builtinId="8" hidden="1"/>
    <cellStyle name="Hipervínculo" xfId="13843" builtinId="8" hidden="1"/>
    <cellStyle name="Hipervínculo" xfId="13847" builtinId="8" hidden="1"/>
    <cellStyle name="Hipervínculo" xfId="13673" builtinId="8" hidden="1"/>
    <cellStyle name="Hipervínculo" xfId="13857" builtinId="8" hidden="1"/>
    <cellStyle name="Hipervínculo" xfId="13861" builtinId="8" hidden="1"/>
    <cellStyle name="Hipervínculo" xfId="13867" builtinId="8" hidden="1"/>
    <cellStyle name="Hipervínculo" xfId="13873" builtinId="8" hidden="1"/>
    <cellStyle name="Hipervínculo" xfId="13877" builtinId="8" hidden="1"/>
    <cellStyle name="Hipervínculo" xfId="13883" builtinId="8" hidden="1"/>
    <cellStyle name="Hipervínculo" xfId="13889" builtinId="8" hidden="1"/>
    <cellStyle name="Hipervínculo" xfId="13893" builtinId="8" hidden="1"/>
    <cellStyle name="Hipervínculo" xfId="13899" builtinId="8" hidden="1"/>
    <cellStyle name="Hipervínculo" xfId="13905" builtinId="8" hidden="1"/>
    <cellStyle name="Hipervínculo" xfId="13909" builtinId="8" hidden="1"/>
    <cellStyle name="Hipervínculo" xfId="13915" builtinId="8" hidden="1"/>
    <cellStyle name="Hipervínculo" xfId="13921" builtinId="8" hidden="1"/>
    <cellStyle name="Hipervínculo" xfId="13925" builtinId="8" hidden="1"/>
    <cellStyle name="Hipervínculo" xfId="13931" builtinId="8" hidden="1"/>
    <cellStyle name="Hipervínculo" xfId="13938" builtinId="8" hidden="1"/>
    <cellStyle name="Hipervínculo" xfId="13942" builtinId="8" hidden="1"/>
    <cellStyle name="Hipervínculo" xfId="13948" builtinId="8" hidden="1"/>
    <cellStyle name="Hipervínculo" xfId="13954" builtinId="8" hidden="1"/>
    <cellStyle name="Hipervínculo" xfId="13958" builtinId="8" hidden="1"/>
    <cellStyle name="Hipervínculo" xfId="13964" builtinId="8" hidden="1"/>
    <cellStyle name="Hipervínculo" xfId="13970" builtinId="8" hidden="1"/>
    <cellStyle name="Hipervínculo" xfId="13974" builtinId="8" hidden="1"/>
    <cellStyle name="Hipervínculo" xfId="13980" builtinId="8" hidden="1"/>
    <cellStyle name="Hipervínculo" xfId="13984" builtinId="8" hidden="1"/>
    <cellStyle name="Hipervínculo" xfId="13988" builtinId="8" hidden="1"/>
    <cellStyle name="Hipervínculo" xfId="13994" builtinId="8" hidden="1"/>
    <cellStyle name="Hipervínculo" xfId="14000" builtinId="8" hidden="1"/>
    <cellStyle name="Hipervínculo" xfId="14004" builtinId="8" hidden="1"/>
    <cellStyle name="Hipervínculo" xfId="14010" builtinId="8" hidden="1"/>
    <cellStyle name="Hipervínculo" xfId="14016" builtinId="8" hidden="1"/>
    <cellStyle name="Hipervínculo" xfId="14020" builtinId="8" hidden="1"/>
    <cellStyle name="Hipervínculo" xfId="14026" builtinId="8" hidden="1"/>
    <cellStyle name="Hipervínculo" xfId="14032" builtinId="8" hidden="1"/>
    <cellStyle name="Hipervínculo" xfId="14036" builtinId="8" hidden="1"/>
    <cellStyle name="Hipervínculo" xfId="14042" builtinId="8" hidden="1"/>
    <cellStyle name="Hipervínculo" xfId="14048" builtinId="8" hidden="1"/>
    <cellStyle name="Hipervínculo" xfId="14052" builtinId="8" hidden="1"/>
    <cellStyle name="Hipervínculo" xfId="14058" builtinId="8" hidden="1"/>
    <cellStyle name="Hipervínculo" xfId="14064" builtinId="8" hidden="1"/>
    <cellStyle name="Hipervínculo" xfId="14068" builtinId="8" hidden="1"/>
    <cellStyle name="Hipervínculo" xfId="14074" builtinId="8" hidden="1"/>
    <cellStyle name="Hipervínculo" xfId="14080" builtinId="8" hidden="1"/>
    <cellStyle name="Hipervínculo" xfId="14084" builtinId="8" hidden="1"/>
    <cellStyle name="Hipervínculo" xfId="14090" builtinId="8" hidden="1"/>
    <cellStyle name="Hipervínculo" xfId="14096" builtinId="8" hidden="1"/>
    <cellStyle name="Hipervínculo" xfId="14100" builtinId="8" hidden="1"/>
    <cellStyle name="Hipervínculo" xfId="14106" builtinId="8" hidden="1"/>
    <cellStyle name="Hipervínculo" xfId="14112" builtinId="8" hidden="1"/>
    <cellStyle name="Hipervínculo" xfId="14120" builtinId="8" hidden="1"/>
    <cellStyle name="Hipervínculo" xfId="14126" builtinId="8" hidden="1"/>
    <cellStyle name="Hipervínculo" xfId="14132" builtinId="8" hidden="1"/>
    <cellStyle name="Hipervínculo" xfId="14136" builtinId="8" hidden="1"/>
    <cellStyle name="Hipervínculo" xfId="14142" builtinId="8" hidden="1"/>
    <cellStyle name="Hipervínculo" xfId="14148" builtinId="8" hidden="1"/>
    <cellStyle name="Hipervínculo" xfId="14152" builtinId="8" hidden="1"/>
    <cellStyle name="Hipervínculo" xfId="14158" builtinId="8" hidden="1"/>
    <cellStyle name="Hipervínculo" xfId="14164" builtinId="8" hidden="1"/>
    <cellStyle name="Hipervínculo" xfId="14168" builtinId="8" hidden="1"/>
    <cellStyle name="Hipervínculo" xfId="14174" builtinId="8" hidden="1"/>
    <cellStyle name="Hipervínculo" xfId="14180" builtinId="8" hidden="1"/>
    <cellStyle name="Hipervínculo" xfId="14184" builtinId="8" hidden="1"/>
    <cellStyle name="Hipervínculo" xfId="14190" builtinId="8" hidden="1"/>
    <cellStyle name="Hipervínculo" xfId="14196" builtinId="8" hidden="1"/>
    <cellStyle name="Hipervínculo" xfId="14200" builtinId="8" hidden="1"/>
    <cellStyle name="Hipervínculo" xfId="14208" builtinId="8" hidden="1"/>
    <cellStyle name="Hipervínculo" xfId="14214" builtinId="8" hidden="1"/>
    <cellStyle name="Hipervínculo" xfId="14218" builtinId="8" hidden="1"/>
    <cellStyle name="Hipervínculo" xfId="14224" builtinId="8" hidden="1"/>
    <cellStyle name="Hipervínculo" xfId="14230" builtinId="8" hidden="1"/>
    <cellStyle name="Hipervínculo" xfId="14234" builtinId="8" hidden="1"/>
    <cellStyle name="Hipervínculo" xfId="14240" builtinId="8" hidden="1"/>
    <cellStyle name="Hipervínculo" xfId="14246" builtinId="8" hidden="1"/>
    <cellStyle name="Hipervínculo" xfId="14250" builtinId="8" hidden="1"/>
    <cellStyle name="Hipervínculo" xfId="14254" builtinId="8" hidden="1"/>
    <cellStyle name="Hipervínculo" xfId="14260" builtinId="8" hidden="1"/>
    <cellStyle name="Hipervínculo" xfId="14264" builtinId="8" hidden="1"/>
    <cellStyle name="Hipervínculo" xfId="14270" builtinId="8" hidden="1"/>
    <cellStyle name="Hipervínculo" xfId="14276" builtinId="8" hidden="1"/>
    <cellStyle name="Hipervínculo" xfId="14280" builtinId="8" hidden="1"/>
    <cellStyle name="Hipervínculo" xfId="14286" builtinId="8" hidden="1"/>
    <cellStyle name="Hipervínculo" xfId="14292" builtinId="8" hidden="1"/>
    <cellStyle name="Hipervínculo" xfId="14296" builtinId="8" hidden="1"/>
    <cellStyle name="Hipervínculo" xfId="14302" builtinId="8" hidden="1"/>
    <cellStyle name="Hipervínculo" xfId="14308" builtinId="8" hidden="1"/>
    <cellStyle name="Hipervínculo" xfId="14312" builtinId="8" hidden="1"/>
    <cellStyle name="Hipervínculo" xfId="14318" builtinId="8" hidden="1"/>
    <cellStyle name="Hipervínculo" xfId="14324" builtinId="8" hidden="1"/>
    <cellStyle name="Hipervínculo" xfId="14328" builtinId="8" hidden="1"/>
    <cellStyle name="Hipervínculo" xfId="14334" builtinId="8" hidden="1"/>
    <cellStyle name="Hipervínculo" xfId="14342" builtinId="8" hidden="1"/>
    <cellStyle name="Hipervínculo" xfId="14346" builtinId="8" hidden="1"/>
    <cellStyle name="Hipervínculo" xfId="14352" builtinId="8" hidden="1"/>
    <cellStyle name="Hipervínculo" xfId="14358" builtinId="8" hidden="1"/>
    <cellStyle name="Hipervínculo" xfId="14362" builtinId="8" hidden="1"/>
    <cellStyle name="Hipervínculo" xfId="14368" builtinId="8" hidden="1"/>
    <cellStyle name="Hipervínculo" xfId="14374" builtinId="8" hidden="1"/>
    <cellStyle name="Hipervínculo" xfId="14378" builtinId="8" hidden="1"/>
    <cellStyle name="Hipervínculo" xfId="14204" builtinId="8" hidden="1"/>
    <cellStyle name="Hipervínculo" xfId="14388" builtinId="8" hidden="1"/>
    <cellStyle name="Hipervínculo" xfId="14392" builtinId="8" hidden="1"/>
    <cellStyle name="Hipervínculo" xfId="14398" builtinId="8" hidden="1"/>
    <cellStyle name="Hipervínculo" xfId="14404" builtinId="8" hidden="1"/>
    <cellStyle name="Hipervínculo" xfId="14408" builtinId="8" hidden="1"/>
    <cellStyle name="Hipervínculo" xfId="14414" builtinId="8" hidden="1"/>
    <cellStyle name="Hipervínculo" xfId="14420" builtinId="8" hidden="1"/>
    <cellStyle name="Hipervínculo" xfId="14424" builtinId="8" hidden="1"/>
    <cellStyle name="Hipervínculo" xfId="14430" builtinId="8" hidden="1"/>
    <cellStyle name="Hipervínculo" xfId="14436" builtinId="8" hidden="1"/>
    <cellStyle name="Hipervínculo" xfId="14440" builtinId="8" hidden="1"/>
    <cellStyle name="Hipervínculo" xfId="14446" builtinId="8" hidden="1"/>
    <cellStyle name="Hipervínculo" xfId="14452" builtinId="8" hidden="1"/>
    <cellStyle name="Hipervínculo" xfId="14456" builtinId="8" hidden="1"/>
    <cellStyle name="Hipervínculo" xfId="14462" builtinId="8" hidden="1"/>
    <cellStyle name="Hipervínculo" xfId="14470" builtinId="8" hidden="1"/>
    <cellStyle name="Hipervínculo" xfId="14474" builtinId="8" hidden="1"/>
    <cellStyle name="Hipervínculo" xfId="14480" builtinId="8" hidden="1"/>
    <cellStyle name="Hipervínculo" xfId="14486" builtinId="8" hidden="1"/>
    <cellStyle name="Hipervínculo" xfId="14490" builtinId="8" hidden="1"/>
    <cellStyle name="Hipervínculo" xfId="14496" builtinId="8" hidden="1"/>
    <cellStyle name="Hipervínculo" xfId="14502" builtinId="8" hidden="1"/>
    <cellStyle name="Hipervínculo" xfId="14506" builtinId="8" hidden="1"/>
    <cellStyle name="Hipervínculo" xfId="14512" builtinId="8" hidden="1"/>
    <cellStyle name="Hipervínculo" xfId="14516" builtinId="8" hidden="1"/>
    <cellStyle name="Hipervínculo" xfId="14520" builtinId="8" hidden="1"/>
    <cellStyle name="Hipervínculo" xfId="14526" builtinId="8" hidden="1"/>
    <cellStyle name="Hipervínculo" xfId="14532" builtinId="8" hidden="1"/>
    <cellStyle name="Hipervínculo" xfId="14536" builtinId="8" hidden="1"/>
    <cellStyle name="Hipervínculo" xfId="14542" builtinId="8" hidden="1"/>
    <cellStyle name="Hipervínculo" xfId="14548" builtinId="8" hidden="1"/>
    <cellStyle name="Hipervínculo" xfId="14552" builtinId="8" hidden="1"/>
    <cellStyle name="Hipervínculo" xfId="14558" builtinId="8" hidden="1"/>
    <cellStyle name="Hipervínculo" xfId="14564" builtinId="8" hidden="1"/>
    <cellStyle name="Hipervínculo" xfId="14568" builtinId="8" hidden="1"/>
    <cellStyle name="Hipervínculo" xfId="14574" builtinId="8" hidden="1"/>
    <cellStyle name="Hipervínculo" xfId="14580" builtinId="8" hidden="1"/>
    <cellStyle name="Hipervínculo" xfId="14584" builtinId="8" hidden="1"/>
    <cellStyle name="Hipervínculo" xfId="14590" builtinId="8" hidden="1"/>
    <cellStyle name="Hipervínculo" xfId="14596" builtinId="8" hidden="1"/>
    <cellStyle name="Hipervínculo" xfId="14602" builtinId="8" hidden="1"/>
    <cellStyle name="Hipervínculo" xfId="14608" builtinId="8" hidden="1"/>
    <cellStyle name="Hipervínculo" xfId="14614" builtinId="8" hidden="1"/>
    <cellStyle name="Hipervínculo" xfId="14618" builtinId="8" hidden="1"/>
    <cellStyle name="Hipervínculo" xfId="14624" builtinId="8" hidden="1"/>
    <cellStyle name="Hipervínculo" xfId="14630" builtinId="8" hidden="1"/>
    <cellStyle name="Hipervínculo" xfId="14634" builtinId="8" hidden="1"/>
    <cellStyle name="Hipervínculo" xfId="14640" builtinId="8" hidden="1"/>
    <cellStyle name="Hipervínculo" xfId="14646" builtinId="8" hidden="1"/>
    <cellStyle name="Hipervínculo" xfId="14648" builtinId="8" hidden="1"/>
    <cellStyle name="Hipervínculo" xfId="14654" builtinId="8" hidden="1"/>
    <cellStyle name="Hipervínculo" xfId="14660" builtinId="8" hidden="1"/>
    <cellStyle name="Hipervínculo" xfId="14664" builtinId="8" hidden="1"/>
    <cellStyle name="Hipervínculo" xfId="14670" builtinId="8" hidden="1"/>
    <cellStyle name="Hipervínculo" xfId="14676" builtinId="8" hidden="1"/>
    <cellStyle name="Hipervínculo" xfId="14680" builtinId="8" hidden="1"/>
    <cellStyle name="Hipervínculo" xfId="14686" builtinId="8" hidden="1"/>
    <cellStyle name="Hipervínculo" xfId="14692" builtinId="8" hidden="1"/>
    <cellStyle name="Hipervínculo" xfId="14696" builtinId="8" hidden="1"/>
    <cellStyle name="Hipervínculo" xfId="14702" builtinId="8" hidden="1"/>
    <cellStyle name="Hipervínculo" xfId="14708" builtinId="8" hidden="1"/>
    <cellStyle name="Hipervínculo" xfId="14712" builtinId="8" hidden="1"/>
    <cellStyle name="Hipervínculo" xfId="14718" builtinId="8" hidden="1"/>
    <cellStyle name="Hipervínculo" xfId="14724" builtinId="8" hidden="1"/>
    <cellStyle name="Hipervínculo" xfId="14728" builtinId="8" hidden="1"/>
    <cellStyle name="Hipervínculo" xfId="14736" builtinId="8" hidden="1"/>
    <cellStyle name="Hipervínculo" xfId="14742" builtinId="8" hidden="1"/>
    <cellStyle name="Hipervínculo" xfId="14746" builtinId="8" hidden="1"/>
    <cellStyle name="Hipervínculo" xfId="14752" builtinId="8" hidden="1"/>
    <cellStyle name="Hipervínculo" xfId="14758" builtinId="8" hidden="1"/>
    <cellStyle name="Hipervínculo" xfId="14762" builtinId="8" hidden="1"/>
    <cellStyle name="Hipervínculo" xfId="14768" builtinId="8" hidden="1"/>
    <cellStyle name="Hipervínculo" xfId="14774" builtinId="8" hidden="1"/>
    <cellStyle name="Hipervínculo" xfId="14778" builtinId="8" hidden="1"/>
    <cellStyle name="Hipervínculo" xfId="14782" builtinId="8" hidden="1"/>
    <cellStyle name="Hipervínculo" xfId="14788" builtinId="8" hidden="1"/>
    <cellStyle name="Hipervínculo" xfId="14792" builtinId="8" hidden="1"/>
    <cellStyle name="Hipervínculo" xfId="14798" builtinId="8" hidden="1"/>
    <cellStyle name="Hipervínculo" xfId="14804" builtinId="8" hidden="1"/>
    <cellStyle name="Hipervínculo" xfId="14808" builtinId="8" hidden="1"/>
    <cellStyle name="Hipervínculo" xfId="14814" builtinId="8" hidden="1"/>
    <cellStyle name="Hipervínculo" xfId="14820" builtinId="8" hidden="1"/>
    <cellStyle name="Hipervínculo" xfId="14824" builtinId="8" hidden="1"/>
    <cellStyle name="Hipervínculo" xfId="14830" builtinId="8" hidden="1"/>
    <cellStyle name="Hipervínculo" xfId="14836" builtinId="8" hidden="1"/>
    <cellStyle name="Hipervínculo" xfId="14840" builtinId="8" hidden="1"/>
    <cellStyle name="Hipervínculo" xfId="14846" builtinId="8" hidden="1"/>
    <cellStyle name="Hipervínculo" xfId="14852" builtinId="8" hidden="1"/>
    <cellStyle name="Hipervínculo" xfId="14856" builtinId="8" hidden="1"/>
    <cellStyle name="Hipervínculo" xfId="14862" builtinId="8" hidden="1"/>
    <cellStyle name="Hipervínculo" xfId="14870" builtinId="8" hidden="1"/>
    <cellStyle name="Hipervínculo" xfId="14874" builtinId="8" hidden="1"/>
    <cellStyle name="Hipervínculo" xfId="14880" builtinId="8" hidden="1"/>
    <cellStyle name="Hipervínculo" xfId="14886" builtinId="8" hidden="1"/>
    <cellStyle name="Hipervínculo" xfId="14890" builtinId="8" hidden="1"/>
    <cellStyle name="Hipervínculo" xfId="14896" builtinId="8" hidden="1"/>
    <cellStyle name="Hipervínculo" xfId="14902" builtinId="8" hidden="1"/>
    <cellStyle name="Hipervínculo" xfId="14906" builtinId="8" hidden="1"/>
    <cellStyle name="Hipervínculo" xfId="14732" builtinId="8" hidden="1"/>
    <cellStyle name="Hipervínculo" xfId="14916" builtinId="8" hidden="1"/>
    <cellStyle name="Hipervínculo" xfId="14920" builtinId="8" hidden="1"/>
    <cellStyle name="Hipervínculo" xfId="14926" builtinId="8" hidden="1"/>
    <cellStyle name="Hipervínculo" xfId="14932" builtinId="8" hidden="1"/>
    <cellStyle name="Hipervínculo" xfId="14936" builtinId="8" hidden="1"/>
    <cellStyle name="Hipervínculo" xfId="14942" builtinId="8" hidden="1"/>
    <cellStyle name="Hipervínculo" xfId="14948" builtinId="8" hidden="1"/>
    <cellStyle name="Hipervínculo" xfId="14952" builtinId="8" hidden="1"/>
    <cellStyle name="Hipervínculo" xfId="14958" builtinId="8" hidden="1"/>
    <cellStyle name="Hipervínculo" xfId="14964" builtinId="8" hidden="1"/>
    <cellStyle name="Hipervínculo" xfId="14968" builtinId="8" hidden="1"/>
    <cellStyle name="Hipervínculo" xfId="14974" builtinId="8" hidden="1"/>
    <cellStyle name="Hipervínculo" xfId="14980" builtinId="8" hidden="1"/>
    <cellStyle name="Hipervínculo" xfId="14984" builtinId="8" hidden="1"/>
    <cellStyle name="Hipervínculo" xfId="14990" builtinId="8" hidden="1"/>
    <cellStyle name="Hipervínculo" xfId="14998" builtinId="8" hidden="1"/>
    <cellStyle name="Hipervínculo" xfId="15002" builtinId="8" hidden="1"/>
    <cellStyle name="Hipervínculo" xfId="15008" builtinId="8" hidden="1"/>
    <cellStyle name="Hipervínculo" xfId="15014" builtinId="8" hidden="1"/>
    <cellStyle name="Hipervínculo" xfId="15018" builtinId="8" hidden="1"/>
    <cellStyle name="Hipervínculo" xfId="15024" builtinId="8" hidden="1"/>
    <cellStyle name="Hipervínculo" xfId="15030" builtinId="8" hidden="1"/>
    <cellStyle name="Hipervínculo" xfId="15034" builtinId="8" hidden="1"/>
    <cellStyle name="Hipervínculo" xfId="15040" builtinId="8" hidden="1"/>
    <cellStyle name="Hipervínculo" xfId="15044" builtinId="8" hidden="1"/>
    <cellStyle name="Hipervínculo" xfId="15048" builtinId="8" hidden="1"/>
    <cellStyle name="Hipervínculo" xfId="15054" builtinId="8" hidden="1"/>
    <cellStyle name="Hipervínculo" xfId="15060" builtinId="8" hidden="1"/>
    <cellStyle name="Hipervínculo" xfId="15064" builtinId="8" hidden="1"/>
    <cellStyle name="Hipervínculo" xfId="15070" builtinId="8" hidden="1"/>
    <cellStyle name="Hipervínculo" xfId="15076" builtinId="8" hidden="1"/>
    <cellStyle name="Hipervínculo" xfId="15080" builtinId="8" hidden="1"/>
    <cellStyle name="Hipervínculo" xfId="15086" builtinId="8" hidden="1"/>
    <cellStyle name="Hipervínculo" xfId="15092" builtinId="8" hidden="1"/>
    <cellStyle name="Hipervínculo" xfId="15096" builtinId="8" hidden="1"/>
    <cellStyle name="Hipervínculo" xfId="15102" builtinId="8" hidden="1"/>
    <cellStyle name="Hipervínculo" xfId="15108" builtinId="8" hidden="1"/>
    <cellStyle name="Hipervínculo" xfId="15112" builtinId="8" hidden="1"/>
    <cellStyle name="Hipervínculo" xfId="15118" builtinId="8" hidden="1"/>
    <cellStyle name="Hipervínculo" xfId="15124" builtinId="8" hidden="1"/>
    <cellStyle name="Hipervínculo" xfId="15130" builtinId="8" hidden="1"/>
    <cellStyle name="Hipervínculo" xfId="15136" builtinId="8" hidden="1"/>
    <cellStyle name="Hipervínculo" xfId="15142" builtinId="8" hidden="1"/>
    <cellStyle name="Hipervínculo" xfId="15146" builtinId="8" hidden="1"/>
    <cellStyle name="Hipervínculo" xfId="15152" builtinId="8" hidden="1"/>
    <cellStyle name="Hipervínculo" xfId="15158" builtinId="8" hidden="1"/>
    <cellStyle name="Hipervínculo" xfId="15162" builtinId="8" hidden="1"/>
    <cellStyle name="Hipervínculo" xfId="15168" builtinId="8" hidden="1"/>
    <cellStyle name="Hipervínculo" xfId="15174" builtinId="8" hidden="1"/>
    <cellStyle name="Hipervínculo" xfId="15176" builtinId="8" hidden="1"/>
    <cellStyle name="Hipervínculo" xfId="15182" builtinId="8" hidden="1"/>
    <cellStyle name="Hipervínculo" xfId="15188" builtinId="8" hidden="1"/>
    <cellStyle name="Hipervínculo" xfId="15192" builtinId="8" hidden="1"/>
    <cellStyle name="Hipervínculo" xfId="15198" builtinId="8" hidden="1"/>
    <cellStyle name="Hipervínculo" xfId="15204" builtinId="8" hidden="1"/>
    <cellStyle name="Hipervínculo" xfId="15208" builtinId="8" hidden="1"/>
    <cellStyle name="Hipervínculo" xfId="15214" builtinId="8" hidden="1"/>
    <cellStyle name="Hipervínculo" xfId="15220" builtinId="8" hidden="1"/>
    <cellStyle name="Hipervínculo" xfId="15224" builtinId="8" hidden="1"/>
    <cellStyle name="Hipervínculo" xfId="15230" builtinId="8" hidden="1"/>
    <cellStyle name="Hipervínculo" xfId="15236" builtinId="8" hidden="1"/>
    <cellStyle name="Hipervínculo" xfId="15240" builtinId="8" hidden="1"/>
    <cellStyle name="Hipervínculo" xfId="15246" builtinId="8" hidden="1"/>
    <cellStyle name="Hipervínculo" xfId="15252" builtinId="8" hidden="1"/>
    <cellStyle name="Hipervínculo" xfId="15256" builtinId="8" hidden="1"/>
    <cellStyle name="Hipervínculo" xfId="15264" builtinId="8" hidden="1"/>
    <cellStyle name="Hipervínculo" xfId="15270" builtinId="8" hidden="1"/>
    <cellStyle name="Hipervínculo" xfId="15274" builtinId="8" hidden="1"/>
    <cellStyle name="Hipervínculo" xfId="15280" builtinId="8" hidden="1"/>
    <cellStyle name="Hipervínculo" xfId="15286" builtinId="8" hidden="1"/>
    <cellStyle name="Hipervínculo" xfId="15290" builtinId="8" hidden="1"/>
    <cellStyle name="Hipervínculo" xfId="15296" builtinId="8" hidden="1"/>
    <cellStyle name="Hipervínculo" xfId="15302" builtinId="8" hidden="1"/>
    <cellStyle name="Hipervínculo" xfId="15306" builtinId="8" hidden="1"/>
    <cellStyle name="Hipervínculo" xfId="15310" builtinId="8" hidden="1"/>
    <cellStyle name="Hipervínculo" xfId="15316" builtinId="8" hidden="1"/>
    <cellStyle name="Hipervínculo" xfId="15320" builtinId="8" hidden="1"/>
    <cellStyle name="Hipervínculo" xfId="15326" builtinId="8" hidden="1"/>
    <cellStyle name="Hipervínculo" xfId="15332" builtinId="8" hidden="1"/>
    <cellStyle name="Hipervínculo" xfId="15336" builtinId="8" hidden="1"/>
    <cellStyle name="Hipervínculo" xfId="15342" builtinId="8" hidden="1"/>
    <cellStyle name="Hipervínculo" xfId="15348" builtinId="8" hidden="1"/>
    <cellStyle name="Hipervínculo" xfId="15352" builtinId="8" hidden="1"/>
    <cellStyle name="Hipervínculo" xfId="15358" builtinId="8" hidden="1"/>
    <cellStyle name="Hipervínculo" xfId="15364" builtinId="8" hidden="1"/>
    <cellStyle name="Hipervínculo" xfId="15368" builtinId="8" hidden="1"/>
    <cellStyle name="Hipervínculo" xfId="15374" builtinId="8" hidden="1"/>
    <cellStyle name="Hipervínculo" xfId="15380" builtinId="8" hidden="1"/>
    <cellStyle name="Hipervínculo" xfId="15384" builtinId="8" hidden="1"/>
    <cellStyle name="Hipervínculo" xfId="15390" builtinId="8" hidden="1"/>
    <cellStyle name="Hipervínculo" xfId="15398" builtinId="8" hidden="1"/>
    <cellStyle name="Hipervínculo" xfId="15402" builtinId="8" hidden="1"/>
    <cellStyle name="Hipervínculo" xfId="15408" builtinId="8" hidden="1"/>
    <cellStyle name="Hipervínculo" xfId="15414" builtinId="8" hidden="1"/>
    <cellStyle name="Hipervínculo" xfId="15418" builtinId="8" hidden="1"/>
    <cellStyle name="Hipervínculo" xfId="15424" builtinId="8" hidden="1"/>
    <cellStyle name="Hipervínculo" xfId="15430" builtinId="8" hidden="1"/>
    <cellStyle name="Hipervínculo" xfId="15434" builtinId="8" hidden="1"/>
    <cellStyle name="Hipervínculo" xfId="15260" builtinId="8" hidden="1"/>
    <cellStyle name="Hipervínculo" xfId="15444" builtinId="8" hidden="1"/>
    <cellStyle name="Hipervínculo" xfId="15448" builtinId="8" hidden="1"/>
    <cellStyle name="Hipervínculo" xfId="15454" builtinId="8" hidden="1"/>
    <cellStyle name="Hipervínculo" xfId="15460" builtinId="8" hidden="1"/>
    <cellStyle name="Hipervínculo" xfId="15464" builtinId="8" hidden="1"/>
    <cellStyle name="Hipervínculo" xfId="15470" builtinId="8" hidden="1"/>
    <cellStyle name="Hipervínculo" xfId="15476" builtinId="8" hidden="1"/>
    <cellStyle name="Hipervínculo" xfId="15480" builtinId="8" hidden="1"/>
    <cellStyle name="Hipervínculo" xfId="15486" builtinId="8" hidden="1"/>
    <cellStyle name="Hipervínculo" xfId="15492" builtinId="8" hidden="1"/>
    <cellStyle name="Hipervínculo" xfId="15496" builtinId="8" hidden="1"/>
    <cellStyle name="Hipervínculo" xfId="15502" builtinId="8" hidden="1"/>
    <cellStyle name="Hipervínculo" xfId="15508" builtinId="8" hidden="1"/>
    <cellStyle name="Hipervínculo" xfId="15512" builtinId="8" hidden="1"/>
    <cellStyle name="Hipervínculo" xfId="15518" builtinId="8" hidden="1"/>
    <cellStyle name="Hipervínculo" xfId="15526" builtinId="8" hidden="1"/>
    <cellStyle name="Hipervínculo" xfId="15530" builtinId="8" hidden="1"/>
    <cellStyle name="Hipervínculo" xfId="15536" builtinId="8" hidden="1"/>
    <cellStyle name="Hipervínculo" xfId="15542" builtinId="8" hidden="1"/>
    <cellStyle name="Hipervínculo" xfId="15546" builtinId="8" hidden="1"/>
    <cellStyle name="Hipervínculo" xfId="15552" builtinId="8" hidden="1"/>
    <cellStyle name="Hipervínculo" xfId="15558" builtinId="8" hidden="1"/>
    <cellStyle name="Hipervínculo" xfId="15562" builtinId="8" hidden="1"/>
    <cellStyle name="Hipervínculo" xfId="15568" builtinId="8" hidden="1"/>
    <cellStyle name="Hipervínculo" xfId="15572" builtinId="8" hidden="1"/>
    <cellStyle name="Hipervínculo" xfId="15576" builtinId="8" hidden="1"/>
    <cellStyle name="Hipervínculo" xfId="15582" builtinId="8" hidden="1"/>
    <cellStyle name="Hipervínculo" xfId="15588" builtinId="8" hidden="1"/>
    <cellStyle name="Hipervínculo" xfId="15592" builtinId="8" hidden="1"/>
    <cellStyle name="Hipervínculo" xfId="15598" builtinId="8" hidden="1"/>
    <cellStyle name="Hipervínculo" xfId="15604" builtinId="8" hidden="1"/>
    <cellStyle name="Hipervínculo" xfId="15608" builtinId="8" hidden="1"/>
    <cellStyle name="Hipervínculo" xfId="15614" builtinId="8" hidden="1"/>
    <cellStyle name="Hipervínculo" xfId="15620" builtinId="8" hidden="1"/>
    <cellStyle name="Hipervínculo" xfId="15624" builtinId="8" hidden="1"/>
    <cellStyle name="Hipervínculo" xfId="15630" builtinId="8" hidden="1"/>
    <cellStyle name="Hipervínculo" xfId="15636" builtinId="8" hidden="1"/>
    <cellStyle name="Hipervínculo" xfId="15640" builtinId="8" hidden="1"/>
    <cellStyle name="Hipervínculo" xfId="15646" builtinId="8" hidden="1"/>
    <cellStyle name="Hipervínculo" xfId="15652" builtinId="8" hidden="1"/>
    <cellStyle name="Hipervínculo" xfId="15658" builtinId="8" hidden="1"/>
    <cellStyle name="Hipervínculo" xfId="15664" builtinId="8" hidden="1"/>
    <cellStyle name="Hipervínculo" xfId="15670" builtinId="8" hidden="1"/>
    <cellStyle name="Hipervínculo" xfId="15674" builtinId="8" hidden="1"/>
    <cellStyle name="Hipervínculo" xfId="15680" builtinId="8" hidden="1"/>
    <cellStyle name="Hipervínculo" xfId="15686" builtinId="8" hidden="1"/>
    <cellStyle name="Hipervínculo" xfId="15690" builtinId="8" hidden="1"/>
    <cellStyle name="Hipervínculo" xfId="15696" builtinId="8" hidden="1"/>
    <cellStyle name="Hipervínculo" xfId="15702" builtinId="8" hidden="1"/>
    <cellStyle name="Hipervínculo" xfId="15704" builtinId="8" hidden="1"/>
    <cellStyle name="Hipervínculo" xfId="15710" builtinId="8" hidden="1"/>
    <cellStyle name="Hipervínculo" xfId="15716" builtinId="8" hidden="1"/>
    <cellStyle name="Hipervínculo" xfId="15720" builtinId="8" hidden="1"/>
    <cellStyle name="Hipervínculo" xfId="15726" builtinId="8" hidden="1"/>
    <cellStyle name="Hipervínculo" xfId="15732" builtinId="8" hidden="1"/>
    <cellStyle name="Hipervínculo" xfId="15736" builtinId="8" hidden="1"/>
    <cellStyle name="Hipervínculo" xfId="15742" builtinId="8" hidden="1"/>
    <cellStyle name="Hipervínculo" xfId="15748" builtinId="8" hidden="1"/>
    <cellStyle name="Hipervínculo" xfId="15752" builtinId="8" hidden="1"/>
    <cellStyle name="Hipervínculo" xfId="15758" builtinId="8" hidden="1"/>
    <cellStyle name="Hipervínculo" xfId="15764" builtinId="8" hidden="1"/>
    <cellStyle name="Hipervínculo" xfId="15768" builtinId="8" hidden="1"/>
    <cellStyle name="Hipervínculo" xfId="15774" builtinId="8" hidden="1"/>
    <cellStyle name="Hipervínculo" xfId="15780" builtinId="8" hidden="1"/>
    <cellStyle name="Hipervínculo" xfId="15784" builtinId="8" hidden="1"/>
    <cellStyle name="Hipervínculo" xfId="15791" builtinId="8" hidden="1"/>
    <cellStyle name="Hipervínculo" xfId="15797" builtinId="8" hidden="1"/>
    <cellStyle name="Hipervínculo" xfId="15801" builtinId="8" hidden="1"/>
    <cellStyle name="Hipervínculo" xfId="15807" builtinId="8" hidden="1"/>
    <cellStyle name="Hipervínculo" xfId="15813" builtinId="8" hidden="1"/>
    <cellStyle name="Hipervínculo" xfId="15817" builtinId="8" hidden="1"/>
    <cellStyle name="Hipervínculo" xfId="15823" builtinId="8" hidden="1"/>
    <cellStyle name="Hipervínculo" xfId="15829" builtinId="8" hidden="1"/>
    <cellStyle name="Hipervínculo" xfId="15833" builtinId="8" hidden="1"/>
    <cellStyle name="Hipervínculo" xfId="15837" builtinId="8" hidden="1"/>
    <cellStyle name="Hipervínculo" xfId="15843" builtinId="8" hidden="1"/>
    <cellStyle name="Hipervínculo" xfId="15847" builtinId="8" hidden="1"/>
    <cellStyle name="Hipervínculo" xfId="15853" builtinId="8" hidden="1"/>
    <cellStyle name="Hipervínculo" xfId="15859" builtinId="8" hidden="1"/>
    <cellStyle name="Hipervínculo" xfId="15863" builtinId="8" hidden="1"/>
    <cellStyle name="Hipervínculo" xfId="15869" builtinId="8" hidden="1"/>
    <cellStyle name="Hipervínculo" xfId="15875" builtinId="8" hidden="1"/>
    <cellStyle name="Hipervínculo" xfId="15879" builtinId="8" hidden="1"/>
    <cellStyle name="Hipervínculo" xfId="15885" builtinId="8" hidden="1"/>
    <cellStyle name="Hipervínculo" xfId="15891" builtinId="8" hidden="1"/>
    <cellStyle name="Hipervínculo" xfId="15895" builtinId="8" hidden="1"/>
    <cellStyle name="Hipervínculo" xfId="15901" builtinId="8" hidden="1"/>
    <cellStyle name="Hipervínculo" xfId="15907" builtinId="8" hidden="1"/>
    <cellStyle name="Hipervínculo" xfId="15911" builtinId="8" hidden="1"/>
    <cellStyle name="Hipervínculo" xfId="15917" builtinId="8" hidden="1"/>
    <cellStyle name="Hipervínculo" xfId="15923" builtinId="8" hidden="1"/>
    <cellStyle name="Hipervínculo" xfId="15927" builtinId="8" hidden="1"/>
    <cellStyle name="Hipervínculo" xfId="15933" builtinId="8" hidden="1"/>
    <cellStyle name="Hipervínculo" xfId="15939" builtinId="8" hidden="1"/>
    <cellStyle name="Hipervínculo" xfId="15943" builtinId="8" hidden="1"/>
    <cellStyle name="Hipervínculo" xfId="15949" builtinId="8" hidden="1"/>
    <cellStyle name="Hipervínculo" xfId="15955" builtinId="8" hidden="1"/>
    <cellStyle name="Hipervínculo" xfId="15959" builtinId="8" hidden="1"/>
    <cellStyle name="Hipervínculo" xfId="15969" builtinId="8" hidden="1"/>
    <cellStyle name="Hipervínculo" xfId="15975" builtinId="8" hidden="1"/>
    <cellStyle name="Hipervínculo" xfId="15979" builtinId="8" hidden="1"/>
    <cellStyle name="Hipervínculo" xfId="15985" builtinId="8" hidden="1"/>
    <cellStyle name="Hipervínculo" xfId="15991" builtinId="8" hidden="1"/>
    <cellStyle name="Hipervínculo" xfId="15995" builtinId="8" hidden="1"/>
    <cellStyle name="Hipervínculo" xfId="16001" builtinId="8" hidden="1"/>
    <cellStyle name="Hipervínculo" xfId="16007" builtinId="8" hidden="1"/>
    <cellStyle name="Hipervínculo" xfId="16011" builtinId="8" hidden="1"/>
    <cellStyle name="Hipervínculo" xfId="16017" builtinId="8" hidden="1"/>
    <cellStyle name="Hipervínculo" xfId="16023" builtinId="8" hidden="1"/>
    <cellStyle name="Hipervínculo" xfId="16027" builtinId="8" hidden="1"/>
    <cellStyle name="Hipervínculo" xfId="16033" builtinId="8" hidden="1"/>
    <cellStyle name="Hipervínculo" xfId="16039" builtinId="8" hidden="1"/>
    <cellStyle name="Hipervínculo" xfId="16043" builtinId="8" hidden="1"/>
    <cellStyle name="Hipervínculo" xfId="16049" builtinId="8" hidden="1"/>
    <cellStyle name="Hipervínculo" xfId="16057" builtinId="8" hidden="1"/>
    <cellStyle name="Hipervínculo" xfId="16061" builtinId="8" hidden="1"/>
    <cellStyle name="Hipervínculo" xfId="16067" builtinId="8" hidden="1"/>
    <cellStyle name="Hipervínculo" xfId="16073" builtinId="8" hidden="1"/>
    <cellStyle name="Hipervínculo" xfId="16077" builtinId="8" hidden="1"/>
    <cellStyle name="Hipervínculo" xfId="16083" builtinId="8" hidden="1"/>
    <cellStyle name="Hipervínculo" xfId="16089" builtinId="8" hidden="1"/>
    <cellStyle name="Hipervínculo" xfId="16093" builtinId="8" hidden="1"/>
    <cellStyle name="Hipervínculo" xfId="16099" builtinId="8" hidden="1"/>
    <cellStyle name="Hipervínculo" xfId="16103" builtinId="8" hidden="1"/>
    <cellStyle name="Hipervínculo" xfId="16107" builtinId="8" hidden="1"/>
    <cellStyle name="Hipervínculo" xfId="16113" builtinId="8" hidden="1"/>
    <cellStyle name="Hipervínculo" xfId="16119" builtinId="8" hidden="1"/>
    <cellStyle name="Hipervínculo" xfId="16123" builtinId="8" hidden="1"/>
    <cellStyle name="Hipervínculo" xfId="16129" builtinId="8" hidden="1"/>
    <cellStyle name="Hipervínculo" xfId="16135" builtinId="8" hidden="1"/>
    <cellStyle name="Hipervínculo" xfId="16139" builtinId="8" hidden="1"/>
    <cellStyle name="Hipervínculo" xfId="16145" builtinId="8" hidden="1"/>
    <cellStyle name="Hipervínculo" xfId="16151" builtinId="8" hidden="1"/>
    <cellStyle name="Hipervínculo" xfId="16155" builtinId="8" hidden="1"/>
    <cellStyle name="Hipervínculo" xfId="16161" builtinId="8" hidden="1"/>
    <cellStyle name="Hipervínculo" xfId="16167" builtinId="8" hidden="1"/>
    <cellStyle name="Hipervínculo" xfId="16171" builtinId="8" hidden="1"/>
    <cellStyle name="Hipervínculo" xfId="16177" builtinId="8" hidden="1"/>
    <cellStyle name="Hipervínculo" xfId="16183" builtinId="8" hidden="1"/>
    <cellStyle name="Hipervínculo" xfId="16189" builtinId="8" hidden="1"/>
    <cellStyle name="Hipervínculo" xfId="16195" builtinId="8" hidden="1"/>
    <cellStyle name="Hipervínculo" xfId="16201" builtinId="8" hidden="1"/>
    <cellStyle name="Hipervínculo" xfId="16205" builtinId="8" hidden="1"/>
    <cellStyle name="Hipervínculo" xfId="16211" builtinId="8" hidden="1"/>
    <cellStyle name="Hipervínculo" xfId="16217" builtinId="8" hidden="1"/>
    <cellStyle name="Hipervínculo" xfId="16221" builtinId="8" hidden="1"/>
    <cellStyle name="Hipervínculo" xfId="16227" builtinId="8" hidden="1"/>
    <cellStyle name="Hipervínculo" xfId="16233" builtinId="8" hidden="1"/>
    <cellStyle name="Hipervínculo" xfId="16235" builtinId="8" hidden="1"/>
    <cellStyle name="Hipervínculo" xfId="16241" builtinId="8" hidden="1"/>
    <cellStyle name="Hipervínculo" xfId="16247" builtinId="8" hidden="1"/>
    <cellStyle name="Hipervínculo" xfId="16251" builtinId="8" hidden="1"/>
    <cellStyle name="Hipervínculo" xfId="16257" builtinId="8" hidden="1"/>
    <cellStyle name="Hipervínculo" xfId="16263" builtinId="8" hidden="1"/>
    <cellStyle name="Hipervínculo" xfId="16267" builtinId="8" hidden="1"/>
    <cellStyle name="Hipervínculo" xfId="16273" builtinId="8" hidden="1"/>
    <cellStyle name="Hipervínculo" xfId="16279" builtinId="8" hidden="1"/>
    <cellStyle name="Hipervínculo" xfId="16283" builtinId="8" hidden="1"/>
    <cellStyle name="Hipervínculo" xfId="16289" builtinId="8" hidden="1"/>
    <cellStyle name="Hipervínculo" xfId="16295" builtinId="8" hidden="1"/>
    <cellStyle name="Hipervínculo" xfId="16299" builtinId="8" hidden="1"/>
    <cellStyle name="Hipervínculo" xfId="16305" builtinId="8" hidden="1"/>
    <cellStyle name="Hipervínculo" xfId="16311" builtinId="8" hidden="1"/>
    <cellStyle name="Hipervínculo" xfId="16315" builtinId="8" hidden="1"/>
    <cellStyle name="Hipervínculo" xfId="16323" builtinId="8" hidden="1"/>
    <cellStyle name="Hipervínculo" xfId="16329" builtinId="8" hidden="1"/>
    <cellStyle name="Hipervínculo" xfId="16333" builtinId="8" hidden="1"/>
    <cellStyle name="Hipervínculo" xfId="16339" builtinId="8" hidden="1"/>
    <cellStyle name="Hipervínculo" xfId="16345" builtinId="8" hidden="1"/>
    <cellStyle name="Hipervínculo" xfId="16349" builtinId="8" hidden="1"/>
    <cellStyle name="Hipervínculo" xfId="16355" builtinId="8" hidden="1"/>
    <cellStyle name="Hipervínculo" xfId="16361" builtinId="8" hidden="1"/>
    <cellStyle name="Hipervínculo" xfId="16365" builtinId="8" hidden="1"/>
    <cellStyle name="Hipervínculo" xfId="16369" builtinId="8" hidden="1"/>
    <cellStyle name="Hipervínculo" xfId="16375" builtinId="8" hidden="1"/>
    <cellStyle name="Hipervínculo" xfId="16379" builtinId="8" hidden="1"/>
    <cellStyle name="Hipervínculo" xfId="16385" builtinId="8" hidden="1"/>
    <cellStyle name="Hipervínculo" xfId="16391" builtinId="8" hidden="1"/>
    <cellStyle name="Hipervínculo" xfId="16395" builtinId="8" hidden="1"/>
    <cellStyle name="Hipervínculo" xfId="16401" builtinId="8" hidden="1"/>
    <cellStyle name="Hipervínculo" xfId="16407" builtinId="8" hidden="1"/>
    <cellStyle name="Hipervínculo" xfId="16411" builtinId="8" hidden="1"/>
    <cellStyle name="Hipervínculo" xfId="16417" builtinId="8" hidden="1"/>
    <cellStyle name="Hipervínculo" xfId="16423" builtinId="8" hidden="1"/>
    <cellStyle name="Hipervínculo" xfId="16427" builtinId="8" hidden="1"/>
    <cellStyle name="Hipervínculo" xfId="16433" builtinId="8" hidden="1"/>
    <cellStyle name="Hipervínculo" xfId="16439" builtinId="8" hidden="1"/>
    <cellStyle name="Hipervínculo" xfId="16443" builtinId="8" hidden="1"/>
    <cellStyle name="Hipervínculo" xfId="16449" builtinId="8" hidden="1"/>
    <cellStyle name="Hipervínculo" xfId="16457" builtinId="8" hidden="1"/>
    <cellStyle name="Hipervínculo" xfId="16461" builtinId="8" hidden="1"/>
    <cellStyle name="Hipervínculo" xfId="16467" builtinId="8" hidden="1"/>
    <cellStyle name="Hipervínculo" xfId="16473" builtinId="8" hidden="1"/>
    <cellStyle name="Hipervínculo" xfId="16477" builtinId="8" hidden="1"/>
    <cellStyle name="Hipervínculo" xfId="16483" builtinId="8" hidden="1"/>
    <cellStyle name="Hipervínculo" xfId="16489" builtinId="8" hidden="1"/>
    <cellStyle name="Hipervínculo" xfId="16493" builtinId="8" hidden="1"/>
    <cellStyle name="Hipervínculo" xfId="16319" builtinId="8" hidden="1"/>
    <cellStyle name="Hipervínculo" xfId="16503" builtinId="8" hidden="1"/>
    <cellStyle name="Hipervínculo" xfId="16507" builtinId="8" hidden="1"/>
    <cellStyle name="Hipervínculo" xfId="16513" builtinId="8" hidden="1"/>
    <cellStyle name="Hipervínculo" xfId="16519" builtinId="8" hidden="1"/>
    <cellStyle name="Hipervínculo" xfId="16523" builtinId="8" hidden="1"/>
    <cellStyle name="Hipervínculo" xfId="16529" builtinId="8" hidden="1"/>
    <cellStyle name="Hipervínculo" xfId="16535" builtinId="8" hidden="1"/>
    <cellStyle name="Hipervínculo" xfId="16539" builtinId="8" hidden="1"/>
    <cellStyle name="Hipervínculo" xfId="16545" builtinId="8" hidden="1"/>
    <cellStyle name="Hipervínculo" xfId="16551" builtinId="8" hidden="1"/>
    <cellStyle name="Hipervínculo" xfId="16555" builtinId="8" hidden="1"/>
    <cellStyle name="Hipervínculo" xfId="16561" builtinId="8" hidden="1"/>
    <cellStyle name="Hipervínculo" xfId="16567" builtinId="8" hidden="1"/>
    <cellStyle name="Hipervínculo" xfId="16571" builtinId="8" hidden="1"/>
    <cellStyle name="Hipervínculo" xfId="16577" builtinId="8" hidden="1"/>
    <cellStyle name="Hipervínculo" xfId="16585" builtinId="8" hidden="1"/>
    <cellStyle name="Hipervínculo" xfId="16589" builtinId="8" hidden="1"/>
    <cellStyle name="Hipervínculo" xfId="16595" builtinId="8" hidden="1"/>
    <cellStyle name="Hipervínculo" xfId="16601" builtinId="8" hidden="1"/>
    <cellStyle name="Hipervínculo" xfId="16605" builtinId="8" hidden="1"/>
    <cellStyle name="Hipervínculo" xfId="16611" builtinId="8" hidden="1"/>
    <cellStyle name="Hipervínculo" xfId="16617" builtinId="8" hidden="1"/>
    <cellStyle name="Hipervínculo" xfId="16621" builtinId="8" hidden="1"/>
    <cellStyle name="Hipervínculo" xfId="16627" builtinId="8" hidden="1"/>
    <cellStyle name="Hipervínculo" xfId="16631" builtinId="8" hidden="1"/>
    <cellStyle name="Hipervínculo" xfId="16635" builtinId="8" hidden="1"/>
    <cellStyle name="Hipervínculo" xfId="16641" builtinId="8" hidden="1"/>
    <cellStyle name="Hipervínculo" xfId="16647" builtinId="8" hidden="1"/>
    <cellStyle name="Hipervínculo" xfId="16651" builtinId="8" hidden="1"/>
    <cellStyle name="Hipervínculo" xfId="16657" builtinId="8" hidden="1"/>
    <cellStyle name="Hipervínculo" xfId="16663" builtinId="8" hidden="1"/>
    <cellStyle name="Hipervínculo" xfId="16667" builtinId="8" hidden="1"/>
    <cellStyle name="Hipervínculo" xfId="16673" builtinId="8" hidden="1"/>
    <cellStyle name="Hipervínculo" xfId="16679" builtinId="8" hidden="1"/>
    <cellStyle name="Hipervínculo" xfId="16683" builtinId="8" hidden="1"/>
    <cellStyle name="Hipervínculo" xfId="16689" builtinId="8" hidden="1"/>
    <cellStyle name="Hipervínculo" xfId="16695" builtinId="8" hidden="1"/>
    <cellStyle name="Hipervínculo" xfId="16699" builtinId="8" hidden="1"/>
    <cellStyle name="Hipervínculo" xfId="16705" builtinId="8" hidden="1"/>
    <cellStyle name="Hipervínculo" xfId="16711" builtinId="8" hidden="1"/>
    <cellStyle name="Hipervínculo" xfId="16717" builtinId="8" hidden="1"/>
    <cellStyle name="Hipervínculo" xfId="16723" builtinId="8" hidden="1"/>
    <cellStyle name="Hipervínculo" xfId="16729" builtinId="8" hidden="1"/>
    <cellStyle name="Hipervínculo" xfId="16733" builtinId="8" hidden="1"/>
    <cellStyle name="Hipervínculo" xfId="16739" builtinId="8" hidden="1"/>
    <cellStyle name="Hipervínculo" xfId="16745" builtinId="8" hidden="1"/>
    <cellStyle name="Hipervínculo" xfId="16749" builtinId="8" hidden="1"/>
    <cellStyle name="Hipervínculo" xfId="16755" builtinId="8" hidden="1"/>
    <cellStyle name="Hipervínculo" xfId="16761" builtinId="8" hidden="1"/>
    <cellStyle name="Hipervínculo" xfId="16763" builtinId="8" hidden="1"/>
    <cellStyle name="Hipervínculo" xfId="16769" builtinId="8" hidden="1"/>
    <cellStyle name="Hipervínculo" xfId="16775" builtinId="8" hidden="1"/>
    <cellStyle name="Hipervínculo" xfId="16779" builtinId="8" hidden="1"/>
    <cellStyle name="Hipervínculo" xfId="16785" builtinId="8" hidden="1"/>
    <cellStyle name="Hipervínculo" xfId="16791" builtinId="8" hidden="1"/>
    <cellStyle name="Hipervínculo" xfId="16795" builtinId="8" hidden="1"/>
    <cellStyle name="Hipervínculo" xfId="16801" builtinId="8" hidden="1"/>
    <cellStyle name="Hipervínculo" xfId="16807" builtinId="8" hidden="1"/>
    <cellStyle name="Hipervínculo" xfId="16811" builtinId="8" hidden="1"/>
    <cellStyle name="Hipervínculo" xfId="16817" builtinId="8" hidden="1"/>
    <cellStyle name="Hipervínculo" xfId="16823" builtinId="8" hidden="1"/>
    <cellStyle name="Hipervínculo" xfId="16827" builtinId="8" hidden="1"/>
    <cellStyle name="Hipervínculo" xfId="16833" builtinId="8" hidden="1"/>
    <cellStyle name="Hipervínculo" xfId="16839" builtinId="8" hidden="1"/>
    <cellStyle name="Hipervínculo" xfId="16843" builtinId="8" hidden="1"/>
    <cellStyle name="Hipervínculo" xfId="16851" builtinId="8" hidden="1"/>
    <cellStyle name="Hipervínculo" xfId="16857" builtinId="8" hidden="1"/>
    <cellStyle name="Hipervínculo" xfId="16861" builtinId="8" hidden="1"/>
    <cellStyle name="Hipervínculo" xfId="16867" builtinId="8" hidden="1"/>
    <cellStyle name="Hipervínculo" xfId="16873" builtinId="8" hidden="1"/>
    <cellStyle name="Hipervínculo" xfId="16877" builtinId="8" hidden="1"/>
    <cellStyle name="Hipervínculo" xfId="16883" builtinId="8" hidden="1"/>
    <cellStyle name="Hipervínculo" xfId="16889" builtinId="8" hidden="1"/>
    <cellStyle name="Hipervínculo" xfId="16893" builtinId="8" hidden="1"/>
    <cellStyle name="Hipervínculo" xfId="16897" builtinId="8" hidden="1"/>
    <cellStyle name="Hipervínculo" xfId="16903" builtinId="8" hidden="1"/>
    <cellStyle name="Hipervínculo" xfId="16907" builtinId="8" hidden="1"/>
    <cellStyle name="Hipervínculo" xfId="16913" builtinId="8" hidden="1"/>
    <cellStyle name="Hipervínculo" xfId="16919" builtinId="8" hidden="1"/>
    <cellStyle name="Hipervínculo" xfId="16923" builtinId="8" hidden="1"/>
    <cellStyle name="Hipervínculo" xfId="16929" builtinId="8" hidden="1"/>
    <cellStyle name="Hipervínculo" xfId="16935" builtinId="8" hidden="1"/>
    <cellStyle name="Hipervínculo" xfId="16939" builtinId="8" hidden="1"/>
    <cellStyle name="Hipervínculo" xfId="16945" builtinId="8" hidden="1"/>
    <cellStyle name="Hipervínculo" xfId="16951" builtinId="8" hidden="1"/>
    <cellStyle name="Hipervínculo" xfId="16955" builtinId="8" hidden="1"/>
    <cellStyle name="Hipervínculo" xfId="16961" builtinId="8" hidden="1"/>
    <cellStyle name="Hipervínculo" xfId="16967" builtinId="8" hidden="1"/>
    <cellStyle name="Hipervínculo" xfId="16971" builtinId="8" hidden="1"/>
    <cellStyle name="Hipervínculo" xfId="16977" builtinId="8" hidden="1"/>
    <cellStyle name="Hipervínculo" xfId="16985" builtinId="8" hidden="1"/>
    <cellStyle name="Hipervínculo" xfId="16989" builtinId="8" hidden="1"/>
    <cellStyle name="Hipervínculo" xfId="16995" builtinId="8" hidden="1"/>
    <cellStyle name="Hipervínculo" xfId="17001" builtinId="8" hidden="1"/>
    <cellStyle name="Hipervínculo" xfId="17005" builtinId="8" hidden="1"/>
    <cellStyle name="Hipervínculo" xfId="17011" builtinId="8" hidden="1"/>
    <cellStyle name="Hipervínculo" xfId="17017" builtinId="8" hidden="1"/>
    <cellStyle name="Hipervínculo" xfId="17021" builtinId="8" hidden="1"/>
    <cellStyle name="Hipervínculo" xfId="16847" builtinId="8" hidden="1"/>
    <cellStyle name="Hipervínculo" xfId="17031" builtinId="8" hidden="1"/>
    <cellStyle name="Hipervínculo" xfId="17035" builtinId="8" hidden="1"/>
    <cellStyle name="Hipervínculo" xfId="17041" builtinId="8" hidden="1"/>
    <cellStyle name="Hipervínculo" xfId="17047" builtinId="8" hidden="1"/>
    <cellStyle name="Hipervínculo" xfId="17051" builtinId="8" hidden="1"/>
    <cellStyle name="Hipervínculo" xfId="17057" builtinId="8" hidden="1"/>
    <cellStyle name="Hipervínculo" xfId="17063" builtinId="8" hidden="1"/>
    <cellStyle name="Hipervínculo" xfId="17067" builtinId="8" hidden="1"/>
    <cellStyle name="Hipervínculo" xfId="17073" builtinId="8" hidden="1"/>
    <cellStyle name="Hipervínculo" xfId="17079" builtinId="8" hidden="1"/>
    <cellStyle name="Hipervínculo" xfId="17083" builtinId="8" hidden="1"/>
    <cellStyle name="Hipervínculo" xfId="17089" builtinId="8" hidden="1"/>
    <cellStyle name="Hipervínculo" xfId="17095" builtinId="8" hidden="1"/>
    <cellStyle name="Hipervínculo" xfId="17099" builtinId="8" hidden="1"/>
    <cellStyle name="Hipervínculo" xfId="17105" builtinId="8" hidden="1"/>
    <cellStyle name="Hipervínculo" xfId="17113" builtinId="8" hidden="1"/>
    <cellStyle name="Hipervínculo" xfId="17117" builtinId="8" hidden="1"/>
    <cellStyle name="Hipervínculo" xfId="17123" builtinId="8" hidden="1"/>
    <cellStyle name="Hipervínculo" xfId="17129" builtinId="8" hidden="1"/>
    <cellStyle name="Hipervínculo" xfId="17133" builtinId="8" hidden="1"/>
    <cellStyle name="Hipervínculo" xfId="17139" builtinId="8" hidden="1"/>
    <cellStyle name="Hipervínculo" xfId="17145" builtinId="8" hidden="1"/>
    <cellStyle name="Hipervínculo" xfId="17149" builtinId="8" hidden="1"/>
    <cellStyle name="Hipervínculo" xfId="17155" builtinId="8" hidden="1"/>
    <cellStyle name="Hipervínculo" xfId="17159" builtinId="8" hidden="1"/>
    <cellStyle name="Hipervínculo" xfId="17163" builtinId="8" hidden="1"/>
    <cellStyle name="Hipervínculo" xfId="17169" builtinId="8" hidden="1"/>
    <cellStyle name="Hipervínculo" xfId="17175" builtinId="8" hidden="1"/>
    <cellStyle name="Hipervínculo" xfId="17179" builtinId="8" hidden="1"/>
    <cellStyle name="Hipervínculo" xfId="17185" builtinId="8" hidden="1"/>
    <cellStyle name="Hipervínculo" xfId="17191" builtinId="8" hidden="1"/>
    <cellStyle name="Hipervínculo" xfId="17195" builtinId="8" hidden="1"/>
    <cellStyle name="Hipervínculo" xfId="17201" builtinId="8" hidden="1"/>
    <cellStyle name="Hipervínculo" xfId="17207" builtinId="8" hidden="1"/>
    <cellStyle name="Hipervínculo" xfId="17211" builtinId="8" hidden="1"/>
    <cellStyle name="Hipervínculo" xfId="17217" builtinId="8" hidden="1"/>
    <cellStyle name="Hipervínculo" xfId="17223" builtinId="8" hidden="1"/>
    <cellStyle name="Hipervínculo" xfId="17227" builtinId="8" hidden="1"/>
    <cellStyle name="Hipervínculo" xfId="17233" builtinId="8" hidden="1"/>
    <cellStyle name="Hipervínculo" xfId="17239" builtinId="8" hidden="1"/>
    <cellStyle name="Hipervínculo" xfId="17245" builtinId="8" hidden="1"/>
    <cellStyle name="Hipervínculo" xfId="17251" builtinId="8" hidden="1"/>
    <cellStyle name="Hipervínculo" xfId="17257" builtinId="8" hidden="1"/>
    <cellStyle name="Hipervínculo" xfId="17261" builtinId="8" hidden="1"/>
    <cellStyle name="Hipervínculo" xfId="17267" builtinId="8" hidden="1"/>
    <cellStyle name="Hipervínculo" xfId="17273" builtinId="8" hidden="1"/>
    <cellStyle name="Hipervínculo" xfId="17277" builtinId="8" hidden="1"/>
    <cellStyle name="Hipervínculo" xfId="17283" builtinId="8" hidden="1"/>
    <cellStyle name="Hipervínculo" xfId="17289" builtinId="8" hidden="1"/>
    <cellStyle name="Hipervínculo" xfId="17291" builtinId="8" hidden="1"/>
    <cellStyle name="Hipervínculo" xfId="17297" builtinId="8" hidden="1"/>
    <cellStyle name="Hipervínculo" xfId="17303" builtinId="8" hidden="1"/>
    <cellStyle name="Hipervínculo" xfId="17307" builtinId="8" hidden="1"/>
    <cellStyle name="Hipervínculo" xfId="17313" builtinId="8" hidden="1"/>
    <cellStyle name="Hipervínculo" xfId="17319" builtinId="8" hidden="1"/>
    <cellStyle name="Hipervínculo" xfId="17323" builtinId="8" hidden="1"/>
    <cellStyle name="Hipervínculo" xfId="17329" builtinId="8" hidden="1"/>
    <cellStyle name="Hipervínculo" xfId="17335" builtinId="8" hidden="1"/>
    <cellStyle name="Hipervínculo" xfId="17339" builtinId="8" hidden="1"/>
    <cellStyle name="Hipervínculo" xfId="17345" builtinId="8" hidden="1"/>
    <cellStyle name="Hipervínculo" xfId="17351" builtinId="8" hidden="1"/>
    <cellStyle name="Hipervínculo" xfId="17355" builtinId="8" hidden="1"/>
    <cellStyle name="Hipervínculo" xfId="17361" builtinId="8" hidden="1"/>
    <cellStyle name="Hipervínculo" xfId="17367" builtinId="8" hidden="1"/>
    <cellStyle name="Hipervínculo" xfId="17371" builtinId="8" hidden="1"/>
    <cellStyle name="Hipervínculo" xfId="17379" builtinId="8" hidden="1"/>
    <cellStyle name="Hipervínculo" xfId="17385" builtinId="8" hidden="1"/>
    <cellStyle name="Hipervínculo" xfId="17389" builtinId="8" hidden="1"/>
    <cellStyle name="Hipervínculo" xfId="17395" builtinId="8" hidden="1"/>
    <cellStyle name="Hipervínculo" xfId="17401" builtinId="8" hidden="1"/>
    <cellStyle name="Hipervínculo" xfId="17405" builtinId="8" hidden="1"/>
    <cellStyle name="Hipervínculo" xfId="17411" builtinId="8" hidden="1"/>
    <cellStyle name="Hipervínculo" xfId="17417" builtinId="8" hidden="1"/>
    <cellStyle name="Hipervínculo" xfId="17421" builtinId="8" hidden="1"/>
    <cellStyle name="Hipervínculo" xfId="17425" builtinId="8" hidden="1"/>
    <cellStyle name="Hipervínculo" xfId="17431" builtinId="8" hidden="1"/>
    <cellStyle name="Hipervínculo" xfId="17435" builtinId="8" hidden="1"/>
    <cellStyle name="Hipervínculo" xfId="17441" builtinId="8" hidden="1"/>
    <cellStyle name="Hipervínculo" xfId="17447" builtinId="8" hidden="1"/>
    <cellStyle name="Hipervínculo" xfId="17451" builtinId="8" hidden="1"/>
    <cellStyle name="Hipervínculo" xfId="17457" builtinId="8" hidden="1"/>
    <cellStyle name="Hipervínculo" xfId="17463" builtinId="8" hidden="1"/>
    <cellStyle name="Hipervínculo" xfId="17467" builtinId="8" hidden="1"/>
    <cellStyle name="Hipervínculo" xfId="17473" builtinId="8" hidden="1"/>
    <cellStyle name="Hipervínculo" xfId="17479" builtinId="8" hidden="1"/>
    <cellStyle name="Hipervínculo" xfId="17483" builtinId="8" hidden="1"/>
    <cellStyle name="Hipervínculo" xfId="17489" builtinId="8" hidden="1"/>
    <cellStyle name="Hipervínculo" xfId="17495" builtinId="8" hidden="1"/>
    <cellStyle name="Hipervínculo" xfId="17499" builtinId="8" hidden="1"/>
    <cellStyle name="Hipervínculo" xfId="17505" builtinId="8" hidden="1"/>
    <cellStyle name="Hipervínculo" xfId="17513" builtinId="8" hidden="1"/>
    <cellStyle name="Hipervínculo" xfId="17517" builtinId="8" hidden="1"/>
    <cellStyle name="Hipervínculo" xfId="17523" builtinId="8" hidden="1"/>
    <cellStyle name="Hipervínculo" xfId="17529" builtinId="8" hidden="1"/>
    <cellStyle name="Hipervínculo" xfId="17533" builtinId="8" hidden="1"/>
    <cellStyle name="Hipervínculo" xfId="17539" builtinId="8" hidden="1"/>
    <cellStyle name="Hipervínculo" xfId="17545" builtinId="8" hidden="1"/>
    <cellStyle name="Hipervínculo" xfId="17549" builtinId="8" hidden="1"/>
    <cellStyle name="Hipervínculo" xfId="17375" builtinId="8" hidden="1"/>
    <cellStyle name="Hipervínculo" xfId="17559" builtinId="8" hidden="1"/>
    <cellStyle name="Hipervínculo" xfId="17563" builtinId="8" hidden="1"/>
    <cellStyle name="Hipervínculo" xfId="17569" builtinId="8" hidden="1"/>
    <cellStyle name="Hipervínculo" xfId="17575" builtinId="8" hidden="1"/>
    <cellStyle name="Hipervínculo" xfId="17579" builtinId="8" hidden="1"/>
    <cellStyle name="Hipervínculo" xfId="17585" builtinId="8" hidden="1"/>
    <cellStyle name="Hipervínculo" xfId="17591" builtinId="8" hidden="1"/>
    <cellStyle name="Hipervínculo" xfId="17595" builtinId="8" hidden="1"/>
    <cellStyle name="Hipervínculo" xfId="17601" builtinId="8" hidden="1"/>
    <cellStyle name="Hipervínculo" xfId="17607" builtinId="8" hidden="1"/>
    <cellStyle name="Hipervínculo" xfId="17611" builtinId="8" hidden="1"/>
    <cellStyle name="Hipervínculo" xfId="17617" builtinId="8" hidden="1"/>
    <cellStyle name="Hipervínculo" xfId="17623" builtinId="8" hidden="1"/>
    <cellStyle name="Hipervínculo" xfId="17627" builtinId="8" hidden="1"/>
    <cellStyle name="Hipervínculo" xfId="17633" builtinId="8" hidden="1"/>
    <cellStyle name="Hipervínculo" xfId="17640" builtinId="8" hidden="1"/>
    <cellStyle name="Hipervínculo" xfId="17644" builtinId="8" hidden="1"/>
    <cellStyle name="Hipervínculo" xfId="17650" builtinId="8" hidden="1"/>
    <cellStyle name="Hipervínculo" xfId="17656" builtinId="8" hidden="1"/>
    <cellStyle name="Hipervínculo" xfId="17660" builtinId="8" hidden="1"/>
    <cellStyle name="Hipervínculo" xfId="17666" builtinId="8" hidden="1"/>
    <cellStyle name="Hipervínculo" xfId="17672" builtinId="8" hidden="1"/>
    <cellStyle name="Hipervínculo" xfId="17676" builtinId="8" hidden="1"/>
    <cellStyle name="Hipervínculo" xfId="17682" builtinId="8" hidden="1"/>
    <cellStyle name="Hipervínculo" xfId="17686" builtinId="8" hidden="1"/>
    <cellStyle name="Hipervínculo" xfId="17690" builtinId="8" hidden="1"/>
    <cellStyle name="Hipervínculo" xfId="17696" builtinId="8" hidden="1"/>
    <cellStyle name="Hipervínculo" xfId="17702" builtinId="8" hidden="1"/>
    <cellStyle name="Hipervínculo" xfId="17706" builtinId="8" hidden="1"/>
    <cellStyle name="Hipervínculo" xfId="17712" builtinId="8" hidden="1"/>
    <cellStyle name="Hipervínculo" xfId="17718" builtinId="8" hidden="1"/>
    <cellStyle name="Hipervínculo" xfId="17722" builtinId="8" hidden="1"/>
    <cellStyle name="Hipervínculo" xfId="17728" builtinId="8" hidden="1"/>
    <cellStyle name="Hipervínculo" xfId="17734" builtinId="8" hidden="1"/>
    <cellStyle name="Hipervínculo" xfId="17738" builtinId="8" hidden="1"/>
    <cellStyle name="Hipervínculo" xfId="17744" builtinId="8" hidden="1"/>
    <cellStyle name="Hipervínculo" xfId="17750" builtinId="8" hidden="1"/>
    <cellStyle name="Hipervínculo" xfId="17754" builtinId="8" hidden="1"/>
    <cellStyle name="Hipervínculo" xfId="17760" builtinId="8" hidden="1"/>
    <cellStyle name="Hipervínculo" xfId="17766" builtinId="8" hidden="1"/>
    <cellStyle name="Hipervínculo" xfId="17770" builtinId="8" hidden="1"/>
    <cellStyle name="Hipervínculo" xfId="17776" builtinId="8" hidden="1"/>
    <cellStyle name="Hipervínculo" xfId="17782" builtinId="8" hidden="1"/>
    <cellStyle name="Hipervínculo" xfId="17786" builtinId="8" hidden="1"/>
    <cellStyle name="Hipervínculo" xfId="17792" builtinId="8" hidden="1"/>
    <cellStyle name="Hipervínculo" xfId="17798" builtinId="8" hidden="1"/>
    <cellStyle name="Hipervínculo" xfId="17802" builtinId="8" hidden="1"/>
    <cellStyle name="Hipervínculo" xfId="17808" builtinId="8" hidden="1"/>
    <cellStyle name="Hipervínculo" xfId="17814" builtinId="8" hidden="1"/>
    <cellStyle name="Hipervínculo" xfId="17828" builtinId="8" hidden="1"/>
    <cellStyle name="Hipervínculo" xfId="17834" builtinId="8" hidden="1"/>
    <cellStyle name="Hipervínculo" xfId="17840" builtinId="8" hidden="1"/>
    <cellStyle name="Hipervínculo" xfId="17844" builtinId="8" hidden="1"/>
    <cellStyle name="Hipervínculo" xfId="17850" builtinId="8" hidden="1"/>
    <cellStyle name="Hipervínculo" xfId="17856" builtinId="8" hidden="1"/>
    <cellStyle name="Hipervínculo" xfId="17860" builtinId="8" hidden="1"/>
    <cellStyle name="Hipervínculo" xfId="17866" builtinId="8" hidden="1"/>
    <cellStyle name="Hipervínculo" xfId="17872" builtinId="8" hidden="1"/>
    <cellStyle name="Hipervínculo" xfId="17876" builtinId="8" hidden="1"/>
    <cellStyle name="Hipervínculo" xfId="17882" builtinId="8" hidden="1"/>
    <cellStyle name="Hipervínculo" xfId="17888" builtinId="8" hidden="1"/>
    <cellStyle name="Hipervínculo" xfId="17892" builtinId="8" hidden="1"/>
    <cellStyle name="Hipervínculo" xfId="17898" builtinId="8" hidden="1"/>
    <cellStyle name="Hipervínculo" xfId="17904" builtinId="8" hidden="1"/>
    <cellStyle name="Hipervínculo" xfId="17908" builtinId="8" hidden="1"/>
    <cellStyle name="Hipervínculo" xfId="17916" builtinId="8" hidden="1"/>
    <cellStyle name="Hipervínculo" xfId="17922" builtinId="8" hidden="1"/>
    <cellStyle name="Hipervínculo" xfId="17926" builtinId="8" hidden="1"/>
    <cellStyle name="Hipervínculo" xfId="17932" builtinId="8" hidden="1"/>
    <cellStyle name="Hipervínculo" xfId="17938" builtinId="8" hidden="1"/>
    <cellStyle name="Hipervínculo" xfId="17942" builtinId="8" hidden="1"/>
    <cellStyle name="Hipervínculo" xfId="17948" builtinId="8" hidden="1"/>
    <cellStyle name="Hipervínculo" xfId="17954" builtinId="8" hidden="1"/>
    <cellStyle name="Hipervínculo" xfId="17958" builtinId="8" hidden="1"/>
    <cellStyle name="Hipervínculo" xfId="17962" builtinId="8" hidden="1"/>
    <cellStyle name="Hipervínculo" xfId="17968" builtinId="8" hidden="1"/>
    <cellStyle name="Hipervínculo" xfId="17972" builtinId="8" hidden="1"/>
    <cellStyle name="Hipervínculo" xfId="17978" builtinId="8" hidden="1"/>
    <cellStyle name="Hipervínculo" xfId="17984" builtinId="8" hidden="1"/>
    <cellStyle name="Hipervínculo" xfId="17988" builtinId="8" hidden="1"/>
    <cellStyle name="Hipervínculo" xfId="17994" builtinId="8" hidden="1"/>
    <cellStyle name="Hipervínculo" xfId="18000" builtinId="8" hidden="1"/>
    <cellStyle name="Hipervínculo" xfId="18004" builtinId="8" hidden="1"/>
    <cellStyle name="Hipervínculo" xfId="18010" builtinId="8" hidden="1"/>
    <cellStyle name="Hipervínculo" xfId="18016" builtinId="8" hidden="1"/>
    <cellStyle name="Hipervínculo" xfId="18020" builtinId="8" hidden="1"/>
    <cellStyle name="Hipervínculo" xfId="18026" builtinId="8" hidden="1"/>
    <cellStyle name="Hipervínculo" xfId="18032" builtinId="8" hidden="1"/>
    <cellStyle name="Hipervínculo" xfId="18036" builtinId="8" hidden="1"/>
    <cellStyle name="Hipervínculo" xfId="18042" builtinId="8" hidden="1"/>
    <cellStyle name="Hipervínculo" xfId="18050" builtinId="8" hidden="1"/>
    <cellStyle name="Hipervínculo" xfId="18054" builtinId="8" hidden="1"/>
    <cellStyle name="Hipervínculo" xfId="18060" builtinId="8" hidden="1"/>
    <cellStyle name="Hipervínculo" xfId="18066" builtinId="8" hidden="1"/>
    <cellStyle name="Hipervínculo" xfId="18070" builtinId="8" hidden="1"/>
    <cellStyle name="Hipervínculo" xfId="18076" builtinId="8" hidden="1"/>
    <cellStyle name="Hipervínculo" xfId="18082" builtinId="8" hidden="1"/>
    <cellStyle name="Hipervínculo" xfId="18086" builtinId="8" hidden="1"/>
    <cellStyle name="Hipervínculo" xfId="17912" builtinId="8" hidden="1"/>
    <cellStyle name="Hipervínculo" xfId="18096" builtinId="8" hidden="1"/>
    <cellStyle name="Hipervínculo" xfId="18100" builtinId="8" hidden="1"/>
    <cellStyle name="Hipervínculo" xfId="18106" builtinId="8" hidden="1"/>
    <cellStyle name="Hipervínculo" xfId="18112" builtinId="8" hidden="1"/>
    <cellStyle name="Hipervínculo" xfId="18116" builtinId="8" hidden="1"/>
    <cellStyle name="Hipervínculo" xfId="18122" builtinId="8" hidden="1"/>
    <cellStyle name="Hipervínculo" xfId="18128" builtinId="8" hidden="1"/>
    <cellStyle name="Hipervínculo" xfId="18132" builtinId="8" hidden="1"/>
    <cellStyle name="Hipervínculo" xfId="18138" builtinId="8" hidden="1"/>
    <cellStyle name="Hipervínculo" xfId="18144" builtinId="8" hidden="1"/>
    <cellStyle name="Hipervínculo" xfId="18148" builtinId="8" hidden="1"/>
    <cellStyle name="Hipervínculo" xfId="18154" builtinId="8" hidden="1"/>
    <cellStyle name="Hipervínculo" xfId="18160" builtinId="8" hidden="1"/>
    <cellStyle name="Hipervínculo" xfId="18164" builtinId="8" hidden="1"/>
    <cellStyle name="Hipervínculo" xfId="18170" builtinId="8" hidden="1"/>
    <cellStyle name="Hipervínculo" xfId="18178" builtinId="8" hidden="1"/>
    <cellStyle name="Hipervínculo" xfId="18182" builtinId="8" hidden="1"/>
    <cellStyle name="Hipervínculo" xfId="18188" builtinId="8" hidden="1"/>
    <cellStyle name="Hipervínculo" xfId="18194" builtinId="8" hidden="1"/>
    <cellStyle name="Hipervínculo" xfId="18198" builtinId="8" hidden="1"/>
    <cellStyle name="Hipervínculo" xfId="18204" builtinId="8" hidden="1"/>
    <cellStyle name="Hipervínculo" xfId="18210" builtinId="8" hidden="1"/>
    <cellStyle name="Hipervínculo" xfId="18214" builtinId="8" hidden="1"/>
    <cellStyle name="Hipervínculo" xfId="18220" builtinId="8" hidden="1"/>
    <cellStyle name="Hipervínculo" xfId="18224" builtinId="8" hidden="1"/>
    <cellStyle name="Hipervínculo" xfId="18228" builtinId="8" hidden="1"/>
    <cellStyle name="Hipervínculo" xfId="18234" builtinId="8" hidden="1"/>
    <cellStyle name="Hipervínculo" xfId="18240" builtinId="8" hidden="1"/>
    <cellStyle name="Hipervínculo" xfId="18244" builtinId="8" hidden="1"/>
    <cellStyle name="Hipervínculo" xfId="18250" builtinId="8" hidden="1"/>
    <cellStyle name="Hipervínculo" xfId="18256" builtinId="8" hidden="1"/>
    <cellStyle name="Hipervínculo" xfId="18260" builtinId="8" hidden="1"/>
    <cellStyle name="Hipervínculo" xfId="18266" builtinId="8" hidden="1"/>
    <cellStyle name="Hipervínculo" xfId="18272" builtinId="8" hidden="1"/>
    <cellStyle name="Hipervínculo" xfId="18276" builtinId="8" hidden="1"/>
    <cellStyle name="Hipervínculo" xfId="18282" builtinId="8" hidden="1"/>
    <cellStyle name="Hipervínculo" xfId="18288" builtinId="8" hidden="1"/>
    <cellStyle name="Hipervínculo" xfId="18292" builtinId="8" hidden="1"/>
    <cellStyle name="Hipervínculo" xfId="18298" builtinId="8" hidden="1"/>
    <cellStyle name="Hipervínculo" xfId="18304" builtinId="8" hidden="1"/>
    <cellStyle name="Hipervínculo" xfId="18310" builtinId="8" hidden="1"/>
    <cellStyle name="Hipervínculo" xfId="18316" builtinId="8" hidden="1"/>
    <cellStyle name="Hipervínculo" xfId="18322" builtinId="8" hidden="1"/>
    <cellStyle name="Hipervínculo" xfId="18326" builtinId="8" hidden="1"/>
    <cellStyle name="Hipervínculo" xfId="18332" builtinId="8" hidden="1"/>
    <cellStyle name="Hipervínculo" xfId="18338" builtinId="8" hidden="1"/>
    <cellStyle name="Hipervínculo" xfId="18342" builtinId="8" hidden="1"/>
    <cellStyle name="Hipervínculo" xfId="18348" builtinId="8" hidden="1"/>
    <cellStyle name="Hipervínculo" xfId="18354" builtinId="8" hidden="1"/>
    <cellStyle name="Hipervínculo" xfId="18356" builtinId="8" hidden="1"/>
    <cellStyle name="Hipervínculo" xfId="18362" builtinId="8" hidden="1"/>
    <cellStyle name="Hipervínculo" xfId="18368" builtinId="8" hidden="1"/>
    <cellStyle name="Hipervínculo" xfId="18372" builtinId="8" hidden="1"/>
    <cellStyle name="Hipervínculo" xfId="18378" builtinId="8" hidden="1"/>
    <cellStyle name="Hipervínculo" xfId="18384" builtinId="8" hidden="1"/>
    <cellStyle name="Hipervínculo" xfId="18388" builtinId="8" hidden="1"/>
    <cellStyle name="Hipervínculo" xfId="18394" builtinId="8" hidden="1"/>
    <cellStyle name="Hipervínculo" xfId="18400" builtinId="8" hidden="1"/>
    <cellStyle name="Hipervínculo" xfId="18404" builtinId="8" hidden="1"/>
    <cellStyle name="Hipervínculo" xfId="18410" builtinId="8" hidden="1"/>
    <cellStyle name="Hipervínculo" xfId="18416" builtinId="8" hidden="1"/>
    <cellStyle name="Hipervínculo" xfId="18420" builtinId="8" hidden="1"/>
    <cellStyle name="Hipervínculo" xfId="18426" builtinId="8" hidden="1"/>
    <cellStyle name="Hipervínculo" xfId="18432" builtinId="8" hidden="1"/>
    <cellStyle name="Hipervínculo" xfId="18436" builtinId="8" hidden="1"/>
    <cellStyle name="Hipervínculo" xfId="18443" builtinId="8" hidden="1"/>
    <cellStyle name="Hipervínculo" xfId="18449" builtinId="8" hidden="1"/>
    <cellStyle name="Hipervínculo" xfId="18453" builtinId="8" hidden="1"/>
    <cellStyle name="Hipervínculo" xfId="18459" builtinId="8" hidden="1"/>
    <cellStyle name="Hipervínculo" xfId="18465" builtinId="8" hidden="1"/>
    <cellStyle name="Hipervínculo" xfId="18469" builtinId="8" hidden="1"/>
    <cellStyle name="Hipervínculo" xfId="18475" builtinId="8" hidden="1"/>
    <cellStyle name="Hipervínculo" xfId="18481" builtinId="8" hidden="1"/>
    <cellStyle name="Hipervínculo" xfId="18485" builtinId="8" hidden="1"/>
    <cellStyle name="Hipervínculo" xfId="18489" builtinId="8" hidden="1"/>
    <cellStyle name="Hipervínculo" xfId="18495" builtinId="8" hidden="1"/>
    <cellStyle name="Hipervínculo" xfId="18499" builtinId="8" hidden="1"/>
    <cellStyle name="Hipervínculo" xfId="18505" builtinId="8" hidden="1"/>
    <cellStyle name="Hipervínculo" xfId="18511" builtinId="8" hidden="1"/>
    <cellStyle name="Hipervínculo" xfId="18515" builtinId="8" hidden="1"/>
    <cellStyle name="Hipervínculo" xfId="18521" builtinId="8" hidden="1"/>
    <cellStyle name="Hipervínculo" xfId="18527" builtinId="8" hidden="1"/>
    <cellStyle name="Hipervínculo" xfId="18531" builtinId="8" hidden="1"/>
    <cellStyle name="Hipervínculo" xfId="18537" builtinId="8" hidden="1"/>
    <cellStyle name="Hipervínculo" xfId="18543" builtinId="8" hidden="1"/>
    <cellStyle name="Hipervínculo" xfId="18547" builtinId="8" hidden="1"/>
    <cellStyle name="Hipervínculo" xfId="18553" builtinId="8" hidden="1"/>
    <cellStyle name="Hipervínculo" xfId="18559" builtinId="8" hidden="1"/>
    <cellStyle name="Hipervínculo" xfId="18563" builtinId="8" hidden="1"/>
    <cellStyle name="Hipervínculo" xfId="18569" builtinId="8" hidden="1"/>
    <cellStyle name="Hipervínculo" xfId="18575" builtinId="8" hidden="1"/>
    <cellStyle name="Hipervínculo" xfId="18579" builtinId="8" hidden="1"/>
    <cellStyle name="Hipervínculo" xfId="18585" builtinId="8" hidden="1"/>
    <cellStyle name="Hipervínculo" xfId="18591" builtinId="8" hidden="1"/>
    <cellStyle name="Hipervínculo" xfId="18595" builtinId="8" hidden="1"/>
    <cellStyle name="Hipervínculo" xfId="18601" builtinId="8" hidden="1"/>
    <cellStyle name="Hipervínculo" xfId="18607" builtinId="8" hidden="1"/>
    <cellStyle name="Hipervínculo" xfId="18611" builtinId="8" hidden="1"/>
    <cellStyle name="Hipervínculo" xfId="18621" builtinId="8" hidden="1"/>
    <cellStyle name="Hipervínculo" xfId="18627" builtinId="8" hidden="1"/>
    <cellStyle name="Hipervínculo" xfId="18631" builtinId="8" hidden="1"/>
    <cellStyle name="Hipervínculo" xfId="18637" builtinId="8" hidden="1"/>
    <cellStyle name="Hipervínculo" xfId="18643" builtinId="8" hidden="1"/>
    <cellStyle name="Hipervínculo" xfId="18647" builtinId="8" hidden="1"/>
    <cellStyle name="Hipervínculo" xfId="18653" builtinId="8" hidden="1"/>
    <cellStyle name="Hipervínculo" xfId="18659" builtinId="8" hidden="1"/>
    <cellStyle name="Hipervínculo" xfId="18663" builtinId="8" hidden="1"/>
    <cellStyle name="Hipervínculo" xfId="18669" builtinId="8" hidden="1"/>
    <cellStyle name="Hipervínculo" xfId="18675" builtinId="8" hidden="1"/>
    <cellStyle name="Hipervínculo" xfId="18679" builtinId="8" hidden="1"/>
    <cellStyle name="Hipervínculo" xfId="18685" builtinId="8" hidden="1"/>
    <cellStyle name="Hipervínculo" xfId="18691" builtinId="8" hidden="1"/>
    <cellStyle name="Hipervínculo" xfId="18695" builtinId="8" hidden="1"/>
    <cellStyle name="Hipervínculo" xfId="18701" builtinId="8" hidden="1"/>
    <cellStyle name="Hipervínculo" xfId="18709" builtinId="8" hidden="1"/>
    <cellStyle name="Hipervínculo" xfId="18713" builtinId="8" hidden="1"/>
    <cellStyle name="Hipervínculo" xfId="18719" builtinId="8" hidden="1"/>
    <cellStyle name="Hipervínculo" xfId="18725" builtinId="8" hidden="1"/>
    <cellStyle name="Hipervínculo" xfId="18729" builtinId="8" hidden="1"/>
    <cellStyle name="Hipervínculo" xfId="18735" builtinId="8" hidden="1"/>
    <cellStyle name="Hipervínculo" xfId="18741" builtinId="8" hidden="1"/>
    <cellStyle name="Hipervínculo" xfId="18745" builtinId="8" hidden="1"/>
    <cellStyle name="Hipervínculo" xfId="18751" builtinId="8" hidden="1"/>
    <cellStyle name="Hipervínculo" xfId="18755" builtinId="8" hidden="1"/>
    <cellStyle name="Hipervínculo" xfId="18759" builtinId="8" hidden="1"/>
    <cellStyle name="Hipervínculo" xfId="18765" builtinId="8" hidden="1"/>
    <cellStyle name="Hipervínculo" xfId="18771" builtinId="8" hidden="1"/>
    <cellStyle name="Hipervínculo" xfId="18775" builtinId="8" hidden="1"/>
    <cellStyle name="Hipervínculo" xfId="18781" builtinId="8" hidden="1"/>
    <cellStyle name="Hipervínculo" xfId="18787" builtinId="8" hidden="1"/>
    <cellStyle name="Hipervínculo" xfId="18791" builtinId="8" hidden="1"/>
    <cellStyle name="Hipervínculo" xfId="18797" builtinId="8" hidden="1"/>
    <cellStyle name="Hipervínculo" xfId="18803" builtinId="8" hidden="1"/>
    <cellStyle name="Hipervínculo" xfId="18807" builtinId="8" hidden="1"/>
    <cellStyle name="Hipervínculo" xfId="18813" builtinId="8" hidden="1"/>
    <cellStyle name="Hipervínculo" xfId="18819" builtinId="8" hidden="1"/>
    <cellStyle name="Hipervínculo" xfId="18823" builtinId="8" hidden="1"/>
    <cellStyle name="Hipervínculo" xfId="18829" builtinId="8" hidden="1"/>
    <cellStyle name="Hipervínculo" xfId="18835" builtinId="8" hidden="1"/>
    <cellStyle name="Hipervínculo" xfId="18841" builtinId="8" hidden="1"/>
    <cellStyle name="Hipervínculo" xfId="18847" builtinId="8" hidden="1"/>
    <cellStyle name="Hipervínculo" xfId="18853" builtinId="8" hidden="1"/>
    <cellStyle name="Hipervínculo" xfId="18857" builtinId="8" hidden="1"/>
    <cellStyle name="Hipervínculo" xfId="18863" builtinId="8" hidden="1"/>
    <cellStyle name="Hipervínculo" xfId="18869" builtinId="8" hidden="1"/>
    <cellStyle name="Hipervínculo" xfId="18873" builtinId="8" hidden="1"/>
    <cellStyle name="Hipervínculo" xfId="18879" builtinId="8" hidden="1"/>
    <cellStyle name="Hipervínculo" xfId="18885" builtinId="8" hidden="1"/>
    <cellStyle name="Hipervínculo" xfId="18887" builtinId="8" hidden="1"/>
    <cellStyle name="Hipervínculo" xfId="18893" builtinId="8" hidden="1"/>
    <cellStyle name="Hipervínculo" xfId="18899" builtinId="8" hidden="1"/>
    <cellStyle name="Hipervínculo" xfId="18903" builtinId="8" hidden="1"/>
    <cellStyle name="Hipervínculo" xfId="18909" builtinId="8" hidden="1"/>
    <cellStyle name="Hipervínculo" xfId="18915" builtinId="8" hidden="1"/>
    <cellStyle name="Hipervínculo" xfId="18919" builtinId="8" hidden="1"/>
    <cellStyle name="Hipervínculo" xfId="18925" builtinId="8" hidden="1"/>
    <cellStyle name="Hipervínculo" xfId="18931" builtinId="8" hidden="1"/>
    <cellStyle name="Hipervínculo" xfId="18935" builtinId="8" hidden="1"/>
    <cellStyle name="Hipervínculo" xfId="18941" builtinId="8" hidden="1"/>
    <cellStyle name="Hipervínculo" xfId="18947" builtinId="8" hidden="1"/>
    <cellStyle name="Hipervínculo" xfId="18951" builtinId="8" hidden="1"/>
    <cellStyle name="Hipervínculo" xfId="18957" builtinId="8" hidden="1"/>
    <cellStyle name="Hipervínculo" xfId="18963" builtinId="8" hidden="1"/>
    <cellStyle name="Hipervínculo" xfId="18967" builtinId="8" hidden="1"/>
    <cellStyle name="Hipervínculo" xfId="18975" builtinId="8" hidden="1"/>
    <cellStyle name="Hipervínculo" xfId="18981" builtinId="8" hidden="1"/>
    <cellStyle name="Hipervínculo" xfId="18985" builtinId="8" hidden="1"/>
    <cellStyle name="Hipervínculo" xfId="18991" builtinId="8" hidden="1"/>
    <cellStyle name="Hipervínculo" xfId="18997" builtinId="8" hidden="1"/>
    <cellStyle name="Hipervínculo" xfId="19001" builtinId="8" hidden="1"/>
    <cellStyle name="Hipervínculo" xfId="19007" builtinId="8" hidden="1"/>
    <cellStyle name="Hipervínculo" xfId="19013" builtinId="8" hidden="1"/>
    <cellStyle name="Hipervínculo" xfId="19017" builtinId="8" hidden="1"/>
    <cellStyle name="Hipervínculo" xfId="19021" builtinId="8" hidden="1"/>
    <cellStyle name="Hipervínculo" xfId="19027" builtinId="8" hidden="1"/>
    <cellStyle name="Hipervínculo" xfId="19031" builtinId="8" hidden="1"/>
    <cellStyle name="Hipervínculo" xfId="19037" builtinId="8" hidden="1"/>
    <cellStyle name="Hipervínculo" xfId="19043" builtinId="8" hidden="1"/>
    <cellStyle name="Hipervínculo" xfId="19047" builtinId="8" hidden="1"/>
    <cellStyle name="Hipervínculo" xfId="19053" builtinId="8" hidden="1"/>
    <cellStyle name="Hipervínculo" xfId="19059" builtinId="8" hidden="1"/>
    <cellStyle name="Hipervínculo" xfId="19063" builtinId="8" hidden="1"/>
    <cellStyle name="Hipervínculo" xfId="19069" builtinId="8" hidden="1"/>
    <cellStyle name="Hipervínculo" xfId="19075" builtinId="8" hidden="1"/>
    <cellStyle name="Hipervínculo" xfId="19079" builtinId="8" hidden="1"/>
    <cellStyle name="Hipervínculo" xfId="19085" builtinId="8" hidden="1"/>
    <cellStyle name="Hipervínculo" xfId="19091" builtinId="8" hidden="1"/>
    <cellStyle name="Hipervínculo" xfId="19095" builtinId="8" hidden="1"/>
    <cellStyle name="Hipervínculo" xfId="19101" builtinId="8" hidden="1"/>
    <cellStyle name="Hipervínculo" xfId="19109" builtinId="8" hidden="1"/>
    <cellStyle name="Hipervínculo" xfId="19113" builtinId="8" hidden="1"/>
    <cellStyle name="Hipervínculo" xfId="19119" builtinId="8" hidden="1"/>
    <cellStyle name="Hipervínculo" xfId="19125" builtinId="8" hidden="1"/>
    <cellStyle name="Hipervínculo" xfId="19129" builtinId="8" hidden="1"/>
    <cellStyle name="Hipervínculo" xfId="19135" builtinId="8" hidden="1"/>
    <cellStyle name="Hipervínculo" xfId="19141" builtinId="8" hidden="1"/>
    <cellStyle name="Hipervínculo" xfId="19145" builtinId="8" hidden="1"/>
    <cellStyle name="Hipervínculo" xfId="18971" builtinId="8" hidden="1"/>
    <cellStyle name="Hipervínculo" xfId="19155" builtinId="8" hidden="1"/>
    <cellStyle name="Hipervínculo" xfId="19159" builtinId="8" hidden="1"/>
    <cellStyle name="Hipervínculo" xfId="19165" builtinId="8" hidden="1"/>
    <cellStyle name="Hipervínculo" xfId="19171" builtinId="8" hidden="1"/>
    <cellStyle name="Hipervínculo" xfId="19175" builtinId="8" hidden="1"/>
    <cellStyle name="Hipervínculo" xfId="19181" builtinId="8" hidden="1"/>
    <cellStyle name="Hipervínculo" xfId="19187" builtinId="8" hidden="1"/>
    <cellStyle name="Hipervínculo" xfId="19191" builtinId="8" hidden="1"/>
    <cellStyle name="Hipervínculo" xfId="19197" builtinId="8" hidden="1"/>
    <cellStyle name="Hipervínculo" xfId="19203" builtinId="8" hidden="1"/>
    <cellStyle name="Hipervínculo" xfId="19207" builtinId="8" hidden="1"/>
    <cellStyle name="Hipervínculo" xfId="19213" builtinId="8" hidden="1"/>
    <cellStyle name="Hipervínculo" xfId="19219" builtinId="8" hidden="1"/>
    <cellStyle name="Hipervínculo" xfId="19223" builtinId="8" hidden="1"/>
    <cellStyle name="Hipervínculo" xfId="19229" builtinId="8" hidden="1"/>
    <cellStyle name="Hipervínculo" xfId="19236" builtinId="8" hidden="1"/>
    <cellStyle name="Hipervínculo" xfId="19240" builtinId="8" hidden="1"/>
    <cellStyle name="Hipervínculo" xfId="19246" builtinId="8" hidden="1"/>
    <cellStyle name="Hipervínculo" xfId="19252" builtinId="8" hidden="1"/>
    <cellStyle name="Hipervínculo" xfId="19256" builtinId="8" hidden="1"/>
    <cellStyle name="Hipervínculo" xfId="19262" builtinId="8" hidden="1"/>
    <cellStyle name="Hipervínculo" xfId="19268" builtinId="8" hidden="1"/>
    <cellStyle name="Hipervínculo" xfId="19272" builtinId="8" hidden="1"/>
    <cellStyle name="Hipervínculo" xfId="19278" builtinId="8" hidden="1"/>
    <cellStyle name="Hipervínculo" xfId="19282" builtinId="8" hidden="1"/>
    <cellStyle name="Hipervínculo" xfId="19286" builtinId="8" hidden="1"/>
    <cellStyle name="Hipervínculo" xfId="19292" builtinId="8" hidden="1"/>
    <cellStyle name="Hipervínculo" xfId="19298" builtinId="8" hidden="1"/>
    <cellStyle name="Hipervínculo" xfId="19302" builtinId="8" hidden="1"/>
    <cellStyle name="Hipervínculo" xfId="19308" builtinId="8" hidden="1"/>
    <cellStyle name="Hipervínculo" xfId="19314" builtinId="8" hidden="1"/>
    <cellStyle name="Hipervínculo" xfId="19318" builtinId="8" hidden="1"/>
    <cellStyle name="Hipervínculo" xfId="19324" builtinId="8" hidden="1"/>
    <cellStyle name="Hipervínculo" xfId="19330" builtinId="8" hidden="1"/>
    <cellStyle name="Hipervínculo" xfId="19334" builtinId="8" hidden="1"/>
    <cellStyle name="Hipervínculo" xfId="19340" builtinId="8" hidden="1"/>
    <cellStyle name="Hipervínculo" xfId="19346" builtinId="8" hidden="1"/>
    <cellStyle name="Hipervínculo" xfId="19350" builtinId="8" hidden="1"/>
    <cellStyle name="Hipervínculo" xfId="19356" builtinId="8" hidden="1"/>
    <cellStyle name="Hipervínculo" xfId="19362" builtinId="8" hidden="1"/>
    <cellStyle name="Hipervínculo" xfId="19366" builtinId="8" hidden="1"/>
    <cellStyle name="Hipervínculo" xfId="19372" builtinId="8" hidden="1"/>
    <cellStyle name="Hipervínculo" xfId="19378" builtinId="8" hidden="1"/>
    <cellStyle name="Hipervínculo" xfId="19382" builtinId="8" hidden="1"/>
    <cellStyle name="Hipervínculo" xfId="19388" builtinId="8" hidden="1"/>
    <cellStyle name="Hipervínculo" xfId="19394" builtinId="8" hidden="1"/>
    <cellStyle name="Hipervínculo" xfId="19398" builtinId="8" hidden="1"/>
    <cellStyle name="Hipervínculo" xfId="19404" builtinId="8" hidden="1"/>
    <cellStyle name="Hipervínculo" xfId="19410" builtinId="8" hidden="1"/>
    <cellStyle name="Hipervínculo" xfId="19553" builtinId="8" hidden="1"/>
    <cellStyle name="Hipervínculo" xfId="19559" builtinId="8" hidden="1"/>
    <cellStyle name="Hipervínculo" xfId="19565" builtinId="8" hidden="1"/>
    <cellStyle name="Hipervínculo" xfId="19569" builtinId="8" hidden="1"/>
    <cellStyle name="Hipervínculo" xfId="19575" builtinId="8" hidden="1"/>
    <cellStyle name="Hipervínculo" xfId="19581" builtinId="8" hidden="1"/>
    <cellStyle name="Hipervínculo" xfId="19585" builtinId="8" hidden="1"/>
    <cellStyle name="Hipervínculo" xfId="19591" builtinId="8" hidden="1"/>
    <cellStyle name="Hipervínculo" xfId="19597" builtinId="8" hidden="1"/>
    <cellStyle name="Hipervínculo" xfId="19602" builtinId="8" hidden="1"/>
    <cellStyle name="Hipervínculo" xfId="19608" builtinId="8" hidden="1"/>
    <cellStyle name="Hipervínculo" xfId="19614" builtinId="8" hidden="1"/>
    <cellStyle name="Hipervínculo" xfId="19618" builtinId="8" hidden="1"/>
    <cellStyle name="Hipervínculo" xfId="19624" builtinId="8" hidden="1"/>
    <cellStyle name="Hipervínculo" xfId="19630" builtinId="8" hidden="1"/>
    <cellStyle name="Hipervínculo" xfId="19634" builtinId="8" hidden="1"/>
    <cellStyle name="Hipervínculo" xfId="19640" builtinId="8" hidden="1"/>
    <cellStyle name="Hipervínculo" xfId="19646" builtinId="8" hidden="1"/>
    <cellStyle name="Hipervínculo" xfId="19650" builtinId="8" hidden="1"/>
    <cellStyle name="Hipervínculo" xfId="19656" builtinId="8" hidden="1"/>
    <cellStyle name="Hipervínculo" xfId="19662" builtinId="8" hidden="1"/>
    <cellStyle name="Hipervínculo" xfId="19666" builtinId="8" hidden="1"/>
    <cellStyle name="Hipervínculo" xfId="19672" builtinId="8" hidden="1"/>
    <cellStyle name="Hipervínculo" xfId="19678" builtinId="8" hidden="1"/>
    <cellStyle name="Hipervínculo" xfId="19682" builtinId="8" hidden="1"/>
    <cellStyle name="Hipervínculo" xfId="19689" builtinId="8" hidden="1"/>
    <cellStyle name="Hipervínculo" xfId="19695" builtinId="8" hidden="1"/>
    <cellStyle name="Hipervínculo" xfId="19699" builtinId="8" hidden="1"/>
    <cellStyle name="Hipervínculo" xfId="19705" builtinId="8" hidden="1"/>
    <cellStyle name="Hipervínculo" xfId="19711" builtinId="8" hidden="1"/>
    <cellStyle name="Hipervínculo" xfId="19715" builtinId="8" hidden="1"/>
    <cellStyle name="Hipervínculo" xfId="19721" builtinId="8" hidden="1"/>
    <cellStyle name="Hipervínculo" xfId="19727" builtinId="8" hidden="1"/>
    <cellStyle name="Hipervínculo" xfId="19731" builtinId="8" hidden="1"/>
    <cellStyle name="Hipervínculo" xfId="19737" builtinId="8" hidden="1"/>
    <cellStyle name="Hipervínculo" xfId="19743" builtinId="8" hidden="1"/>
    <cellStyle name="Hipervínculo" xfId="19747" builtinId="8" hidden="1"/>
    <cellStyle name="Hipervínculo" xfId="19753" builtinId="8" hidden="1"/>
    <cellStyle name="Hipervínculo" xfId="19759" builtinId="8" hidden="1"/>
    <cellStyle name="Hipervínculo" xfId="19763" builtinId="8" hidden="1"/>
    <cellStyle name="Hipervínculo" xfId="19769" builtinId="8" hidden="1"/>
    <cellStyle name="Hipervínculo" xfId="19775" builtinId="8" hidden="1"/>
    <cellStyle name="Hipervínculo" xfId="19779" builtinId="8" hidden="1"/>
    <cellStyle name="Hipervínculo" xfId="19785" builtinId="8" hidden="1"/>
    <cellStyle name="Hipervínculo" xfId="19791" builtinId="8" hidden="1"/>
    <cellStyle name="Hipervínculo" xfId="19795" builtinId="8" hidden="1"/>
    <cellStyle name="Hipervínculo" xfId="19801" builtinId="8" hidden="1"/>
    <cellStyle name="Hipervínculo" xfId="19807" builtinId="8" hidden="1"/>
    <cellStyle name="Hipervínculo" xfId="19811" builtinId="8" hidden="1"/>
    <cellStyle name="Hipervínculo" xfId="19817" builtinId="8" hidden="1"/>
    <cellStyle name="Hipervínculo" xfId="19823" builtinId="8" hidden="1"/>
    <cellStyle name="Hipervínculo" xfId="19827" builtinId="8" hidden="1"/>
    <cellStyle name="Hipervínculo" xfId="19833" builtinId="8" hidden="1"/>
    <cellStyle name="Hipervínculo" xfId="19839" builtinId="8" hidden="1"/>
    <cellStyle name="Hipervínculo" xfId="19843" builtinId="8" hidden="1"/>
    <cellStyle name="Hipervínculo" xfId="19849" builtinId="8" hidden="1"/>
    <cellStyle name="Hipervínculo" xfId="19855" builtinId="8" hidden="1"/>
    <cellStyle name="Hipervínculo" xfId="19859" builtinId="8" hidden="1"/>
    <cellStyle name="Hipervínculo" xfId="19865" builtinId="8" hidden="1"/>
    <cellStyle name="Hipervínculo" xfId="19871" builtinId="8" hidden="1"/>
    <cellStyle name="Hipervínculo" xfId="19875" builtinId="8" hidden="1"/>
    <cellStyle name="Hipervínculo" xfId="19881" builtinId="8" hidden="1"/>
    <cellStyle name="Hipervínculo" xfId="19887" builtinId="8" hidden="1"/>
    <cellStyle name="Hipervínculo" xfId="19891" builtinId="8" hidden="1"/>
    <cellStyle name="Hipervínculo" xfId="19897" builtinId="8" hidden="1"/>
    <cellStyle name="Hipervínculo" xfId="19903" builtinId="8" hidden="1"/>
    <cellStyle name="Hipervínculo" xfId="19907" builtinId="8" hidden="1"/>
    <cellStyle name="Hipervínculo" xfId="19913" builtinId="8" hidden="1"/>
    <cellStyle name="Hipervínculo" xfId="19931" builtinId="8" hidden="1"/>
    <cellStyle name="Hipervínculo" xfId="19935" builtinId="8" hidden="1"/>
    <cellStyle name="Hipervínculo" xfId="19941" builtinId="8" hidden="1"/>
    <cellStyle name="Hipervínculo" xfId="19947" builtinId="8" hidden="1"/>
    <cellStyle name="Hipervínculo" xfId="19951" builtinId="8" hidden="1"/>
    <cellStyle name="Hipervínculo" xfId="19957" builtinId="8" hidden="1"/>
    <cellStyle name="Hipervínculo" xfId="19963" builtinId="8" hidden="1"/>
    <cellStyle name="Hipervínculo" xfId="19967" builtinId="8" hidden="1"/>
    <cellStyle name="Hipervínculo" xfId="19973" builtinId="8" hidden="1"/>
    <cellStyle name="Hipervínculo" xfId="19980" builtinId="8" hidden="1"/>
    <cellStyle name="Hipervínculo" xfId="19984" builtinId="8" hidden="1"/>
    <cellStyle name="Hipervínculo" xfId="19990" builtinId="8" hidden="1"/>
    <cellStyle name="Hipervínculo" xfId="19996" builtinId="8" hidden="1"/>
    <cellStyle name="Hipervínculo" xfId="20000" builtinId="8" hidden="1"/>
    <cellStyle name="Hipervínculo" xfId="20006" builtinId="8" hidden="1"/>
    <cellStyle name="Hipervínculo" xfId="20012" builtinId="8" hidden="1"/>
    <cellStyle name="Hipervínculo" xfId="20016" builtinId="8" hidden="1"/>
    <cellStyle name="Hipervínculo" xfId="20022" builtinId="8" hidden="1"/>
    <cellStyle name="Hipervínculo" xfId="20028" builtinId="8" hidden="1"/>
    <cellStyle name="Hipervínculo" xfId="20032" builtinId="8" hidden="1"/>
    <cellStyle name="Hipervínculo" xfId="20038" builtinId="8" hidden="1"/>
    <cellStyle name="Hipervínculo" xfId="20044" builtinId="8" hidden="1"/>
    <cellStyle name="Hipervínculo" xfId="20048" builtinId="8" hidden="1"/>
    <cellStyle name="Hipervínculo" xfId="20054" builtinId="8" hidden="1"/>
    <cellStyle name="Hipervínculo" xfId="20060" builtinId="8" hidden="1"/>
    <cellStyle name="Hipervínculo" xfId="20064" builtinId="8" hidden="1"/>
    <cellStyle name="Hipervínculo" xfId="20071" builtinId="8" hidden="1"/>
    <cellStyle name="Hipervínculo" xfId="20077" builtinId="8" hidden="1"/>
    <cellStyle name="Hipervínculo" xfId="20081" builtinId="8" hidden="1"/>
    <cellStyle name="Hipervínculo" xfId="20087" builtinId="8" hidden="1"/>
    <cellStyle name="Hipervínculo" xfId="20093" builtinId="8" hidden="1"/>
    <cellStyle name="Hipervínculo" xfId="20097" builtinId="8" hidden="1"/>
    <cellStyle name="Hipervínculo" xfId="20103" builtinId="8" hidden="1"/>
    <cellStyle name="Hipervínculo" xfId="20109" builtinId="8" hidden="1"/>
    <cellStyle name="Hipervínculo" xfId="20123" builtinId="8" hidden="1"/>
    <cellStyle name="Hipervínculo" xfId="20129" builtinId="8" hidden="1"/>
    <cellStyle name="Hipervínculo" xfId="20135" builtinId="8" hidden="1"/>
    <cellStyle name="Hipervínculo" xfId="20139" builtinId="8" hidden="1"/>
    <cellStyle name="Hipervínculo" xfId="20145" builtinId="8" hidden="1"/>
    <cellStyle name="Hipervínculo" xfId="20151" builtinId="8" hidden="1"/>
    <cellStyle name="Hipervínculo" xfId="20155" builtinId="8" hidden="1"/>
    <cellStyle name="Hipervínculo" xfId="20161" builtinId="8" hidden="1"/>
    <cellStyle name="Hipervínculo" xfId="20167" builtinId="8" hidden="1"/>
    <cellStyle name="Hipervínculo" xfId="20171" builtinId="8" hidden="1"/>
    <cellStyle name="Hipervínculo" xfId="20178" builtinId="8" hidden="1"/>
    <cellStyle name="Hipervínculo" xfId="20184" builtinId="8" hidden="1"/>
    <cellStyle name="Hipervínculo" xfId="20188" builtinId="8" hidden="1"/>
    <cellStyle name="Hipervínculo" xfId="20194" builtinId="8" hidden="1"/>
    <cellStyle name="Hipervínculo" xfId="20200" builtinId="8" hidden="1"/>
    <cellStyle name="Hipervínculo" xfId="20204" builtinId="8" hidden="1"/>
    <cellStyle name="Hipervínculo" xfId="20210" builtinId="8" hidden="1"/>
    <cellStyle name="Hipervínculo" xfId="20216" builtinId="8" hidden="1"/>
    <cellStyle name="Hipervínculo" xfId="20220" builtinId="8" hidden="1"/>
    <cellStyle name="Hipervínculo" xfId="20226" builtinId="8" hidden="1"/>
    <cellStyle name="Hipervínculo" xfId="20232" builtinId="8" hidden="1"/>
    <cellStyle name="Hipervínculo" xfId="20236" builtinId="8" hidden="1"/>
    <cellStyle name="Hipervínculo" xfId="20242" builtinId="8" hidden="1"/>
    <cellStyle name="Hipervínculo" xfId="20248" builtinId="8" hidden="1"/>
    <cellStyle name="Hipervínculo" xfId="20252" builtinId="8" hidden="1"/>
    <cellStyle name="Hipervínculo" xfId="20258" builtinId="8" hidden="1"/>
    <cellStyle name="Hipervínculo" xfId="20265" builtinId="8" hidden="1"/>
    <cellStyle name="Hipervínculo" xfId="20269" builtinId="8" hidden="1"/>
    <cellStyle name="Hipervínculo" xfId="20275" builtinId="8" hidden="1"/>
    <cellStyle name="Hipervínculo" xfId="20281" builtinId="8" hidden="1"/>
    <cellStyle name="Hipervínculo" xfId="20285" builtinId="8" hidden="1"/>
    <cellStyle name="Hipervínculo" xfId="20291" builtinId="8" hidden="1"/>
    <cellStyle name="Hipervínculo" xfId="20297" builtinId="8" hidden="1"/>
    <cellStyle name="Hipervínculo" xfId="20301" builtinId="8" hidden="1"/>
    <cellStyle name="Hipervínculo" xfId="20307" builtinId="8" hidden="1"/>
    <cellStyle name="Hipervínculo" xfId="20313" builtinId="8" hidden="1"/>
    <cellStyle name="Hipervínculo" xfId="20317" builtinId="8" hidden="1"/>
    <cellStyle name="Hipervínculo" xfId="20323" builtinId="8" hidden="1"/>
    <cellStyle name="Hipervínculo" xfId="20329" builtinId="8" hidden="1"/>
    <cellStyle name="Hipervínculo" xfId="20333" builtinId="8" hidden="1"/>
    <cellStyle name="Hipervínculo" xfId="20339" builtinId="8" hidden="1"/>
    <cellStyle name="Hipervínculo" xfId="20345" builtinId="8" hidden="1"/>
    <cellStyle name="Hipervínculo" xfId="20349" builtinId="8" hidden="1"/>
    <cellStyle name="Hipervínculo" xfId="20355" builtinId="8" hidden="1"/>
    <cellStyle name="Hipervínculo" xfId="20361" builtinId="8" hidden="1"/>
    <cellStyle name="Hipervínculo" xfId="20365" builtinId="8" hidden="1"/>
    <cellStyle name="Hipervínculo" xfId="20371" builtinId="8" hidden="1"/>
    <cellStyle name="Hipervínculo" xfId="20377" builtinId="8" hidden="1"/>
    <cellStyle name="Hipervínculo" xfId="20381" builtinId="8" hidden="1"/>
    <cellStyle name="Hipervínculo" xfId="20387" builtinId="8" hidden="1"/>
    <cellStyle name="Hipervínculo" xfId="20393" builtinId="8" hidden="1"/>
    <cellStyle name="Hipervínculo" xfId="20397" builtinId="8" hidden="1"/>
    <cellStyle name="Hipervínculo" xfId="20403" builtinId="8" hidden="1"/>
    <cellStyle name="Hipervínculo" xfId="20409" builtinId="8" hidden="1"/>
    <cellStyle name="Hipervínculo" xfId="20413" builtinId="8" hidden="1"/>
    <cellStyle name="Hipervínculo" xfId="20419" builtinId="8" hidden="1"/>
    <cellStyle name="Hipervínculo" xfId="20425" builtinId="8" hidden="1"/>
    <cellStyle name="Hipervínculo" xfId="20429" builtinId="8" hidden="1"/>
    <cellStyle name="Hipervínculo" xfId="20435" builtinId="8" hidden="1"/>
    <cellStyle name="Hipervínculo" xfId="20441" builtinId="8" hidden="1"/>
    <cellStyle name="Hipervínculo" xfId="20445" builtinId="8" hidden="1"/>
    <cellStyle name="Hipervínculo" xfId="20451" builtinId="8" hidden="1"/>
    <cellStyle name="Hipervínculo" xfId="20457" builtinId="8" hidden="1"/>
    <cellStyle name="Hipervínculo" xfId="20461" builtinId="8" hidden="1"/>
    <cellStyle name="Hipervínculo" xfId="20467" builtinId="8" hidden="1"/>
    <cellStyle name="Hipervínculo" xfId="20473" builtinId="8" hidden="1"/>
    <cellStyle name="Hipervínculo" xfId="20477" builtinId="8" hidden="1"/>
    <cellStyle name="Hipervínculo" xfId="20483" builtinId="8" hidden="1"/>
    <cellStyle name="Hipervínculo" xfId="20500" builtinId="8" hidden="1"/>
    <cellStyle name="Hipervínculo" xfId="20504" builtinId="8" hidden="1"/>
    <cellStyle name="Hipervínculo" xfId="20510" builtinId="8" hidden="1"/>
    <cellStyle name="Hipervínculo" xfId="20516" builtinId="8" hidden="1"/>
    <cellStyle name="Hipervínculo" xfId="20520" builtinId="8" hidden="1"/>
    <cellStyle name="Hipervínculo" xfId="20526" builtinId="8" hidden="1"/>
    <cellStyle name="Hipervínculo" xfId="20532" builtinId="8" hidden="1"/>
    <cellStyle name="Hipervínculo" xfId="20536" builtinId="8" hidden="1"/>
    <cellStyle name="Hipervínculo" xfId="20542" builtinId="8" hidden="1"/>
    <cellStyle name="Hipervínculo" xfId="20548" builtinId="8" hidden="1"/>
    <cellStyle name="Hipervínculo" xfId="20553" builtinId="8" hidden="1"/>
    <cellStyle name="Hipervínculo" xfId="20559" builtinId="8" hidden="1"/>
    <cellStyle name="Hipervínculo" xfId="20565" builtinId="8" hidden="1"/>
    <cellStyle name="Hipervínculo" xfId="20569" builtinId="8" hidden="1"/>
    <cellStyle name="Hipervínculo" xfId="20575" builtinId="8" hidden="1"/>
    <cellStyle name="Hipervínculo" xfId="20581" builtinId="8" hidden="1"/>
    <cellStyle name="Hipervínculo" xfId="20585" builtinId="8" hidden="1"/>
    <cellStyle name="Hipervínculo" xfId="20591" builtinId="8" hidden="1"/>
    <cellStyle name="Hipervínculo" xfId="20597" builtinId="8" hidden="1"/>
    <cellStyle name="Hipervínculo" xfId="20601" builtinId="8" hidden="1"/>
    <cellStyle name="Hipervínculo" xfId="20607" builtinId="8" hidden="1"/>
    <cellStyle name="Hipervínculo" xfId="20613" builtinId="8" hidden="1"/>
    <cellStyle name="Hipervínculo" xfId="20617" builtinId="8" hidden="1"/>
    <cellStyle name="Hipervínculo" xfId="20623" builtinId="8" hidden="1"/>
    <cellStyle name="Hipervínculo" xfId="20629" builtinId="8" hidden="1"/>
    <cellStyle name="Hipervínculo" xfId="20633" builtinId="8" hidden="1"/>
    <cellStyle name="Hipervínculo" xfId="20640" builtinId="8" hidden="1"/>
    <cellStyle name="Hipervínculo" xfId="20646" builtinId="8" hidden="1"/>
    <cellStyle name="Hipervínculo" xfId="20650" builtinId="8" hidden="1"/>
    <cellStyle name="Hipervínculo" xfId="20656" builtinId="8" hidden="1"/>
    <cellStyle name="Hipervínculo" xfId="20662" builtinId="8" hidden="1"/>
    <cellStyle name="Hipervínculo" xfId="20666" builtinId="8" hidden="1"/>
    <cellStyle name="Hipervínculo" xfId="20672" builtinId="8" hidden="1"/>
    <cellStyle name="Hipervínculo" xfId="20678" builtinId="8" hidden="1"/>
    <cellStyle name="Hipervínculo" xfId="20682" builtinId="8" hidden="1"/>
    <cellStyle name="Hipervínculo" xfId="20688" builtinId="8" hidden="1"/>
    <cellStyle name="Hipervínculo" xfId="20694" builtinId="8" hidden="1"/>
    <cellStyle name="Hipervínculo" xfId="20698" builtinId="8" hidden="1"/>
    <cellStyle name="Hipervínculo" xfId="20704" builtinId="8" hidden="1"/>
    <cellStyle name="Hipervínculo" xfId="20710" builtinId="8" hidden="1"/>
    <cellStyle name="Hipervínculo" xfId="20714" builtinId="8" hidden="1"/>
    <cellStyle name="Hipervínculo" xfId="20720" builtinId="8" hidden="1"/>
    <cellStyle name="Hipervínculo" xfId="20726" builtinId="8" hidden="1"/>
    <cellStyle name="Hipervínculo" xfId="20730" builtinId="8" hidden="1"/>
    <cellStyle name="Hipervínculo" xfId="20736" builtinId="8" hidden="1"/>
    <cellStyle name="Hipervínculo" xfId="20742" builtinId="8" hidden="1"/>
    <cellStyle name="Hipervínculo" xfId="20746" builtinId="8" hidden="1"/>
    <cellStyle name="Hipervínculo" xfId="20752" builtinId="8" hidden="1"/>
    <cellStyle name="Hipervínculo" xfId="20758" builtinId="8" hidden="1"/>
    <cellStyle name="Hipervínculo" xfId="20762" builtinId="8" hidden="1"/>
    <cellStyle name="Hipervínculo" xfId="20768" builtinId="8" hidden="1"/>
    <cellStyle name="Hipervínculo" xfId="20774" builtinId="8" hidden="1"/>
    <cellStyle name="Hipervínculo" xfId="20778" builtinId="8" hidden="1"/>
    <cellStyle name="Hipervínculo" xfId="20784" builtinId="8" hidden="1"/>
    <cellStyle name="Hipervínculo" xfId="20790" builtinId="8" hidden="1"/>
    <cellStyle name="Hipervínculo" xfId="20794" builtinId="8" hidden="1"/>
    <cellStyle name="Hipervínculo" xfId="20800" builtinId="8" hidden="1"/>
    <cellStyle name="Hipervínculo" xfId="20806" builtinId="8" hidden="1"/>
    <cellStyle name="Hipervínculo" xfId="20810" builtinId="8" hidden="1"/>
    <cellStyle name="Hipervínculo" xfId="20816" builtinId="8" hidden="1"/>
    <cellStyle name="Hipervínculo" xfId="20822" builtinId="8" hidden="1"/>
    <cellStyle name="Hipervínculo" xfId="20826" builtinId="8" hidden="1"/>
    <cellStyle name="Hipervínculo" xfId="20832" builtinId="8" hidden="1"/>
    <cellStyle name="Hipervínculo" xfId="20838" builtinId="8" hidden="1"/>
    <cellStyle name="Hipervínculo" xfId="20842" builtinId="8" hidden="1"/>
    <cellStyle name="Hipervínculo" xfId="20848" builtinId="8" hidden="1"/>
    <cellStyle name="Hipervínculo" xfId="20854" builtinId="8" hidden="1"/>
    <cellStyle name="Hipervínculo" xfId="20858" builtinId="8" hidden="1"/>
    <cellStyle name="Hipervínculo" xfId="20864" builtinId="8" hidden="1"/>
    <cellStyle name="Hipervínculo" xfId="20868" builtinId="8" hidden="1"/>
    <cellStyle name="Hipervínculo" xfId="20872" builtinId="8" hidden="1"/>
    <cellStyle name="Hipervínculo" xfId="20878" builtinId="8" hidden="1"/>
    <cellStyle name="Hipervínculo" xfId="20884" builtinId="8" hidden="1"/>
    <cellStyle name="Hipervínculo" xfId="20888" builtinId="8" hidden="1"/>
    <cellStyle name="Hipervínculo" xfId="20894" builtinId="8" hidden="1"/>
    <cellStyle name="Hipervínculo" xfId="20900" builtinId="8" hidden="1"/>
    <cellStyle name="Hipervínculo" xfId="20904" builtinId="8" hidden="1"/>
    <cellStyle name="Hipervínculo" xfId="20910" builtinId="8" hidden="1"/>
    <cellStyle name="Hipervínculo" xfId="20916" builtinId="8" hidden="1"/>
    <cellStyle name="Hipervínculo" xfId="20920" builtinId="8" hidden="1"/>
    <cellStyle name="Hipervínculo" xfId="20926" builtinId="8" hidden="1"/>
    <cellStyle name="Hipervínculo" xfId="20932" builtinId="8" hidden="1"/>
    <cellStyle name="Hipervínculo" xfId="20936" builtinId="8" hidden="1"/>
    <cellStyle name="Hipervínculo" xfId="20942" builtinId="8" hidden="1"/>
    <cellStyle name="Hipervínculo" xfId="20948" builtinId="8" hidden="1"/>
    <cellStyle name="Hipervínculo" xfId="20952" builtinId="8" hidden="1"/>
    <cellStyle name="Hipervínculo" xfId="20958" builtinId="8" hidden="1"/>
    <cellStyle name="Hipervínculo" xfId="20964" builtinId="8" hidden="1"/>
    <cellStyle name="Hipervínculo" xfId="20968" builtinId="8" hidden="1"/>
    <cellStyle name="Hipervínculo" xfId="20974" builtinId="8" hidden="1"/>
    <cellStyle name="Hipervínculo" xfId="20980" builtinId="8" hidden="1"/>
    <cellStyle name="Hipervínculo" xfId="20984" builtinId="8" hidden="1"/>
    <cellStyle name="Hipervínculo" xfId="20990" builtinId="8" hidden="1"/>
    <cellStyle name="Hipervínculo" xfId="20996" builtinId="8" hidden="1"/>
    <cellStyle name="Hipervínculo" xfId="21000" builtinId="8" hidden="1"/>
    <cellStyle name="Hipervínculo" xfId="21006" builtinId="8" hidden="1"/>
    <cellStyle name="Hipervínculo" xfId="21012" builtinId="8" hidden="1"/>
    <cellStyle name="Hipervínculo" xfId="21016" builtinId="8" hidden="1"/>
    <cellStyle name="Hipervínculo" xfId="21022" builtinId="8" hidden="1"/>
    <cellStyle name="Hipervínculo" xfId="21028" builtinId="8" hidden="1"/>
    <cellStyle name="Hipervínculo" xfId="21032" builtinId="8" hidden="1"/>
    <cellStyle name="Hipervínculo" xfId="21038" builtinId="8" hidden="1"/>
    <cellStyle name="Hipervínculo" xfId="21044" builtinId="8" hidden="1"/>
    <cellStyle name="Hipervínculo" xfId="21059" builtinId="8" hidden="1"/>
    <cellStyle name="Hipervínculo" xfId="21065" builtinId="8" hidden="1"/>
    <cellStyle name="Hipervínculo" xfId="21071" builtinId="8" hidden="1"/>
    <cellStyle name="Hipervínculo" xfId="21075" builtinId="8" hidden="1"/>
    <cellStyle name="Hipervínculo" xfId="21081" builtinId="8" hidden="1"/>
    <cellStyle name="Hipervínculo" xfId="21087" builtinId="8" hidden="1"/>
    <cellStyle name="Hipervínculo" xfId="21091" builtinId="8" hidden="1"/>
    <cellStyle name="Hipervínculo" xfId="21097" builtinId="8" hidden="1"/>
    <cellStyle name="Hipervínculo" xfId="21103" builtinId="8" hidden="1"/>
    <cellStyle name="Hipervínculo" xfId="21108" builtinId="8" hidden="1"/>
    <cellStyle name="Hipervínculo" xfId="21114" builtinId="8" hidden="1"/>
    <cellStyle name="Hipervínculo" xfId="21120" builtinId="8" hidden="1"/>
    <cellStyle name="Hipervínculo" xfId="21124" builtinId="8" hidden="1"/>
    <cellStyle name="Hipervínculo" xfId="21130" builtinId="8" hidden="1"/>
    <cellStyle name="Hipervínculo" xfId="21136" builtinId="8" hidden="1"/>
    <cellStyle name="Hipervínculo" xfId="21140" builtinId="8" hidden="1"/>
    <cellStyle name="Hipervínculo" xfId="21146" builtinId="8" hidden="1"/>
    <cellStyle name="Hipervínculo" xfId="21152" builtinId="8" hidden="1"/>
    <cellStyle name="Hipervínculo" xfId="21156" builtinId="8" hidden="1"/>
    <cellStyle name="Hipervínculo" xfId="21162" builtinId="8" hidden="1"/>
    <cellStyle name="Hipervínculo" xfId="21168" builtinId="8" hidden="1"/>
    <cellStyle name="Hipervínculo" xfId="21172" builtinId="8" hidden="1"/>
    <cellStyle name="Hipervínculo" xfId="21178" builtinId="8" hidden="1"/>
    <cellStyle name="Hipervínculo" xfId="21184" builtinId="8" hidden="1"/>
    <cellStyle name="Hipervínculo" xfId="21188" builtinId="8" hidden="1"/>
    <cellStyle name="Hipervínculo" xfId="21195" builtinId="8" hidden="1"/>
    <cellStyle name="Hipervínculo" xfId="21201" builtinId="8" hidden="1"/>
    <cellStyle name="Hipervínculo" xfId="21205" builtinId="8" hidden="1"/>
    <cellStyle name="Hipervínculo" xfId="21211" builtinId="8" hidden="1"/>
    <cellStyle name="Hipervínculo" xfId="21217" builtinId="8" hidden="1"/>
    <cellStyle name="Hipervínculo" xfId="21221" builtinId="8" hidden="1"/>
    <cellStyle name="Hipervínculo" xfId="21227" builtinId="8" hidden="1"/>
    <cellStyle name="Hipervínculo" xfId="21233" builtinId="8" hidden="1"/>
    <cellStyle name="Hipervínculo" xfId="21237" builtinId="8" hidden="1"/>
    <cellStyle name="Hipervínculo" xfId="21243" builtinId="8" hidden="1"/>
    <cellStyle name="Hipervínculo" xfId="21249" builtinId="8" hidden="1"/>
    <cellStyle name="Hipervínculo" xfId="21253" builtinId="8" hidden="1"/>
    <cellStyle name="Hipervínculo" xfId="21259" builtinId="8" hidden="1"/>
    <cellStyle name="Hipervínculo" xfId="21265" builtinId="8" hidden="1"/>
    <cellStyle name="Hipervínculo" xfId="21269" builtinId="8" hidden="1"/>
    <cellStyle name="Hipervínculo" xfId="21275" builtinId="8" hidden="1"/>
    <cellStyle name="Hipervínculo" xfId="21281" builtinId="8" hidden="1"/>
    <cellStyle name="Hipervínculo" xfId="21285" builtinId="8" hidden="1"/>
    <cellStyle name="Hipervínculo" xfId="21291" builtinId="8" hidden="1"/>
    <cellStyle name="Hipervínculo" xfId="21297" builtinId="8" hidden="1"/>
    <cellStyle name="Hipervínculo" xfId="21301" builtinId="8" hidden="1"/>
    <cellStyle name="Hipervínculo" xfId="21307" builtinId="8" hidden="1"/>
    <cellStyle name="Hipervínculo" xfId="21313" builtinId="8" hidden="1"/>
    <cellStyle name="Hipervínculo" xfId="21317" builtinId="8" hidden="1"/>
    <cellStyle name="Hipervínculo" xfId="21323" builtinId="8" hidden="1"/>
    <cellStyle name="Hipervínculo" xfId="21329" builtinId="8" hidden="1"/>
    <cellStyle name="Hipervínculo" xfId="21333" builtinId="8" hidden="1"/>
    <cellStyle name="Hipervínculo" xfId="21339" builtinId="8" hidden="1"/>
    <cellStyle name="Hipervínculo" xfId="21345" builtinId="8" hidden="1"/>
    <cellStyle name="Hipervínculo" xfId="21349" builtinId="8" hidden="1"/>
    <cellStyle name="Hipervínculo" xfId="21355" builtinId="8" hidden="1"/>
    <cellStyle name="Hipervínculo" xfId="21361" builtinId="8" hidden="1"/>
    <cellStyle name="Hipervínculo" xfId="21365" builtinId="8" hidden="1"/>
    <cellStyle name="Hipervínculo" xfId="21371" builtinId="8" hidden="1"/>
    <cellStyle name="Hipervínculo" xfId="21377" builtinId="8" hidden="1"/>
    <cellStyle name="Hipervínculo" xfId="21381" builtinId="8" hidden="1"/>
    <cellStyle name="Hipervínculo" xfId="21387" builtinId="8" hidden="1"/>
    <cellStyle name="Hipervínculo" xfId="21393" builtinId="8" hidden="1"/>
    <cellStyle name="Hipervínculo" xfId="21397" builtinId="8" hidden="1"/>
    <cellStyle name="Hipervínculo" xfId="21403" builtinId="8" hidden="1"/>
    <cellStyle name="Hipervínculo" xfId="21409" builtinId="8" hidden="1"/>
    <cellStyle name="Hipervínculo" xfId="21413" builtinId="8" hidden="1"/>
    <cellStyle name="Hipervínculo" xfId="21419" builtinId="8" hidden="1"/>
    <cellStyle name="Hipervínculo" xfId="21423" builtinId="8" hidden="1"/>
    <cellStyle name="Hipervínculo" xfId="21427" builtinId="8" hidden="1"/>
    <cellStyle name="Hipervínculo" xfId="21433" builtinId="8" hidden="1"/>
    <cellStyle name="Hipervínculo" xfId="21439" builtinId="8" hidden="1"/>
    <cellStyle name="Hipervínculo" xfId="21443" builtinId="8" hidden="1"/>
    <cellStyle name="Hipervínculo" xfId="21449" builtinId="8" hidden="1"/>
    <cellStyle name="Hipervínculo" xfId="21455" builtinId="8" hidden="1"/>
    <cellStyle name="Hipervínculo" xfId="21459" builtinId="8" hidden="1"/>
    <cellStyle name="Hipervínculo" xfId="21465" builtinId="8" hidden="1"/>
    <cellStyle name="Hipervínculo" xfId="21471" builtinId="8" hidden="1"/>
    <cellStyle name="Hipervínculo" xfId="21475" builtinId="8" hidden="1"/>
    <cellStyle name="Hipervínculo" xfId="21481" builtinId="8" hidden="1"/>
    <cellStyle name="Hipervínculo" xfId="21487" builtinId="8" hidden="1"/>
    <cellStyle name="Hipervínculo" xfId="21491" builtinId="8" hidden="1"/>
    <cellStyle name="Hipervínculo" xfId="21497" builtinId="8" hidden="1"/>
    <cellStyle name="Hipervínculo" xfId="21503" builtinId="8" hidden="1"/>
    <cellStyle name="Hipervínculo" xfId="21507" builtinId="8" hidden="1"/>
    <cellStyle name="Hipervínculo" xfId="21513" builtinId="8" hidden="1"/>
    <cellStyle name="Hipervínculo" xfId="21519" builtinId="8" hidden="1"/>
    <cellStyle name="Hipervínculo" xfId="21523" builtinId="8" hidden="1"/>
    <cellStyle name="Hipervínculo" xfId="21529" builtinId="8" hidden="1"/>
    <cellStyle name="Hipervínculo" xfId="21535" builtinId="8" hidden="1"/>
    <cellStyle name="Hipervínculo" xfId="21539" builtinId="8" hidden="1"/>
    <cellStyle name="Hipervínculo" xfId="21545" builtinId="8" hidden="1"/>
    <cellStyle name="Hipervínculo" xfId="21551" builtinId="8" hidden="1"/>
    <cellStyle name="Hipervínculo" xfId="21555" builtinId="8" hidden="1"/>
    <cellStyle name="Hipervínculo" xfId="21561" builtinId="8" hidden="1"/>
    <cellStyle name="Hipervínculo" xfId="21567" builtinId="8" hidden="1"/>
    <cellStyle name="Hipervínculo" xfId="21571" builtinId="8" hidden="1"/>
    <cellStyle name="Hipervínculo" xfId="21577" builtinId="8" hidden="1"/>
    <cellStyle name="Hipervínculo" xfId="21583" builtinId="8" hidden="1"/>
    <cellStyle name="Hipervínculo" xfId="21587" builtinId="8" hidden="1"/>
    <cellStyle name="Hipervínculo" xfId="21593" builtinId="8" hidden="1"/>
    <cellStyle name="Hipervínculo" xfId="21599" builtinId="8" hidden="1"/>
    <cellStyle name="Hipervínculo" xfId="21056" builtinId="8" hidden="1"/>
    <cellStyle name="Hipervínculo" xfId="21607" builtinId="8" hidden="1"/>
    <cellStyle name="Hipervínculo" xfId="21613" builtinId="8" hidden="1"/>
    <cellStyle name="Hipervínculo" xfId="21617" builtinId="8" hidden="1"/>
    <cellStyle name="Hipervínculo" xfId="21623" builtinId="8" hidden="1"/>
    <cellStyle name="Hipervínculo" xfId="21629" builtinId="8" hidden="1"/>
    <cellStyle name="Hipervínculo" xfId="21633" builtinId="8" hidden="1"/>
    <cellStyle name="Hipervínculo" xfId="21639" builtinId="8" hidden="1"/>
    <cellStyle name="Hipervínculo" xfId="21645" builtinId="8" hidden="1"/>
    <cellStyle name="Hipervínculo" xfId="21649" builtinId="8" hidden="1"/>
    <cellStyle name="Hipervínculo" xfId="21655" builtinId="8" hidden="1"/>
    <cellStyle name="Hipervínculo" xfId="21661" builtinId="8" hidden="1"/>
    <cellStyle name="Hipervínculo" xfId="21665" builtinId="8" hidden="1"/>
    <cellStyle name="Hipervínculo" xfId="21671" builtinId="8" hidden="1"/>
    <cellStyle name="Hipervínculo" xfId="21677" builtinId="8" hidden="1"/>
    <cellStyle name="Hipervínculo" xfId="21681" builtinId="8" hidden="1"/>
    <cellStyle name="Hipervínculo" xfId="21687" builtinId="8" hidden="1"/>
    <cellStyle name="Hipervínculo" xfId="21693" builtinId="8" hidden="1"/>
    <cellStyle name="Hipervínculo" xfId="21697" builtinId="8" hidden="1"/>
    <cellStyle name="Hipervínculo" xfId="21703" builtinId="8" hidden="1"/>
    <cellStyle name="Hipervínculo" xfId="21709" builtinId="8" hidden="1"/>
    <cellStyle name="Hipervínculo" xfId="21713" builtinId="8" hidden="1"/>
    <cellStyle name="Hipervínculo" xfId="21719" builtinId="8" hidden="1"/>
    <cellStyle name="Hipervínculo" xfId="21725" builtinId="8" hidden="1"/>
    <cellStyle name="Hipervínculo" xfId="21729" builtinId="8" hidden="1"/>
    <cellStyle name="Hipervínculo" xfId="21735" builtinId="8" hidden="1"/>
    <cellStyle name="Hipervínculo" xfId="21741" builtinId="8" hidden="1"/>
    <cellStyle name="Hipervínculo" xfId="21745" builtinId="8" hidden="1"/>
    <cellStyle name="Hipervínculo" xfId="21751" builtinId="8" hidden="1"/>
    <cellStyle name="Hipervínculo" xfId="21757" builtinId="8" hidden="1"/>
    <cellStyle name="Hipervínculo" xfId="21761" builtinId="8" hidden="1"/>
    <cellStyle name="Hipervínculo" xfId="21767" builtinId="8" hidden="1"/>
    <cellStyle name="Hipervínculo" xfId="21773" builtinId="8" hidden="1"/>
    <cellStyle name="Hipervínculo" xfId="21777" builtinId="8" hidden="1"/>
    <cellStyle name="Hipervínculo" xfId="21779" builtinId="8" hidden="1"/>
    <cellStyle name="Hipervínculo" xfId="21763" builtinId="8" hidden="1"/>
    <cellStyle name="Hipervínculo" xfId="21747" builtinId="8" hidden="1"/>
    <cellStyle name="Hipervínculo" xfId="21731" builtinId="8" hidden="1"/>
    <cellStyle name="Hipervínculo" xfId="21715" builtinId="8" hidden="1"/>
    <cellStyle name="Hipervínculo" xfId="21699" builtinId="8" hidden="1"/>
    <cellStyle name="Hipervínculo" xfId="21683" builtinId="8" hidden="1"/>
    <cellStyle name="Hipervínculo" xfId="21667" builtinId="8" hidden="1"/>
    <cellStyle name="Hipervínculo" xfId="21651" builtinId="8" hidden="1"/>
    <cellStyle name="Hipervínculo" xfId="21635" builtinId="8" hidden="1"/>
    <cellStyle name="Hipervínculo" xfId="21619" builtinId="8" hidden="1"/>
    <cellStyle name="Hipervínculo" xfId="21603" builtinId="8" hidden="1"/>
    <cellStyle name="Hipervínculo" xfId="21589" builtinId="8" hidden="1"/>
    <cellStyle name="Hipervínculo" xfId="21573" builtinId="8" hidden="1"/>
    <cellStyle name="Hipervínculo" xfId="21557" builtinId="8" hidden="1"/>
    <cellStyle name="Hipervínculo" xfId="21541" builtinId="8" hidden="1"/>
    <cellStyle name="Hipervínculo" xfId="21525" builtinId="8" hidden="1"/>
    <cellStyle name="Hipervínculo" xfId="21509" builtinId="8" hidden="1"/>
    <cellStyle name="Hipervínculo" xfId="21493" builtinId="8" hidden="1"/>
    <cellStyle name="Hipervínculo" xfId="21477" builtinId="8" hidden="1"/>
    <cellStyle name="Hipervínculo" xfId="21461" builtinId="8" hidden="1"/>
    <cellStyle name="Hipervínculo" xfId="21445" builtinId="8" hidden="1"/>
    <cellStyle name="Hipervínculo" xfId="21429" builtinId="8" hidden="1"/>
    <cellStyle name="Hipervínculo" xfId="21415" builtinId="8" hidden="1"/>
    <cellStyle name="Hipervínculo" xfId="21399" builtinId="8" hidden="1"/>
    <cellStyle name="Hipervínculo" xfId="21383" builtinId="8" hidden="1"/>
    <cellStyle name="Hipervínculo" xfId="21367" builtinId="8" hidden="1"/>
    <cellStyle name="Hipervínculo" xfId="21351" builtinId="8" hidden="1"/>
    <cellStyle name="Hipervínculo" xfId="21335" builtinId="8" hidden="1"/>
    <cellStyle name="Hipervínculo" xfId="21319" builtinId="8" hidden="1"/>
    <cellStyle name="Hipervínculo" xfId="21303" builtinId="8" hidden="1"/>
    <cellStyle name="Hipervínculo" xfId="21287" builtinId="8" hidden="1"/>
    <cellStyle name="Hipervínculo" xfId="21271" builtinId="8" hidden="1"/>
    <cellStyle name="Hipervínculo" xfId="21255" builtinId="8" hidden="1"/>
    <cellStyle name="Hipervínculo" xfId="21239" builtinId="8" hidden="1"/>
    <cellStyle name="Hipervínculo" xfId="21223" builtinId="8" hidden="1"/>
    <cellStyle name="Hipervínculo" xfId="21207" builtinId="8" hidden="1"/>
    <cellStyle name="Hipervínculo" xfId="21190" builtinId="8" hidden="1"/>
    <cellStyle name="Hipervínculo" xfId="21174" builtinId="8" hidden="1"/>
    <cellStyle name="Hipervínculo" xfId="21158" builtinId="8" hidden="1"/>
    <cellStyle name="Hipervínculo" xfId="21142" builtinId="8" hidden="1"/>
    <cellStyle name="Hipervínculo" xfId="21126" builtinId="8" hidden="1"/>
    <cellStyle name="Hipervínculo" xfId="21110" builtinId="8" hidden="1"/>
    <cellStyle name="Hipervínculo" xfId="21093" builtinId="8" hidden="1"/>
    <cellStyle name="Hipervínculo" xfId="21077" builtinId="8" hidden="1"/>
    <cellStyle name="Hipervínculo" xfId="21061" builtinId="8" hidden="1"/>
    <cellStyle name="Hipervínculo" xfId="21034" builtinId="8" hidden="1"/>
    <cellStyle name="Hipervínculo" xfId="21018" builtinId="8" hidden="1"/>
    <cellStyle name="Hipervínculo" xfId="21002" builtinId="8" hidden="1"/>
    <cellStyle name="Hipervínculo" xfId="20986" builtinId="8" hidden="1"/>
    <cellStyle name="Hipervínculo" xfId="20970" builtinId="8" hidden="1"/>
    <cellStyle name="Hipervínculo" xfId="20954" builtinId="8" hidden="1"/>
    <cellStyle name="Hipervínculo" xfId="20938" builtinId="8" hidden="1"/>
    <cellStyle name="Hipervínculo" xfId="20922" builtinId="8" hidden="1"/>
    <cellStyle name="Hipervínculo" xfId="20906" builtinId="8" hidden="1"/>
    <cellStyle name="Hipervínculo" xfId="20890" builtinId="8" hidden="1"/>
    <cellStyle name="Hipervínculo" xfId="20874" builtinId="8" hidden="1"/>
    <cellStyle name="Hipervínculo" xfId="20860" builtinId="8" hidden="1"/>
    <cellStyle name="Hipervínculo" xfId="20844" builtinId="8" hidden="1"/>
    <cellStyle name="Hipervínculo" xfId="20828" builtinId="8" hidden="1"/>
    <cellStyle name="Hipervínculo" xfId="20812" builtinId="8" hidden="1"/>
    <cellStyle name="Hipervínculo" xfId="20796" builtinId="8" hidden="1"/>
    <cellStyle name="Hipervínculo" xfId="20780" builtinId="8" hidden="1"/>
    <cellStyle name="Hipervínculo" xfId="20764" builtinId="8" hidden="1"/>
    <cellStyle name="Hipervínculo" xfId="20748" builtinId="8" hidden="1"/>
    <cellStyle name="Hipervínculo" xfId="20732" builtinId="8" hidden="1"/>
    <cellStyle name="Hipervínculo" xfId="20716" builtinId="8" hidden="1"/>
    <cellStyle name="Hipervínculo" xfId="20700" builtinId="8" hidden="1"/>
    <cellStyle name="Hipervínculo" xfId="20684" builtinId="8" hidden="1"/>
    <cellStyle name="Hipervínculo" xfId="20668" builtinId="8" hidden="1"/>
    <cellStyle name="Hipervínculo" xfId="20652" builtinId="8" hidden="1"/>
    <cellStyle name="Hipervínculo" xfId="20635" builtinId="8" hidden="1"/>
    <cellStyle name="Hipervínculo" xfId="20619" builtinId="8" hidden="1"/>
    <cellStyle name="Hipervínculo" xfId="20603" builtinId="8" hidden="1"/>
    <cellStyle name="Hipervínculo" xfId="20587" builtinId="8" hidden="1"/>
    <cellStyle name="Hipervínculo" xfId="20571" builtinId="8" hidden="1"/>
    <cellStyle name="Hipervínculo" xfId="20555" builtinId="8" hidden="1"/>
    <cellStyle name="Hipervínculo" xfId="20538" builtinId="8" hidden="1"/>
    <cellStyle name="Hipervínculo" xfId="20522" builtinId="8" hidden="1"/>
    <cellStyle name="Hipervínculo" xfId="20506" builtinId="8" hidden="1"/>
    <cellStyle name="Hipervínculo" xfId="20479" builtinId="8" hidden="1"/>
    <cellStyle name="Hipervínculo" xfId="20463" builtinId="8" hidden="1"/>
    <cellStyle name="Hipervínculo" xfId="20447" builtinId="8" hidden="1"/>
    <cellStyle name="Hipervínculo" xfId="20431" builtinId="8" hidden="1"/>
    <cellStyle name="Hipervínculo" xfId="20415" builtinId="8" hidden="1"/>
    <cellStyle name="Hipervínculo" xfId="20399" builtinId="8" hidden="1"/>
    <cellStyle name="Hipervínculo" xfId="20383" builtinId="8" hidden="1"/>
    <cellStyle name="Hipervínculo" xfId="20367" builtinId="8" hidden="1"/>
    <cellStyle name="Hipervínculo" xfId="20351" builtinId="8" hidden="1"/>
    <cellStyle name="Hipervínculo" xfId="20335" builtinId="8" hidden="1"/>
    <cellStyle name="Hipervínculo" xfId="20319" builtinId="8" hidden="1"/>
    <cellStyle name="Hipervínculo" xfId="20303" builtinId="8" hidden="1"/>
    <cellStyle name="Hipervínculo" xfId="20287" builtinId="8" hidden="1"/>
    <cellStyle name="Hipervínculo" xfId="20271" builtinId="8" hidden="1"/>
    <cellStyle name="Hipervínculo" xfId="20254" builtinId="8" hidden="1"/>
    <cellStyle name="Hipervínculo" xfId="20238" builtinId="8" hidden="1"/>
    <cellStyle name="Hipervínculo" xfId="20222" builtinId="8" hidden="1"/>
    <cellStyle name="Hipervínculo" xfId="20206" builtinId="8" hidden="1"/>
    <cellStyle name="Hipervínculo" xfId="20190" builtinId="8" hidden="1"/>
    <cellStyle name="Hipervínculo" xfId="20174" builtinId="8" hidden="1"/>
    <cellStyle name="Hipervínculo" xfId="20157" builtinId="8" hidden="1"/>
    <cellStyle name="Hipervínculo" xfId="20141" builtinId="8" hidden="1"/>
    <cellStyle name="Hipervínculo" xfId="20125" builtinId="8" hidden="1"/>
    <cellStyle name="Hipervínculo" xfId="20099" builtinId="8" hidden="1"/>
    <cellStyle name="Hipervínculo" xfId="20083" builtinId="8" hidden="1"/>
    <cellStyle name="Hipervínculo" xfId="20067" builtinId="8" hidden="1"/>
    <cellStyle name="Hipervínculo" xfId="20050" builtinId="8" hidden="1"/>
    <cellStyle name="Hipervínculo" xfId="20034" builtinId="8" hidden="1"/>
    <cellStyle name="Hipervínculo" xfId="20018" builtinId="8" hidden="1"/>
    <cellStyle name="Hipervínculo" xfId="20002" builtinId="8" hidden="1"/>
    <cellStyle name="Hipervínculo" xfId="19986" builtinId="8" hidden="1"/>
    <cellStyle name="Hipervínculo" xfId="19969" builtinId="8" hidden="1"/>
    <cellStyle name="Hipervínculo" xfId="19953" builtinId="8" hidden="1"/>
    <cellStyle name="Hipervínculo" xfId="19937" builtinId="8" hidden="1"/>
    <cellStyle name="Hipervínculo" xfId="19909" builtinId="8" hidden="1"/>
    <cellStyle name="Hipervínculo" xfId="19893" builtinId="8" hidden="1"/>
    <cellStyle name="Hipervínculo" xfId="19877" builtinId="8" hidden="1"/>
    <cellStyle name="Hipervínculo" xfId="19861" builtinId="8" hidden="1"/>
    <cellStyle name="Hipervínculo" xfId="19845" builtinId="8" hidden="1"/>
    <cellStyle name="Hipervínculo" xfId="19829" builtinId="8" hidden="1"/>
    <cellStyle name="Hipervínculo" xfId="19813" builtinId="8" hidden="1"/>
    <cellStyle name="Hipervínculo" xfId="19797" builtinId="8" hidden="1"/>
    <cellStyle name="Hipervínculo" xfId="19781" builtinId="8" hidden="1"/>
    <cellStyle name="Hipervínculo" xfId="19765" builtinId="8" hidden="1"/>
    <cellStyle name="Hipervínculo" xfId="19749" builtinId="8" hidden="1"/>
    <cellStyle name="Hipervínculo" xfId="19733" builtinId="8" hidden="1"/>
    <cellStyle name="Hipervínculo" xfId="19717" builtinId="8" hidden="1"/>
    <cellStyle name="Hipervínculo" xfId="19701" builtinId="8" hidden="1"/>
    <cellStyle name="Hipervínculo" xfId="19684" builtinId="8" hidden="1"/>
    <cellStyle name="Hipervínculo" xfId="19668" builtinId="8" hidden="1"/>
    <cellStyle name="Hipervínculo" xfId="19652" builtinId="8" hidden="1"/>
    <cellStyle name="Hipervínculo" xfId="19636" builtinId="8" hidden="1"/>
    <cellStyle name="Hipervínculo" xfId="19620" builtinId="8" hidden="1"/>
    <cellStyle name="Hipervínculo" xfId="19604" builtinId="8" hidden="1"/>
    <cellStyle name="Hipervínculo" xfId="19587" builtinId="8" hidden="1"/>
    <cellStyle name="Hipervínculo" xfId="19571" builtinId="8" hidden="1"/>
    <cellStyle name="Hipervínculo" xfId="19555" builtinId="8" hidden="1"/>
    <cellStyle name="Hipervínculo" xfId="19400" builtinId="8" hidden="1"/>
    <cellStyle name="Hipervínculo" xfId="19384" builtinId="8" hidden="1"/>
    <cellStyle name="Hipervínculo" xfId="19368" builtinId="8" hidden="1"/>
    <cellStyle name="Hipervínculo" xfId="19352" builtinId="8" hidden="1"/>
    <cellStyle name="Hipervínculo" xfId="19336" builtinId="8" hidden="1"/>
    <cellStyle name="Hipervínculo" xfId="19320" builtinId="8" hidden="1"/>
    <cellStyle name="Hipervínculo" xfId="19304" builtinId="8" hidden="1"/>
    <cellStyle name="Hipervínculo" xfId="19288" builtinId="8" hidden="1"/>
    <cellStyle name="Hipervínculo" xfId="19274" builtinId="8" hidden="1"/>
    <cellStyle name="Hipervínculo" xfId="19258" builtinId="8" hidden="1"/>
    <cellStyle name="Hipervínculo" xfId="19242" builtinId="8" hidden="1"/>
    <cellStyle name="Hipervínculo" xfId="19225" builtinId="8" hidden="1"/>
    <cellStyle name="Hipervínculo" xfId="19209" builtinId="8" hidden="1"/>
    <cellStyle name="Hipervínculo" xfId="19193" builtinId="8" hidden="1"/>
    <cellStyle name="Hipervínculo" xfId="19177" builtinId="8" hidden="1"/>
    <cellStyle name="Hipervínculo" xfId="19161" builtinId="8" hidden="1"/>
    <cellStyle name="Hipervínculo" xfId="19147" builtinId="8" hidden="1"/>
    <cellStyle name="Hipervínculo" xfId="19131" builtinId="8" hidden="1"/>
    <cellStyle name="Hipervínculo" xfId="19115" builtinId="8" hidden="1"/>
    <cellStyle name="Hipervínculo" xfId="19097" builtinId="8" hidden="1"/>
    <cellStyle name="Hipervínculo" xfId="19081" builtinId="8" hidden="1"/>
    <cellStyle name="Hipervínculo" xfId="19065" builtinId="8" hidden="1"/>
    <cellStyle name="Hipervínculo" xfId="19049" builtinId="8" hidden="1"/>
    <cellStyle name="Hipervínculo" xfId="19033" builtinId="8" hidden="1"/>
    <cellStyle name="Hipervínculo" xfId="18839" builtinId="8" hidden="1"/>
    <cellStyle name="Hipervínculo" xfId="19003" builtinId="8" hidden="1"/>
    <cellStyle name="Hipervínculo" xfId="18987" builtinId="8" hidden="1"/>
    <cellStyle name="Hipervínculo" xfId="18969" builtinId="8" hidden="1"/>
    <cellStyle name="Hipervínculo" xfId="18953" builtinId="8" hidden="1"/>
    <cellStyle name="Hipervínculo" xfId="18937" builtinId="8" hidden="1"/>
    <cellStyle name="Hipervínculo" xfId="18921" builtinId="8" hidden="1"/>
    <cellStyle name="Hipervínculo" xfId="18905" builtinId="8" hidden="1"/>
    <cellStyle name="Hipervínculo" xfId="18889" builtinId="8" hidden="1"/>
    <cellStyle name="Hipervínculo" xfId="18875" builtinId="8" hidden="1"/>
    <cellStyle name="Hipervínculo" xfId="18859" builtinId="8" hidden="1"/>
    <cellStyle name="Hipervínculo" xfId="18843" builtinId="8" hidden="1"/>
    <cellStyle name="Hipervínculo" xfId="18825" builtinId="8" hidden="1"/>
    <cellStyle name="Hipervínculo" xfId="18809" builtinId="8" hidden="1"/>
    <cellStyle name="Hipervínculo" xfId="18793" builtinId="8" hidden="1"/>
    <cellStyle name="Hipervínculo" xfId="18777" builtinId="8" hidden="1"/>
    <cellStyle name="Hipervínculo" xfId="18761" builtinId="8" hidden="1"/>
    <cellStyle name="Hipervínculo" xfId="18747" builtinId="8" hidden="1"/>
    <cellStyle name="Hipervínculo" xfId="18731" builtinId="8" hidden="1"/>
    <cellStyle name="Hipervínculo" xfId="18715" builtinId="8" hidden="1"/>
    <cellStyle name="Hipervínculo" xfId="18697" builtinId="8" hidden="1"/>
    <cellStyle name="Hipervínculo" xfId="18681" builtinId="8" hidden="1"/>
    <cellStyle name="Hipervínculo" xfId="18665" builtinId="8" hidden="1"/>
    <cellStyle name="Hipervínculo" xfId="18649" builtinId="8" hidden="1"/>
    <cellStyle name="Hipervínculo" xfId="18633" builtinId="8" hidden="1"/>
    <cellStyle name="Hipervínculo" xfId="18613" builtinId="8" hidden="1"/>
    <cellStyle name="Hipervínculo" xfId="18597" builtinId="8" hidden="1"/>
    <cellStyle name="Hipervínculo" xfId="18581" builtinId="8" hidden="1"/>
    <cellStyle name="Hipervínculo" xfId="18565" builtinId="8" hidden="1"/>
    <cellStyle name="Hipervínculo" xfId="18549" builtinId="8" hidden="1"/>
    <cellStyle name="Hipervínculo" xfId="18533" builtinId="8" hidden="1"/>
    <cellStyle name="Hipervínculo" xfId="18517" builtinId="8" hidden="1"/>
    <cellStyle name="Hipervínculo" xfId="18501" builtinId="8" hidden="1"/>
    <cellStyle name="Hipervínculo" xfId="18308" builtinId="8" hidden="1"/>
    <cellStyle name="Hipervínculo" xfId="18471" builtinId="8" hidden="1"/>
    <cellStyle name="Hipervínculo" xfId="18455" builtinId="8" hidden="1"/>
    <cellStyle name="Hipervínculo" xfId="18438" builtinId="8" hidden="1"/>
    <cellStyle name="Hipervínculo" xfId="18422" builtinId="8" hidden="1"/>
    <cellStyle name="Hipervínculo" xfId="18406" builtinId="8" hidden="1"/>
    <cellStyle name="Hipervínculo" xfId="18390" builtinId="8" hidden="1"/>
    <cellStyle name="Hipervínculo" xfId="18374" builtinId="8" hidden="1"/>
    <cellStyle name="Hipervínculo" xfId="18358" builtinId="8" hidden="1"/>
    <cellStyle name="Hipervínculo" xfId="18344" builtinId="8" hidden="1"/>
    <cellStyle name="Hipervínculo" xfId="18328" builtinId="8" hidden="1"/>
    <cellStyle name="Hipervínculo" xfId="18312" builtinId="8" hidden="1"/>
    <cellStyle name="Hipervínculo" xfId="18294" builtinId="8" hidden="1"/>
    <cellStyle name="Hipervínculo" xfId="18278" builtinId="8" hidden="1"/>
    <cellStyle name="Hipervínculo" xfId="18262" builtinId="8" hidden="1"/>
    <cellStyle name="Hipervínculo" xfId="18246" builtinId="8" hidden="1"/>
    <cellStyle name="Hipervínculo" xfId="18230" builtinId="8" hidden="1"/>
    <cellStyle name="Hipervínculo" xfId="18216" builtinId="8" hidden="1"/>
    <cellStyle name="Hipervínculo" xfId="18200" builtinId="8" hidden="1"/>
    <cellStyle name="Hipervínculo" xfId="18184" builtinId="8" hidden="1"/>
    <cellStyle name="Hipervínculo" xfId="18166" builtinId="8" hidden="1"/>
    <cellStyle name="Hipervínculo" xfId="18150" builtinId="8" hidden="1"/>
    <cellStyle name="Hipervínculo" xfId="18134" builtinId="8" hidden="1"/>
    <cellStyle name="Hipervínculo" xfId="18118" builtinId="8" hidden="1"/>
    <cellStyle name="Hipervínculo" xfId="18102" builtinId="8" hidden="1"/>
    <cellStyle name="Hipervínculo" xfId="18088" builtinId="8" hidden="1"/>
    <cellStyle name="Hipervínculo" xfId="18072" builtinId="8" hidden="1"/>
    <cellStyle name="Hipervínculo" xfId="18056" builtinId="8" hidden="1"/>
    <cellStyle name="Hipervínculo" xfId="18038" builtinId="8" hidden="1"/>
    <cellStyle name="Hipervínculo" xfId="18022" builtinId="8" hidden="1"/>
    <cellStyle name="Hipervínculo" xfId="18006" builtinId="8" hidden="1"/>
    <cellStyle name="Hipervínculo" xfId="17990" builtinId="8" hidden="1"/>
    <cellStyle name="Hipervínculo" xfId="17974" builtinId="8" hidden="1"/>
    <cellStyle name="Hipervínculo" xfId="17825" builtinId="8" hidden="1"/>
    <cellStyle name="Hipervínculo" xfId="17944" builtinId="8" hidden="1"/>
    <cellStyle name="Hipervínculo" xfId="17928" builtinId="8" hidden="1"/>
    <cellStyle name="Hipervínculo" xfId="17910" builtinId="8" hidden="1"/>
    <cellStyle name="Hipervínculo" xfId="17894" builtinId="8" hidden="1"/>
    <cellStyle name="Hipervínculo" xfId="17878" builtinId="8" hidden="1"/>
    <cellStyle name="Hipervínculo" xfId="17862" builtinId="8" hidden="1"/>
    <cellStyle name="Hipervínculo" xfId="17846" builtinId="8" hidden="1"/>
    <cellStyle name="Hipervínculo" xfId="17830" builtinId="8" hidden="1"/>
    <cellStyle name="Hipervínculo" xfId="17804" builtinId="8" hidden="1"/>
    <cellStyle name="Hipervínculo" xfId="17788" builtinId="8" hidden="1"/>
    <cellStyle name="Hipervínculo" xfId="17772" builtinId="8" hidden="1"/>
    <cellStyle name="Hipervínculo" xfId="17756" builtinId="8" hidden="1"/>
    <cellStyle name="Hipervínculo" xfId="17740" builtinId="8" hidden="1"/>
    <cellStyle name="Hipervínculo" xfId="17724" builtinId="8" hidden="1"/>
    <cellStyle name="Hipervínculo" xfId="17708" builtinId="8" hidden="1"/>
    <cellStyle name="Hipervínculo" xfId="17692" builtinId="8" hidden="1"/>
    <cellStyle name="Hipervínculo" xfId="17678" builtinId="8" hidden="1"/>
    <cellStyle name="Hipervínculo" xfId="17662" builtinId="8" hidden="1"/>
    <cellStyle name="Hipervínculo" xfId="17646" builtinId="8" hidden="1"/>
    <cellStyle name="Hipervínculo" xfId="17629" builtinId="8" hidden="1"/>
    <cellStyle name="Hipervínculo" xfId="17613" builtinId="8" hidden="1"/>
    <cellStyle name="Hipervínculo" xfId="17597" builtinId="8" hidden="1"/>
    <cellStyle name="Hipervínculo" xfId="17581" builtinId="8" hidden="1"/>
    <cellStyle name="Hipervínculo" xfId="17565" builtinId="8" hidden="1"/>
    <cellStyle name="Hipervínculo" xfId="17551" builtinId="8" hidden="1"/>
    <cellStyle name="Hipervínculo" xfId="17535" builtinId="8" hidden="1"/>
    <cellStyle name="Hipervínculo" xfId="17519" builtinId="8" hidden="1"/>
    <cellStyle name="Hipervínculo" xfId="17501" builtinId="8" hidden="1"/>
    <cellStyle name="Hipervínculo" xfId="17485" builtinId="8" hidden="1"/>
    <cellStyle name="Hipervínculo" xfId="17469" builtinId="8" hidden="1"/>
    <cellStyle name="Hipervínculo" xfId="17453" builtinId="8" hidden="1"/>
    <cellStyle name="Hipervínculo" xfId="17437" builtinId="8" hidden="1"/>
    <cellStyle name="Hipervínculo" xfId="17243" builtinId="8" hidden="1"/>
    <cellStyle name="Hipervínculo" xfId="17407" builtinId="8" hidden="1"/>
    <cellStyle name="Hipervínculo" xfId="17391" builtinId="8" hidden="1"/>
    <cellStyle name="Hipervínculo" xfId="17373" builtinId="8" hidden="1"/>
    <cellStyle name="Hipervínculo" xfId="17357" builtinId="8" hidden="1"/>
    <cellStyle name="Hipervínculo" xfId="17341" builtinId="8" hidden="1"/>
    <cellStyle name="Hipervínculo" xfId="17325" builtinId="8" hidden="1"/>
    <cellStyle name="Hipervínculo" xfId="17309" builtinId="8" hidden="1"/>
    <cellStyle name="Hipervínculo" xfId="17293" builtinId="8" hidden="1"/>
    <cellStyle name="Hipervínculo" xfId="17279" builtinId="8" hidden="1"/>
    <cellStyle name="Hipervínculo" xfId="17263" builtinId="8" hidden="1"/>
    <cellStyle name="Hipervínculo" xfId="17247" builtinId="8" hidden="1"/>
    <cellStyle name="Hipervínculo" xfId="17229" builtinId="8" hidden="1"/>
    <cellStyle name="Hipervínculo" xfId="17213" builtinId="8" hidden="1"/>
    <cellStyle name="Hipervínculo" xfId="17197" builtinId="8" hidden="1"/>
    <cellStyle name="Hipervínculo" xfId="17181" builtinId="8" hidden="1"/>
    <cellStyle name="Hipervínculo" xfId="17165" builtinId="8" hidden="1"/>
    <cellStyle name="Hipervínculo" xfId="17151" builtinId="8" hidden="1"/>
    <cellStyle name="Hipervínculo" xfId="17135" builtinId="8" hidden="1"/>
    <cellStyle name="Hipervínculo" xfId="17119" builtinId="8" hidden="1"/>
    <cellStyle name="Hipervínculo" xfId="17101" builtinId="8" hidden="1"/>
    <cellStyle name="Hipervínculo" xfId="17085" builtinId="8" hidden="1"/>
    <cellStyle name="Hipervínculo" xfId="17069" builtinId="8" hidden="1"/>
    <cellStyle name="Hipervínculo" xfId="17053" builtinId="8" hidden="1"/>
    <cellStyle name="Hipervínculo" xfId="17037" builtinId="8" hidden="1"/>
    <cellStyle name="Hipervínculo" xfId="17023" builtinId="8" hidden="1"/>
    <cellStyle name="Hipervínculo" xfId="17007" builtinId="8" hidden="1"/>
    <cellStyle name="Hipervínculo" xfId="16991" builtinId="8" hidden="1"/>
    <cellStyle name="Hipervínculo" xfId="16973" builtinId="8" hidden="1"/>
    <cellStyle name="Hipervínculo" xfId="16957" builtinId="8" hidden="1"/>
    <cellStyle name="Hipervínculo" xfId="16941" builtinId="8" hidden="1"/>
    <cellStyle name="Hipervínculo" xfId="16925" builtinId="8" hidden="1"/>
    <cellStyle name="Hipervínculo" xfId="16909" builtinId="8" hidden="1"/>
    <cellStyle name="Hipervínculo" xfId="16715" builtinId="8" hidden="1"/>
    <cellStyle name="Hipervínculo" xfId="16879" builtinId="8" hidden="1"/>
    <cellStyle name="Hipervínculo" xfId="16863" builtinId="8" hidden="1"/>
    <cellStyle name="Hipervínculo" xfId="16845" builtinId="8" hidden="1"/>
    <cellStyle name="Hipervínculo" xfId="16829" builtinId="8" hidden="1"/>
    <cellStyle name="Hipervínculo" xfId="16813" builtinId="8" hidden="1"/>
    <cellStyle name="Hipervínculo" xfId="16797" builtinId="8" hidden="1"/>
    <cellStyle name="Hipervínculo" xfId="16781" builtinId="8" hidden="1"/>
    <cellStyle name="Hipervínculo" xfId="16765" builtinId="8" hidden="1"/>
    <cellStyle name="Hipervínculo" xfId="16751" builtinId="8" hidden="1"/>
    <cellStyle name="Hipervínculo" xfId="16735" builtinId="8" hidden="1"/>
    <cellStyle name="Hipervínculo" xfId="16719" builtinId="8" hidden="1"/>
    <cellStyle name="Hipervínculo" xfId="16701" builtinId="8" hidden="1"/>
    <cellStyle name="Hipervínculo" xfId="16685" builtinId="8" hidden="1"/>
    <cellStyle name="Hipervínculo" xfId="16669" builtinId="8" hidden="1"/>
    <cellStyle name="Hipervínculo" xfId="16653" builtinId="8" hidden="1"/>
    <cellStyle name="Hipervínculo" xfId="16637" builtinId="8" hidden="1"/>
    <cellStyle name="Hipervínculo" xfId="16623" builtinId="8" hidden="1"/>
    <cellStyle name="Hipervínculo" xfId="16607" builtinId="8" hidden="1"/>
    <cellStyle name="Hipervínculo" xfId="16591" builtinId="8" hidden="1"/>
    <cellStyle name="Hipervínculo" xfId="16573" builtinId="8" hidden="1"/>
    <cellStyle name="Hipervínculo" xfId="16557" builtinId="8" hidden="1"/>
    <cellStyle name="Hipervínculo" xfId="16541" builtinId="8" hidden="1"/>
    <cellStyle name="Hipervínculo" xfId="16525" builtinId="8" hidden="1"/>
    <cellStyle name="Hipervínculo" xfId="16509" builtinId="8" hidden="1"/>
    <cellStyle name="Hipervínculo" xfId="16495" builtinId="8" hidden="1"/>
    <cellStyle name="Hipervínculo" xfId="16479" builtinId="8" hidden="1"/>
    <cellStyle name="Hipervínculo" xfId="16463" builtinId="8" hidden="1"/>
    <cellStyle name="Hipervínculo" xfId="16445" builtinId="8" hidden="1"/>
    <cellStyle name="Hipervínculo" xfId="16429" builtinId="8" hidden="1"/>
    <cellStyle name="Hipervínculo" xfId="16413" builtinId="8" hidden="1"/>
    <cellStyle name="Hipervínculo" xfId="16397" builtinId="8" hidden="1"/>
    <cellStyle name="Hipervínculo" xfId="16381" builtinId="8" hidden="1"/>
    <cellStyle name="Hipervínculo" xfId="16187" builtinId="8" hidden="1"/>
    <cellStyle name="Hipervínculo" xfId="16351" builtinId="8" hidden="1"/>
    <cellStyle name="Hipervínculo" xfId="16335" builtinId="8" hidden="1"/>
    <cellStyle name="Hipervínculo" xfId="16317" builtinId="8" hidden="1"/>
    <cellStyle name="Hipervínculo" xfId="16301" builtinId="8" hidden="1"/>
    <cellStyle name="Hipervínculo" xfId="16285" builtinId="8" hidden="1"/>
    <cellStyle name="Hipervínculo" xfId="16269" builtinId="8" hidden="1"/>
    <cellStyle name="Hipervínculo" xfId="16253" builtinId="8" hidden="1"/>
    <cellStyle name="Hipervínculo" xfId="16237" builtinId="8" hidden="1"/>
    <cellStyle name="Hipervínculo" xfId="16223" builtinId="8" hidden="1"/>
    <cellStyle name="Hipervínculo" xfId="16207" builtinId="8" hidden="1"/>
    <cellStyle name="Hipervínculo" xfId="16191" builtinId="8" hidden="1"/>
    <cellStyle name="Hipervínculo" xfId="16173" builtinId="8" hidden="1"/>
    <cellStyle name="Hipervínculo" xfId="16157" builtinId="8" hidden="1"/>
    <cellStyle name="Hipervínculo" xfId="16141" builtinId="8" hidden="1"/>
    <cellStyle name="Hipervínculo" xfId="16125" builtinId="8" hidden="1"/>
    <cellStyle name="Hipervínculo" xfId="16109" builtinId="8" hidden="1"/>
    <cellStyle name="Hipervínculo" xfId="16095" builtinId="8" hidden="1"/>
    <cellStyle name="Hipervínculo" xfId="16079" builtinId="8" hidden="1"/>
    <cellStyle name="Hipervínculo" xfId="16063" builtinId="8" hidden="1"/>
    <cellStyle name="Hipervínculo" xfId="16045" builtinId="8" hidden="1"/>
    <cellStyle name="Hipervínculo" xfId="16029" builtinId="8" hidden="1"/>
    <cellStyle name="Hipervínculo" xfId="16013" builtinId="8" hidden="1"/>
    <cellStyle name="Hipervínculo" xfId="15997" builtinId="8" hidden="1"/>
    <cellStyle name="Hipervínculo" xfId="15981" builtinId="8" hidden="1"/>
    <cellStyle name="Hipervínculo" xfId="15961" builtinId="8" hidden="1"/>
    <cellStyle name="Hipervínculo" xfId="15945" builtinId="8" hidden="1"/>
    <cellStyle name="Hipervínculo" xfId="15929" builtinId="8" hidden="1"/>
    <cellStyle name="Hipervínculo" xfId="15913" builtinId="8" hidden="1"/>
    <cellStyle name="Hipervínculo" xfId="15897" builtinId="8" hidden="1"/>
    <cellStyle name="Hipervínculo" xfId="15881" builtinId="8" hidden="1"/>
    <cellStyle name="Hipervínculo" xfId="15865" builtinId="8" hidden="1"/>
    <cellStyle name="Hipervínculo" xfId="15849" builtinId="8" hidden="1"/>
    <cellStyle name="Hipervínculo" xfId="15656" builtinId="8" hidden="1"/>
    <cellStyle name="Hipervínculo" xfId="15819" builtinId="8" hidden="1"/>
    <cellStyle name="Hipervínculo" xfId="15803" builtinId="8" hidden="1"/>
    <cellStyle name="Hipervínculo" xfId="15786" builtinId="8" hidden="1"/>
    <cellStyle name="Hipervínculo" xfId="15770" builtinId="8" hidden="1"/>
    <cellStyle name="Hipervínculo" xfId="15754" builtinId="8" hidden="1"/>
    <cellStyle name="Hipervínculo" xfId="15738" builtinId="8" hidden="1"/>
    <cellStyle name="Hipervínculo" xfId="15722" builtinId="8" hidden="1"/>
    <cellStyle name="Hipervínculo" xfId="15706" builtinId="8" hidden="1"/>
    <cellStyle name="Hipervínculo" xfId="15692" builtinId="8" hidden="1"/>
    <cellStyle name="Hipervínculo" xfId="15676" builtinId="8" hidden="1"/>
    <cellStyle name="Hipervínculo" xfId="15660" builtinId="8" hidden="1"/>
    <cellStyle name="Hipervínculo" xfId="15642" builtinId="8" hidden="1"/>
    <cellStyle name="Hipervínculo" xfId="15626" builtinId="8" hidden="1"/>
    <cellStyle name="Hipervínculo" xfId="15610" builtinId="8" hidden="1"/>
    <cellStyle name="Hipervínculo" xfId="15594" builtinId="8" hidden="1"/>
    <cellStyle name="Hipervínculo" xfId="15578" builtinId="8" hidden="1"/>
    <cellStyle name="Hipervínculo" xfId="15564" builtinId="8" hidden="1"/>
    <cellStyle name="Hipervínculo" xfId="15548" builtinId="8" hidden="1"/>
    <cellStyle name="Hipervínculo" xfId="15532" builtinId="8" hidden="1"/>
    <cellStyle name="Hipervínculo" xfId="15514" builtinId="8" hidden="1"/>
    <cellStyle name="Hipervínculo" xfId="15498" builtinId="8" hidden="1"/>
    <cellStyle name="Hipervínculo" xfId="15482" builtinId="8" hidden="1"/>
    <cellStyle name="Hipervínculo" xfId="15466" builtinId="8" hidden="1"/>
    <cellStyle name="Hipervínculo" xfId="15450" builtinId="8" hidden="1"/>
    <cellStyle name="Hipervínculo" xfId="15436" builtinId="8" hidden="1"/>
    <cellStyle name="Hipervínculo" xfId="15420" builtinId="8" hidden="1"/>
    <cellStyle name="Hipervínculo" xfId="15404" builtinId="8" hidden="1"/>
    <cellStyle name="Hipervínculo" xfId="15386" builtinId="8" hidden="1"/>
    <cellStyle name="Hipervínculo" xfId="15370" builtinId="8" hidden="1"/>
    <cellStyle name="Hipervínculo" xfId="15354" builtinId="8" hidden="1"/>
    <cellStyle name="Hipervínculo" xfId="15338" builtinId="8" hidden="1"/>
    <cellStyle name="Hipervínculo" xfId="15322" builtinId="8" hidden="1"/>
    <cellStyle name="Hipervínculo" xfId="15128" builtinId="8" hidden="1"/>
    <cellStyle name="Hipervínculo" xfId="15292" builtinId="8" hidden="1"/>
    <cellStyle name="Hipervínculo" xfId="15276" builtinId="8" hidden="1"/>
    <cellStyle name="Hipervínculo" xfId="15258" builtinId="8" hidden="1"/>
    <cellStyle name="Hipervínculo" xfId="15242" builtinId="8" hidden="1"/>
    <cellStyle name="Hipervínculo" xfId="15226" builtinId="8" hidden="1"/>
    <cellStyle name="Hipervínculo" xfId="15210" builtinId="8" hidden="1"/>
    <cellStyle name="Hipervínculo" xfId="15194" builtinId="8" hidden="1"/>
    <cellStyle name="Hipervínculo" xfId="15178" builtinId="8" hidden="1"/>
    <cellStyle name="Hipervínculo" xfId="15164" builtinId="8" hidden="1"/>
    <cellStyle name="Hipervínculo" xfId="15148" builtinId="8" hidden="1"/>
    <cellStyle name="Hipervínculo" xfId="15132" builtinId="8" hidden="1"/>
    <cellStyle name="Hipervínculo" xfId="15114" builtinId="8" hidden="1"/>
    <cellStyle name="Hipervínculo" xfId="15098" builtinId="8" hidden="1"/>
    <cellStyle name="Hipervínculo" xfId="15082" builtinId="8" hidden="1"/>
    <cellStyle name="Hipervínculo" xfId="15066" builtinId="8" hidden="1"/>
    <cellStyle name="Hipervínculo" xfId="15050" builtinId="8" hidden="1"/>
    <cellStyle name="Hipervínculo" xfId="15036" builtinId="8" hidden="1"/>
    <cellStyle name="Hipervínculo" xfId="15020" builtinId="8" hidden="1"/>
    <cellStyle name="Hipervínculo" xfId="15004" builtinId="8" hidden="1"/>
    <cellStyle name="Hipervínculo" xfId="14986" builtinId="8" hidden="1"/>
    <cellStyle name="Hipervínculo" xfId="14970" builtinId="8" hidden="1"/>
    <cellStyle name="Hipervínculo" xfId="14954" builtinId="8" hidden="1"/>
    <cellStyle name="Hipervínculo" xfId="14938" builtinId="8" hidden="1"/>
    <cellStyle name="Hipervínculo" xfId="14922" builtinId="8" hidden="1"/>
    <cellStyle name="Hipervínculo" xfId="14908" builtinId="8" hidden="1"/>
    <cellStyle name="Hipervínculo" xfId="14892" builtinId="8" hidden="1"/>
    <cellStyle name="Hipervínculo" xfId="14876" builtinId="8" hidden="1"/>
    <cellStyle name="Hipervínculo" xfId="14858" builtinId="8" hidden="1"/>
    <cellStyle name="Hipervínculo" xfId="14842" builtinId="8" hidden="1"/>
    <cellStyle name="Hipervínculo" xfId="14826" builtinId="8" hidden="1"/>
    <cellStyle name="Hipervínculo" xfId="14810" builtinId="8" hidden="1"/>
    <cellStyle name="Hipervínculo" xfId="14794" builtinId="8" hidden="1"/>
    <cellStyle name="Hipervínculo" xfId="14600" builtinId="8" hidden="1"/>
    <cellStyle name="Hipervínculo" xfId="14764" builtinId="8" hidden="1"/>
    <cellStyle name="Hipervínculo" xfId="14748" builtinId="8" hidden="1"/>
    <cellStyle name="Hipervínculo" xfId="14730" builtinId="8" hidden="1"/>
    <cellStyle name="Hipervínculo" xfId="14714" builtinId="8" hidden="1"/>
    <cellStyle name="Hipervínculo" xfId="14698" builtinId="8" hidden="1"/>
    <cellStyle name="Hipervínculo" xfId="14682" builtinId="8" hidden="1"/>
    <cellStyle name="Hipervínculo" xfId="14666" builtinId="8" hidden="1"/>
    <cellStyle name="Hipervínculo" xfId="14650" builtinId="8" hidden="1"/>
    <cellStyle name="Hipervínculo" xfId="14636" builtinId="8" hidden="1"/>
    <cellStyle name="Hipervínculo" xfId="14620" builtinId="8" hidden="1"/>
    <cellStyle name="Hipervínculo" xfId="14604" builtinId="8" hidden="1"/>
    <cellStyle name="Hipervínculo" xfId="14586" builtinId="8" hidden="1"/>
    <cellStyle name="Hipervínculo" xfId="14570" builtinId="8" hidden="1"/>
    <cellStyle name="Hipervínculo" xfId="14554" builtinId="8" hidden="1"/>
    <cellStyle name="Hipervínculo" xfId="14538" builtinId="8" hidden="1"/>
    <cellStyle name="Hipervínculo" xfId="14522" builtinId="8" hidden="1"/>
    <cellStyle name="Hipervínculo" xfId="14508" builtinId="8" hidden="1"/>
    <cellStyle name="Hipervínculo" xfId="14492" builtinId="8" hidden="1"/>
    <cellStyle name="Hipervínculo" xfId="14476" builtinId="8" hidden="1"/>
    <cellStyle name="Hipervínculo" xfId="14458" builtinId="8" hidden="1"/>
    <cellStyle name="Hipervínculo" xfId="14442" builtinId="8" hidden="1"/>
    <cellStyle name="Hipervínculo" xfId="14426" builtinId="8" hidden="1"/>
    <cellStyle name="Hipervínculo" xfId="14410" builtinId="8" hidden="1"/>
    <cellStyle name="Hipervínculo" xfId="14394" builtinId="8" hidden="1"/>
    <cellStyle name="Hipervínculo" xfId="14380" builtinId="8" hidden="1"/>
    <cellStyle name="Hipervínculo" xfId="14364" builtinId="8" hidden="1"/>
    <cellStyle name="Hipervínculo" xfId="14348" builtinId="8" hidden="1"/>
    <cellStyle name="Hipervínculo" xfId="14330" builtinId="8" hidden="1"/>
    <cellStyle name="Hipervínculo" xfId="14314" builtinId="8" hidden="1"/>
    <cellStyle name="Hipervínculo" xfId="14298" builtinId="8" hidden="1"/>
    <cellStyle name="Hipervínculo" xfId="14282" builtinId="8" hidden="1"/>
    <cellStyle name="Hipervínculo" xfId="14266" builtinId="8" hidden="1"/>
    <cellStyle name="Hipervínculo" xfId="14117" builtinId="8" hidden="1"/>
    <cellStyle name="Hipervínculo" xfId="14236" builtinId="8" hidden="1"/>
    <cellStyle name="Hipervínculo" xfId="14220" builtinId="8" hidden="1"/>
    <cellStyle name="Hipervínculo" xfId="14202" builtinId="8" hidden="1"/>
    <cellStyle name="Hipervínculo" xfId="14186" builtinId="8" hidden="1"/>
    <cellStyle name="Hipervínculo" xfId="14170" builtinId="8" hidden="1"/>
    <cellStyle name="Hipervínculo" xfId="14154" builtinId="8" hidden="1"/>
    <cellStyle name="Hipervínculo" xfId="14138" builtinId="8" hidden="1"/>
    <cellStyle name="Hipervínculo" xfId="14122" builtinId="8" hidden="1"/>
    <cellStyle name="Hipervínculo" xfId="14102" builtinId="8" hidden="1"/>
    <cellStyle name="Hipervínculo" xfId="14086" builtinId="8" hidden="1"/>
    <cellStyle name="Hipervínculo" xfId="14070" builtinId="8" hidden="1"/>
    <cellStyle name="Hipervínculo" xfId="14054" builtinId="8" hidden="1"/>
    <cellStyle name="Hipervínculo" xfId="14038" builtinId="8" hidden="1"/>
    <cellStyle name="Hipervínculo" xfId="14022" builtinId="8" hidden="1"/>
    <cellStyle name="Hipervínculo" xfId="14006" builtinId="8" hidden="1"/>
    <cellStyle name="Hipervínculo" xfId="13990" builtinId="8" hidden="1"/>
    <cellStyle name="Hipervínculo" xfId="13976" builtinId="8" hidden="1"/>
    <cellStyle name="Hipervínculo" xfId="13960" builtinId="8" hidden="1"/>
    <cellStyle name="Hipervínculo" xfId="13944" builtinId="8" hidden="1"/>
    <cellStyle name="Hipervínculo" xfId="13927" builtinId="8" hidden="1"/>
    <cellStyle name="Hipervínculo" xfId="13911" builtinId="8" hidden="1"/>
    <cellStyle name="Hipervínculo" xfId="13895" builtinId="8" hidden="1"/>
    <cellStyle name="Hipervínculo" xfId="13879" builtinId="8" hidden="1"/>
    <cellStyle name="Hipervínculo" xfId="13863" builtinId="8" hidden="1"/>
    <cellStyle name="Hipervínculo" xfId="13849" builtinId="8" hidden="1"/>
    <cellStyle name="Hipervínculo" xfId="13833" builtinId="8" hidden="1"/>
    <cellStyle name="Hipervínculo" xfId="13817" builtinId="8" hidden="1"/>
    <cellStyle name="Hipervínculo" xfId="13799" builtinId="8" hidden="1"/>
    <cellStyle name="Hipervínculo" xfId="13783" builtinId="8" hidden="1"/>
    <cellStyle name="Hipervínculo" xfId="13767" builtinId="8" hidden="1"/>
    <cellStyle name="Hipervínculo" xfId="13751" builtinId="8" hidden="1"/>
    <cellStyle name="Hipervínculo" xfId="13735" builtinId="8" hidden="1"/>
    <cellStyle name="Hipervínculo" xfId="13541" builtinId="8" hidden="1"/>
    <cellStyle name="Hipervínculo" xfId="13705" builtinId="8" hidden="1"/>
    <cellStyle name="Hipervínculo" xfId="13689" builtinId="8" hidden="1"/>
    <cellStyle name="Hipervínculo" xfId="13671" builtinId="8" hidden="1"/>
    <cellStyle name="Hipervínculo" xfId="13655" builtinId="8" hidden="1"/>
    <cellStyle name="Hipervínculo" xfId="13639" builtinId="8" hidden="1"/>
    <cellStyle name="Hipervínculo" xfId="13623" builtinId="8" hidden="1"/>
    <cellStyle name="Hipervínculo" xfId="13607" builtinId="8" hidden="1"/>
    <cellStyle name="Hipervínculo" xfId="13591" builtinId="8" hidden="1"/>
    <cellStyle name="Hipervínculo" xfId="13577" builtinId="8" hidden="1"/>
    <cellStyle name="Hipervínculo" xfId="13561" builtinId="8" hidden="1"/>
    <cellStyle name="Hipervínculo" xfId="13545" builtinId="8" hidden="1"/>
    <cellStyle name="Hipervínculo" xfId="13527" builtinId="8" hidden="1"/>
    <cellStyle name="Hipervínculo" xfId="13511" builtinId="8" hidden="1"/>
    <cellStyle name="Hipervínculo" xfId="13495" builtinId="8" hidden="1"/>
    <cellStyle name="Hipervínculo" xfId="13479" builtinId="8" hidden="1"/>
    <cellStyle name="Hipervínculo" xfId="13463" builtinId="8" hidden="1"/>
    <cellStyle name="Hipervínculo" xfId="13449" builtinId="8" hidden="1"/>
    <cellStyle name="Hipervínculo" xfId="13433" builtinId="8" hidden="1"/>
    <cellStyle name="Hipervínculo" xfId="13417" builtinId="8" hidden="1"/>
    <cellStyle name="Hipervínculo" xfId="13399" builtinId="8" hidden="1"/>
    <cellStyle name="Hipervínculo" xfId="13383" builtinId="8" hidden="1"/>
    <cellStyle name="Hipervínculo" xfId="13367" builtinId="8" hidden="1"/>
    <cellStyle name="Hipervínculo" xfId="13351" builtinId="8" hidden="1"/>
    <cellStyle name="Hipervínculo" xfId="13335" builtinId="8" hidden="1"/>
    <cellStyle name="Hipervínculo" xfId="13321" builtinId="8" hidden="1"/>
    <cellStyle name="Hipervínculo" xfId="13305" builtinId="8" hidden="1"/>
    <cellStyle name="Hipervínculo" xfId="13289" builtinId="8" hidden="1"/>
    <cellStyle name="Hipervínculo" xfId="13271" builtinId="8" hidden="1"/>
    <cellStyle name="Hipervínculo" xfId="13255" builtinId="8" hidden="1"/>
    <cellStyle name="Hipervínculo" xfId="13239" builtinId="8" hidden="1"/>
    <cellStyle name="Hipervínculo" xfId="13223" builtinId="8" hidden="1"/>
    <cellStyle name="Hipervínculo" xfId="13207" builtinId="8" hidden="1"/>
    <cellStyle name="Hipervínculo" xfId="13013" builtinId="8" hidden="1"/>
    <cellStyle name="Hipervínculo" xfId="13177" builtinId="8" hidden="1"/>
    <cellStyle name="Hipervínculo" xfId="13161" builtinId="8" hidden="1"/>
    <cellStyle name="Hipervínculo" xfId="13143" builtinId="8" hidden="1"/>
    <cellStyle name="Hipervínculo" xfId="13127" builtinId="8" hidden="1"/>
    <cellStyle name="Hipervínculo" xfId="13111" builtinId="8" hidden="1"/>
    <cellStyle name="Hipervínculo" xfId="13095" builtinId="8" hidden="1"/>
    <cellStyle name="Hipervínculo" xfId="13079" builtinId="8" hidden="1"/>
    <cellStyle name="Hipervínculo" xfId="13063" builtinId="8" hidden="1"/>
    <cellStyle name="Hipervínculo" xfId="13049" builtinId="8" hidden="1"/>
    <cellStyle name="Hipervínculo" xfId="13033" builtinId="8" hidden="1"/>
    <cellStyle name="Hipervínculo" xfId="13017" builtinId="8" hidden="1"/>
    <cellStyle name="Hipervínculo" xfId="12999" builtinId="8" hidden="1"/>
    <cellStyle name="Hipervínculo" xfId="12983" builtinId="8" hidden="1"/>
    <cellStyle name="Hipervínculo" xfId="12967" builtinId="8" hidden="1"/>
    <cellStyle name="Hipervínculo" xfId="12951" builtinId="8" hidden="1"/>
    <cellStyle name="Hipervínculo" xfId="12935" builtinId="8" hidden="1"/>
    <cellStyle name="Hipervínculo" xfId="12921" builtinId="8" hidden="1"/>
    <cellStyle name="Hipervínculo" xfId="12905" builtinId="8" hidden="1"/>
    <cellStyle name="Hipervínculo" xfId="12889" builtinId="8" hidden="1"/>
    <cellStyle name="Hipervínculo" xfId="12871" builtinId="8" hidden="1"/>
    <cellStyle name="Hipervínculo" xfId="12855" builtinId="8" hidden="1"/>
    <cellStyle name="Hipervínculo" xfId="12839" builtinId="8" hidden="1"/>
    <cellStyle name="Hipervínculo" xfId="12823" builtinId="8" hidden="1"/>
    <cellStyle name="Hipervínculo" xfId="12807" builtinId="8" hidden="1"/>
    <cellStyle name="Hipervínculo" xfId="12793" builtinId="8" hidden="1"/>
    <cellStyle name="Hipervínculo" xfId="12777" builtinId="8" hidden="1"/>
    <cellStyle name="Hipervínculo" xfId="12761" builtinId="8" hidden="1"/>
    <cellStyle name="Hipervínculo" xfId="12743" builtinId="8" hidden="1"/>
    <cellStyle name="Hipervínculo" xfId="12727" builtinId="8" hidden="1"/>
    <cellStyle name="Hipervínculo" xfId="12711" builtinId="8" hidden="1"/>
    <cellStyle name="Hipervínculo" xfId="12695" builtinId="8" hidden="1"/>
    <cellStyle name="Hipervínculo" xfId="12679" builtinId="8" hidden="1"/>
    <cellStyle name="Hipervínculo" xfId="12485" builtinId="8" hidden="1"/>
    <cellStyle name="Hipervínculo" xfId="12649" builtinId="8" hidden="1"/>
    <cellStyle name="Hipervínculo" xfId="12633" builtinId="8" hidden="1"/>
    <cellStyle name="Hipervínculo" xfId="12615" builtinId="8" hidden="1"/>
    <cellStyle name="Hipervínculo" xfId="12599" builtinId="8" hidden="1"/>
    <cellStyle name="Hipervínculo" xfId="12583" builtinId="8" hidden="1"/>
    <cellStyle name="Hipervínculo" xfId="12567" builtinId="8" hidden="1"/>
    <cellStyle name="Hipervínculo" xfId="12551" builtinId="8" hidden="1"/>
    <cellStyle name="Hipervínculo" xfId="12535" builtinId="8" hidden="1"/>
    <cellStyle name="Hipervínculo" xfId="12521" builtinId="8" hidden="1"/>
    <cellStyle name="Hipervínculo" xfId="12505" builtinId="8" hidden="1"/>
    <cellStyle name="Hipervínculo" xfId="12489" builtinId="8" hidden="1"/>
    <cellStyle name="Hipervínculo" xfId="12471" builtinId="8" hidden="1"/>
    <cellStyle name="Hipervínculo" xfId="12455" builtinId="8" hidden="1"/>
    <cellStyle name="Hipervínculo" xfId="12439" builtinId="8" hidden="1"/>
    <cellStyle name="Hipervínculo" xfId="12423" builtinId="8" hidden="1"/>
    <cellStyle name="Hipervínculo" xfId="12407" builtinId="8" hidden="1"/>
    <cellStyle name="Hipervínculo" xfId="12393" builtinId="8" hidden="1"/>
    <cellStyle name="Hipervínculo" xfId="12377" builtinId="8" hidden="1"/>
    <cellStyle name="Hipervínculo" xfId="12361" builtinId="8" hidden="1"/>
    <cellStyle name="Hipervínculo" xfId="12343" builtinId="8" hidden="1"/>
    <cellStyle name="Hipervínculo" xfId="12327" builtinId="8" hidden="1"/>
    <cellStyle name="Hipervínculo" xfId="12311" builtinId="8" hidden="1"/>
    <cellStyle name="Hipervínculo" xfId="12295" builtinId="8" hidden="1"/>
    <cellStyle name="Hipervínculo" xfId="12279" builtinId="8" hidden="1"/>
    <cellStyle name="Hipervínculo" xfId="12265" builtinId="8" hidden="1"/>
    <cellStyle name="Hipervínculo" xfId="12249" builtinId="8" hidden="1"/>
    <cellStyle name="Hipervínculo" xfId="12233" builtinId="8" hidden="1"/>
    <cellStyle name="Hipervínculo" xfId="12215" builtinId="8" hidden="1"/>
    <cellStyle name="Hipervínculo" xfId="12199" builtinId="8" hidden="1"/>
    <cellStyle name="Hipervínculo" xfId="12183" builtinId="8" hidden="1"/>
    <cellStyle name="Hipervínculo" xfId="12167" builtinId="8" hidden="1"/>
    <cellStyle name="Hipervínculo" xfId="12151" builtinId="8" hidden="1"/>
    <cellStyle name="Hipervínculo" xfId="12002" builtinId="8" hidden="1"/>
    <cellStyle name="Hipervínculo" xfId="12121" builtinId="8" hidden="1"/>
    <cellStyle name="Hipervínculo" xfId="12105" builtinId="8" hidden="1"/>
    <cellStyle name="Hipervínculo" xfId="12087" builtinId="8" hidden="1"/>
    <cellStyle name="Hipervínculo" xfId="12071" builtinId="8" hidden="1"/>
    <cellStyle name="Hipervínculo" xfId="12055" builtinId="8" hidden="1"/>
    <cellStyle name="Hipervínculo" xfId="12039" builtinId="8" hidden="1"/>
    <cellStyle name="Hipervínculo" xfId="12023" builtinId="8" hidden="1"/>
    <cellStyle name="Hipervínculo" xfId="12007" builtinId="8" hidden="1"/>
    <cellStyle name="Hipervínculo" xfId="11987" builtinId="8" hidden="1"/>
    <cellStyle name="Hipervínculo" xfId="11971" builtinId="8" hidden="1"/>
    <cellStyle name="Hipervínculo" xfId="11955" builtinId="8" hidden="1"/>
    <cellStyle name="Hipervínculo" xfId="11939" builtinId="8" hidden="1"/>
    <cellStyle name="Hipervínculo" xfId="11923" builtinId="8" hidden="1"/>
    <cellStyle name="Hipervínculo" xfId="11907" builtinId="8" hidden="1"/>
    <cellStyle name="Hipervínculo" xfId="11891" builtinId="8" hidden="1"/>
    <cellStyle name="Hipervínculo" xfId="11875" builtinId="8" hidden="1"/>
    <cellStyle name="Hipervínculo" xfId="11861" builtinId="8" hidden="1"/>
    <cellStyle name="Hipervínculo" xfId="11845" builtinId="8" hidden="1"/>
    <cellStyle name="Hipervínculo" xfId="11829" builtinId="8" hidden="1"/>
    <cellStyle name="Hipervínculo" xfId="11812" builtinId="8" hidden="1"/>
    <cellStyle name="Hipervínculo" xfId="11796" builtinId="8" hidden="1"/>
    <cellStyle name="Hipervínculo" xfId="11780" builtinId="8" hidden="1"/>
    <cellStyle name="Hipervínculo" xfId="11764" builtinId="8" hidden="1"/>
    <cellStyle name="Hipervínculo" xfId="11748" builtinId="8" hidden="1"/>
    <cellStyle name="Hipervínculo" xfId="11734" builtinId="8" hidden="1"/>
    <cellStyle name="Hipervínculo" xfId="11718" builtinId="8" hidden="1"/>
    <cellStyle name="Hipervínculo" xfId="11702" builtinId="8" hidden="1"/>
    <cellStyle name="Hipervínculo" xfId="11684" builtinId="8" hidden="1"/>
    <cellStyle name="Hipervínculo" xfId="11668" builtinId="8" hidden="1"/>
    <cellStyle name="Hipervínculo" xfId="11652" builtinId="8" hidden="1"/>
    <cellStyle name="Hipervínculo" xfId="11636" builtinId="8" hidden="1"/>
    <cellStyle name="Hipervínculo" xfId="11620" builtinId="8" hidden="1"/>
    <cellStyle name="Hipervínculo" xfId="11426" builtinId="8" hidden="1"/>
    <cellStyle name="Hipervínculo" xfId="11590" builtinId="8" hidden="1"/>
    <cellStyle name="Hipervínculo" xfId="11574" builtinId="8" hidden="1"/>
    <cellStyle name="Hipervínculo" xfId="11556" builtinId="8" hidden="1"/>
    <cellStyle name="Hipervínculo" xfId="11540" builtinId="8" hidden="1"/>
    <cellStyle name="Hipervínculo" xfId="11524" builtinId="8" hidden="1"/>
    <cellStyle name="Hipervínculo" xfId="11508" builtinId="8" hidden="1"/>
    <cellStyle name="Hipervínculo" xfId="11492" builtinId="8" hidden="1"/>
    <cellStyle name="Hipervínculo" xfId="11476" builtinId="8" hidden="1"/>
    <cellStyle name="Hipervínculo" xfId="11462" builtinId="8" hidden="1"/>
    <cellStyle name="Hipervínculo" xfId="11446" builtinId="8" hidden="1"/>
    <cellStyle name="Hipervínculo" xfId="11430" builtinId="8" hidden="1"/>
    <cellStyle name="Hipervínculo" xfId="11412" builtinId="8" hidden="1"/>
    <cellStyle name="Hipervínculo" xfId="11396" builtinId="8" hidden="1"/>
    <cellStyle name="Hipervínculo" xfId="11380" builtinId="8" hidden="1"/>
    <cellStyle name="Hipervínculo" xfId="11364" builtinId="8" hidden="1"/>
    <cellStyle name="Hipervínculo" xfId="11348" builtinId="8" hidden="1"/>
    <cellStyle name="Hipervínculo" xfId="11334" builtinId="8" hidden="1"/>
    <cellStyle name="Hipervínculo" xfId="11318" builtinId="8" hidden="1"/>
    <cellStyle name="Hipervínculo" xfId="11302" builtinId="8" hidden="1"/>
    <cellStyle name="Hipervínculo" xfId="11284" builtinId="8" hidden="1"/>
    <cellStyle name="Hipervínculo" xfId="11268" builtinId="8" hidden="1"/>
    <cellStyle name="Hipervínculo" xfId="11252" builtinId="8" hidden="1"/>
    <cellStyle name="Hipervínculo" xfId="11236" builtinId="8" hidden="1"/>
    <cellStyle name="Hipervínculo" xfId="11220" builtinId="8" hidden="1"/>
    <cellStyle name="Hipervínculo" xfId="11206" builtinId="8" hidden="1"/>
    <cellStyle name="Hipervínculo" xfId="11190" builtinId="8" hidden="1"/>
    <cellStyle name="Hipervínculo" xfId="11174" builtinId="8" hidden="1"/>
    <cellStyle name="Hipervínculo" xfId="11156" builtinId="8" hidden="1"/>
    <cellStyle name="Hipervínculo" xfId="11140" builtinId="8" hidden="1"/>
    <cellStyle name="Hipervínculo" xfId="11124" builtinId="8" hidden="1"/>
    <cellStyle name="Hipervínculo" xfId="11108" builtinId="8" hidden="1"/>
    <cellStyle name="Hipervínculo" xfId="11092" builtinId="8" hidden="1"/>
    <cellStyle name="Hipervínculo" xfId="10898" builtinId="8" hidden="1"/>
    <cellStyle name="Hipervínculo" xfId="11062" builtinId="8" hidden="1"/>
    <cellStyle name="Hipervínculo" xfId="11046" builtinId="8" hidden="1"/>
    <cellStyle name="Hipervínculo" xfId="11028" builtinId="8" hidden="1"/>
    <cellStyle name="Hipervínculo" xfId="11012" builtinId="8" hidden="1"/>
    <cellStyle name="Hipervínculo" xfId="10996" builtinId="8" hidden="1"/>
    <cellStyle name="Hipervínculo" xfId="10980" builtinId="8" hidden="1"/>
    <cellStyle name="Hipervínculo" xfId="10964" builtinId="8" hidden="1"/>
    <cellStyle name="Hipervínculo" xfId="10948" builtinId="8" hidden="1"/>
    <cellStyle name="Hipervínculo" xfId="10934" builtinId="8" hidden="1"/>
    <cellStyle name="Hipervínculo" xfId="10918" builtinId="8" hidden="1"/>
    <cellStyle name="Hipervínculo" xfId="10902" builtinId="8" hidden="1"/>
    <cellStyle name="Hipervínculo" xfId="10884" builtinId="8" hidden="1"/>
    <cellStyle name="Hipervínculo" xfId="10868" builtinId="8" hidden="1"/>
    <cellStyle name="Hipervínculo" xfId="10852" builtinId="8" hidden="1"/>
    <cellStyle name="Hipervínculo" xfId="10836" builtinId="8" hidden="1"/>
    <cellStyle name="Hipervínculo" xfId="10820" builtinId="8" hidden="1"/>
    <cellStyle name="Hipervínculo" xfId="10806" builtinId="8" hidden="1"/>
    <cellStyle name="Hipervínculo" xfId="10790" builtinId="8" hidden="1"/>
    <cellStyle name="Hipervínculo" xfId="10774" builtinId="8" hidden="1"/>
    <cellStyle name="Hipervínculo" xfId="10756" builtinId="8" hidden="1"/>
    <cellStyle name="Hipervínculo" xfId="10740" builtinId="8" hidden="1"/>
    <cellStyle name="Hipervínculo" xfId="10724" builtinId="8" hidden="1"/>
    <cellStyle name="Hipervínculo" xfId="10708" builtinId="8" hidden="1"/>
    <cellStyle name="Hipervínculo" xfId="10692" builtinId="8" hidden="1"/>
    <cellStyle name="Hipervínculo" xfId="10678" builtinId="8" hidden="1"/>
    <cellStyle name="Hipervínculo" xfId="10662" builtinId="8" hidden="1"/>
    <cellStyle name="Hipervínculo" xfId="10646" builtinId="8" hidden="1"/>
    <cellStyle name="Hipervínculo" xfId="10628" builtinId="8" hidden="1"/>
    <cellStyle name="Hipervínculo" xfId="10612" builtinId="8" hidden="1"/>
    <cellStyle name="Hipervínculo" xfId="10596" builtinId="8" hidden="1"/>
    <cellStyle name="Hipervínculo" xfId="10580" builtinId="8" hidden="1"/>
    <cellStyle name="Hipervínculo" xfId="10564" builtinId="8" hidden="1"/>
    <cellStyle name="Hipervínculo" xfId="10370" builtinId="8" hidden="1"/>
    <cellStyle name="Hipervínculo" xfId="10534" builtinId="8" hidden="1"/>
    <cellStyle name="Hipervínculo" xfId="10518" builtinId="8" hidden="1"/>
    <cellStyle name="Hipervínculo" xfId="10500" builtinId="8" hidden="1"/>
    <cellStyle name="Hipervínculo" xfId="10484" builtinId="8" hidden="1"/>
    <cellStyle name="Hipervínculo" xfId="10468" builtinId="8" hidden="1"/>
    <cellStyle name="Hipervínculo" xfId="10452" builtinId="8" hidden="1"/>
    <cellStyle name="Hipervínculo" xfId="10436" builtinId="8" hidden="1"/>
    <cellStyle name="Hipervínculo" xfId="10420" builtinId="8" hidden="1"/>
    <cellStyle name="Hipervínculo" xfId="10406" builtinId="8" hidden="1"/>
    <cellStyle name="Hipervínculo" xfId="10390" builtinId="8" hidden="1"/>
    <cellStyle name="Hipervínculo" xfId="10374" builtinId="8" hidden="1"/>
    <cellStyle name="Hipervínculo" xfId="10356" builtinId="8" hidden="1"/>
    <cellStyle name="Hipervínculo" xfId="10340" builtinId="8" hidden="1"/>
    <cellStyle name="Hipervínculo" xfId="10324" builtinId="8" hidden="1"/>
    <cellStyle name="Hipervínculo" xfId="10308" builtinId="8" hidden="1"/>
    <cellStyle name="Hipervínculo" xfId="10292" builtinId="8" hidden="1"/>
    <cellStyle name="Hipervínculo" xfId="10278" builtinId="8" hidden="1"/>
    <cellStyle name="Hipervínculo" xfId="10262" builtinId="8" hidden="1"/>
    <cellStyle name="Hipervínculo" xfId="10246" builtinId="8" hidden="1"/>
    <cellStyle name="Hipervínculo" xfId="10228" builtinId="8" hidden="1"/>
    <cellStyle name="Hipervínculo" xfId="10212" builtinId="8" hidden="1"/>
    <cellStyle name="Hipervínculo" xfId="10196" builtinId="8" hidden="1"/>
    <cellStyle name="Hipervínculo" xfId="10180" builtinId="8" hidden="1"/>
    <cellStyle name="Hipervínculo" xfId="10164" builtinId="8" hidden="1"/>
    <cellStyle name="Hipervínculo" xfId="10150" builtinId="8" hidden="1"/>
    <cellStyle name="Hipervínculo" xfId="10134" builtinId="8" hidden="1"/>
    <cellStyle name="Hipervínculo" xfId="10118" builtinId="8" hidden="1"/>
    <cellStyle name="Hipervínculo" xfId="10100" builtinId="8" hidden="1"/>
    <cellStyle name="Hipervínculo" xfId="10084" builtinId="8" hidden="1"/>
    <cellStyle name="Hipervínculo" xfId="10068" builtinId="8" hidden="1"/>
    <cellStyle name="Hipervínculo" xfId="10052" builtinId="8" hidden="1"/>
    <cellStyle name="Hipervínculo" xfId="10036" builtinId="8" hidden="1"/>
    <cellStyle name="Hipervínculo" xfId="9887" builtinId="8" hidden="1"/>
    <cellStyle name="Hipervínculo" xfId="10006" builtinId="8" hidden="1"/>
    <cellStyle name="Hipervínculo" xfId="9990" builtinId="8" hidden="1"/>
    <cellStyle name="Hipervínculo" xfId="9972" builtinId="8" hidden="1"/>
    <cellStyle name="Hipervínculo" xfId="9956" builtinId="8" hidden="1"/>
    <cellStyle name="Hipervínculo" xfId="9940" builtinId="8" hidden="1"/>
    <cellStyle name="Hipervínculo" xfId="9924" builtinId="8" hidden="1"/>
    <cellStyle name="Hipervínculo" xfId="9908" builtinId="8" hidden="1"/>
    <cellStyle name="Hipervínculo" xfId="9892" builtinId="8" hidden="1"/>
    <cellStyle name="Hipervínculo" xfId="9872" builtinId="8" hidden="1"/>
    <cellStyle name="Hipervínculo" xfId="9856" builtinId="8" hidden="1"/>
    <cellStyle name="Hipervínculo" xfId="9840" builtinId="8" hidden="1"/>
    <cellStyle name="Hipervínculo" xfId="9824" builtinId="8" hidden="1"/>
    <cellStyle name="Hipervínculo" xfId="9808" builtinId="8" hidden="1"/>
    <cellStyle name="Hipervínculo" xfId="9792" builtinId="8" hidden="1"/>
    <cellStyle name="Hipervínculo" xfId="9776" builtinId="8" hidden="1"/>
    <cellStyle name="Hipervínculo" xfId="9760" builtinId="8" hidden="1"/>
    <cellStyle name="Hipervínculo" xfId="9746" builtinId="8" hidden="1"/>
    <cellStyle name="Hipervínculo" xfId="9730" builtinId="8" hidden="1"/>
    <cellStyle name="Hipervínculo" xfId="9714" builtinId="8" hidden="1"/>
    <cellStyle name="Hipervínculo" xfId="9697" builtinId="8" hidden="1"/>
    <cellStyle name="Hipervínculo" xfId="9681" builtinId="8" hidden="1"/>
    <cellStyle name="Hipervínculo" xfId="9665" builtinId="8" hidden="1"/>
    <cellStyle name="Hipervínculo" xfId="9649" builtinId="8" hidden="1"/>
    <cellStyle name="Hipervínculo" xfId="9633" builtinId="8" hidden="1"/>
    <cellStyle name="Hipervínculo" xfId="9619" builtinId="8" hidden="1"/>
    <cellStyle name="Hipervínculo" xfId="9603" builtinId="8" hidden="1"/>
    <cellStyle name="Hipervínculo" xfId="9587" builtinId="8" hidden="1"/>
    <cellStyle name="Hipervínculo" xfId="9569" builtinId="8" hidden="1"/>
    <cellStyle name="Hipervínculo" xfId="9553" builtinId="8" hidden="1"/>
    <cellStyle name="Hipervínculo" xfId="9537" builtinId="8" hidden="1"/>
    <cellStyle name="Hipervínculo" xfId="9521" builtinId="8" hidden="1"/>
    <cellStyle name="Hipervínculo" xfId="9505" builtinId="8" hidden="1"/>
    <cellStyle name="Hipervínculo" xfId="9311" builtinId="8" hidden="1"/>
    <cellStyle name="Hipervínculo" xfId="9475" builtinId="8" hidden="1"/>
    <cellStyle name="Hipervínculo" xfId="9459" builtinId="8" hidden="1"/>
    <cellStyle name="Hipervínculo" xfId="9441" builtinId="8" hidden="1"/>
    <cellStyle name="Hipervínculo" xfId="9425" builtinId="8" hidden="1"/>
    <cellStyle name="Hipervínculo" xfId="9409" builtinId="8" hidden="1"/>
    <cellStyle name="Hipervínculo" xfId="9393" builtinId="8" hidden="1"/>
    <cellStyle name="Hipervínculo" xfId="9377" builtinId="8" hidden="1"/>
    <cellStyle name="Hipervínculo" xfId="9361" builtinId="8" hidden="1"/>
    <cellStyle name="Hipervínculo" xfId="9347" builtinId="8" hidden="1"/>
    <cellStyle name="Hipervínculo" xfId="9331" builtinId="8" hidden="1"/>
    <cellStyle name="Hipervínculo" xfId="9315" builtinId="8" hidden="1"/>
    <cellStyle name="Hipervínculo" xfId="9297" builtinId="8" hidden="1"/>
    <cellStyle name="Hipervínculo" xfId="9281" builtinId="8" hidden="1"/>
    <cellStyle name="Hipervínculo" xfId="9265" builtinId="8" hidden="1"/>
    <cellStyle name="Hipervínculo" xfId="9249" builtinId="8" hidden="1"/>
    <cellStyle name="Hipervínculo" xfId="9233" builtinId="8" hidden="1"/>
    <cellStyle name="Hipervínculo" xfId="9219" builtinId="8" hidden="1"/>
    <cellStyle name="Hipervínculo" xfId="9203" builtinId="8" hidden="1"/>
    <cellStyle name="Hipervínculo" xfId="9187" builtinId="8" hidden="1"/>
    <cellStyle name="Hipervínculo" xfId="9169" builtinId="8" hidden="1"/>
    <cellStyle name="Hipervínculo" xfId="9153" builtinId="8" hidden="1"/>
    <cellStyle name="Hipervínculo" xfId="9137" builtinId="8" hidden="1"/>
    <cellStyle name="Hipervínculo" xfId="9121" builtinId="8" hidden="1"/>
    <cellStyle name="Hipervínculo" xfId="9105" builtinId="8" hidden="1"/>
    <cellStyle name="Hipervínculo" xfId="9091" builtinId="8" hidden="1"/>
    <cellStyle name="Hipervínculo" xfId="9075" builtinId="8" hidden="1"/>
    <cellStyle name="Hipervínculo" xfId="9059" builtinId="8" hidden="1"/>
    <cellStyle name="Hipervínculo" xfId="9041" builtinId="8" hidden="1"/>
    <cellStyle name="Hipervínculo" xfId="9025" builtinId="8" hidden="1"/>
    <cellStyle name="Hipervínculo" xfId="9009" builtinId="8" hidden="1"/>
    <cellStyle name="Hipervínculo" xfId="8993" builtinId="8" hidden="1"/>
    <cellStyle name="Hipervínculo" xfId="8977" builtinId="8" hidden="1"/>
    <cellStyle name="Hipervínculo" xfId="8783" builtinId="8" hidden="1"/>
    <cellStyle name="Hipervínculo" xfId="8947" builtinId="8" hidden="1"/>
    <cellStyle name="Hipervínculo" xfId="8931" builtinId="8" hidden="1"/>
    <cellStyle name="Hipervínculo" xfId="8913" builtinId="8" hidden="1"/>
    <cellStyle name="Hipervínculo" xfId="8897" builtinId="8" hidden="1"/>
    <cellStyle name="Hipervínculo" xfId="8881" builtinId="8" hidden="1"/>
    <cellStyle name="Hipervínculo" xfId="8865" builtinId="8" hidden="1"/>
    <cellStyle name="Hipervínculo" xfId="8849" builtinId="8" hidden="1"/>
    <cellStyle name="Hipervínculo" xfId="8833" builtinId="8" hidden="1"/>
    <cellStyle name="Hipervínculo" xfId="8819" builtinId="8" hidden="1"/>
    <cellStyle name="Hipervínculo" xfId="8803" builtinId="8" hidden="1"/>
    <cellStyle name="Hipervínculo" xfId="8787" builtinId="8" hidden="1"/>
    <cellStyle name="Hipervínculo" xfId="8769" builtinId="8" hidden="1"/>
    <cellStyle name="Hipervínculo" xfId="8753" builtinId="8" hidden="1"/>
    <cellStyle name="Hipervínculo" xfId="8737" builtinId="8" hidden="1"/>
    <cellStyle name="Hipervínculo" xfId="8721" builtinId="8" hidden="1"/>
    <cellStyle name="Hipervínculo" xfId="8705" builtinId="8" hidden="1"/>
    <cellStyle name="Hipervínculo" xfId="8691" builtinId="8" hidden="1"/>
    <cellStyle name="Hipervínculo" xfId="8675" builtinId="8" hidden="1"/>
    <cellStyle name="Hipervínculo" xfId="8659" builtinId="8" hidden="1"/>
    <cellStyle name="Hipervínculo" xfId="8641" builtinId="8" hidden="1"/>
    <cellStyle name="Hipervínculo" xfId="8625" builtinId="8" hidden="1"/>
    <cellStyle name="Hipervínculo" xfId="8609" builtinId="8" hidden="1"/>
    <cellStyle name="Hipervínculo" xfId="8593" builtinId="8" hidden="1"/>
    <cellStyle name="Hipervínculo" xfId="8577" builtinId="8" hidden="1"/>
    <cellStyle name="Hipervínculo" xfId="8563" builtinId="8" hidden="1"/>
    <cellStyle name="Hipervínculo" xfId="8547" builtinId="8" hidden="1"/>
    <cellStyle name="Hipervínculo" xfId="8531" builtinId="8" hidden="1"/>
    <cellStyle name="Hipervínculo" xfId="8513" builtinId="8" hidden="1"/>
    <cellStyle name="Hipervínculo" xfId="8497" builtinId="8" hidden="1"/>
    <cellStyle name="Hipervínculo" xfId="8481" builtinId="8" hidden="1"/>
    <cellStyle name="Hipervínculo" xfId="8465" builtinId="8" hidden="1"/>
    <cellStyle name="Hipervínculo" xfId="8449" builtinId="8" hidden="1"/>
    <cellStyle name="Hipervínculo" xfId="8300" builtinId="8" hidden="1"/>
    <cellStyle name="Hipervínculo" xfId="8419" builtinId="8" hidden="1"/>
    <cellStyle name="Hipervínculo" xfId="8403" builtinId="8" hidden="1"/>
    <cellStyle name="Hipervínculo" xfId="8385" builtinId="8" hidden="1"/>
    <cellStyle name="Hipervínculo" xfId="8369" builtinId="8" hidden="1"/>
    <cellStyle name="Hipervínculo" xfId="8353" builtinId="8" hidden="1"/>
    <cellStyle name="Hipervínculo" xfId="8337" builtinId="8" hidden="1"/>
    <cellStyle name="Hipervínculo" xfId="8321" builtinId="8" hidden="1"/>
    <cellStyle name="Hipervínculo" xfId="8305" builtinId="8" hidden="1"/>
    <cellStyle name="Hipervínculo" xfId="8285" builtinId="8" hidden="1"/>
    <cellStyle name="Hipervínculo" xfId="8269" builtinId="8" hidden="1"/>
    <cellStyle name="Hipervínculo" xfId="8253" builtinId="8" hidden="1"/>
    <cellStyle name="Hipervínculo" xfId="8237" builtinId="8" hidden="1"/>
    <cellStyle name="Hipervínculo" xfId="8221" builtinId="8" hidden="1"/>
    <cellStyle name="Hipervínculo" xfId="8205" builtinId="8" hidden="1"/>
    <cellStyle name="Hipervínculo" xfId="8189" builtinId="8" hidden="1"/>
    <cellStyle name="Hipervínculo" xfId="8173" builtinId="8" hidden="1"/>
    <cellStyle name="Hipervínculo" xfId="8159" builtinId="8" hidden="1"/>
    <cellStyle name="Hipervínculo" xfId="8143" builtinId="8" hidden="1"/>
    <cellStyle name="Hipervínculo" xfId="8127" builtinId="8" hidden="1"/>
    <cellStyle name="Hipervínculo" xfId="8110" builtinId="8" hidden="1"/>
    <cellStyle name="Hipervínculo" xfId="8094" builtinId="8" hidden="1"/>
    <cellStyle name="Hipervínculo" xfId="8078" builtinId="8" hidden="1"/>
    <cellStyle name="Hipervínculo" xfId="8062" builtinId="8" hidden="1"/>
    <cellStyle name="Hipervínculo" xfId="8046" builtinId="8" hidden="1"/>
    <cellStyle name="Hipervínculo" xfId="8032" builtinId="8" hidden="1"/>
    <cellStyle name="Hipervínculo" xfId="8016" builtinId="8" hidden="1"/>
    <cellStyle name="Hipervínculo" xfId="8000" builtinId="8" hidden="1"/>
    <cellStyle name="Hipervínculo" xfId="7982" builtinId="8" hidden="1"/>
    <cellStyle name="Hipervínculo" xfId="7966" builtinId="8" hidden="1"/>
    <cellStyle name="Hipervínculo" xfId="7950" builtinId="8" hidden="1"/>
    <cellStyle name="Hipervínculo" xfId="7934" builtinId="8" hidden="1"/>
    <cellStyle name="Hipervínculo" xfId="7918" builtinId="8" hidden="1"/>
    <cellStyle name="Hipervínculo" xfId="7724" builtinId="8" hidden="1"/>
    <cellStyle name="Hipervínculo" xfId="7888" builtinId="8" hidden="1"/>
    <cellStyle name="Hipervínculo" xfId="7872" builtinId="8" hidden="1"/>
    <cellStyle name="Hipervínculo" xfId="7854" builtinId="8" hidden="1"/>
    <cellStyle name="Hipervínculo" xfId="7838" builtinId="8" hidden="1"/>
    <cellStyle name="Hipervínculo" xfId="7822" builtinId="8" hidden="1"/>
    <cellStyle name="Hipervínculo" xfId="7806" builtinId="8" hidden="1"/>
    <cellStyle name="Hipervínculo" xfId="7790" builtinId="8" hidden="1"/>
    <cellStyle name="Hipervínculo" xfId="7774" builtinId="8" hidden="1"/>
    <cellStyle name="Hipervínculo" xfId="7760" builtinId="8" hidden="1"/>
    <cellStyle name="Hipervínculo" xfId="7744" builtinId="8" hidden="1"/>
    <cellStyle name="Hipervínculo" xfId="7728" builtinId="8" hidden="1"/>
    <cellStyle name="Hipervínculo" xfId="7710" builtinId="8" hidden="1"/>
    <cellStyle name="Hipervínculo" xfId="7694" builtinId="8" hidden="1"/>
    <cellStyle name="Hipervínculo" xfId="7678" builtinId="8" hidden="1"/>
    <cellStyle name="Hipervínculo" xfId="7662" builtinId="8" hidden="1"/>
    <cellStyle name="Hipervínculo" xfId="7646" builtinId="8" hidden="1"/>
    <cellStyle name="Hipervínculo" xfId="7632" builtinId="8" hidden="1"/>
    <cellStyle name="Hipervínculo" xfId="7616" builtinId="8" hidden="1"/>
    <cellStyle name="Hipervínculo" xfId="7600" builtinId="8" hidden="1"/>
    <cellStyle name="Hipervínculo" xfId="7582" builtinId="8" hidden="1"/>
    <cellStyle name="Hipervínculo" xfId="7566" builtinId="8" hidden="1"/>
    <cellStyle name="Hipervínculo" xfId="7550" builtinId="8" hidden="1"/>
    <cellStyle name="Hipervínculo" xfId="7534" builtinId="8" hidden="1"/>
    <cellStyle name="Hipervínculo" xfId="7518" builtinId="8" hidden="1"/>
    <cellStyle name="Hipervínculo" xfId="7504" builtinId="8" hidden="1"/>
    <cellStyle name="Hipervínculo" xfId="7488" builtinId="8" hidden="1"/>
    <cellStyle name="Hipervínculo" xfId="7472" builtinId="8" hidden="1"/>
    <cellStyle name="Hipervínculo" xfId="7454" builtinId="8" hidden="1"/>
    <cellStyle name="Hipervínculo" xfId="7438" builtinId="8" hidden="1"/>
    <cellStyle name="Hipervínculo" xfId="7422" builtinId="8" hidden="1"/>
    <cellStyle name="Hipervínculo" xfId="7406" builtinId="8" hidden="1"/>
    <cellStyle name="Hipervínculo" xfId="7390" builtinId="8" hidden="1"/>
    <cellStyle name="Hipervínculo" xfId="3220" builtinId="8" hidden="1"/>
    <cellStyle name="Hipervínculo" xfId="3226" builtinId="8" hidden="1"/>
    <cellStyle name="Hipervínculo" xfId="3232" builtinId="8" hidden="1"/>
    <cellStyle name="Hipervínculo" xfId="3236" builtinId="8" hidden="1"/>
    <cellStyle name="Hipervínculo" xfId="3240" builtinId="8" hidden="1"/>
    <cellStyle name="Hipervínculo" xfId="3246" builtinId="8" hidden="1"/>
    <cellStyle name="Hipervínculo" xfId="3250" builtinId="8" hidden="1"/>
    <cellStyle name="Hipervínculo" xfId="3254" builtinId="8" hidden="1"/>
    <cellStyle name="Hipervínculo" xfId="3258" builtinId="8" hidden="1"/>
    <cellStyle name="Hipervínculo" xfId="3264" builtinId="8" hidden="1"/>
    <cellStyle name="Hipervínculo" xfId="3268" builtinId="8" hidden="1"/>
    <cellStyle name="Hipervínculo" xfId="3092" builtinId="8" hidden="1"/>
    <cellStyle name="Hipervínculo" xfId="3276" builtinId="8" hidden="1"/>
    <cellStyle name="Hipervínculo" xfId="3280" builtinId="8" hidden="1"/>
    <cellStyle name="Hipervínculo" xfId="3284" builtinId="8" hidden="1"/>
    <cellStyle name="Hipervínculo" xfId="3288" builtinId="8" hidden="1"/>
    <cellStyle name="Hipervínculo" xfId="3294" builtinId="8" hidden="1"/>
    <cellStyle name="Hipervínculo" xfId="3298" builtinId="8" hidden="1"/>
    <cellStyle name="Hipervínculo" xfId="3302" builtinId="8" hidden="1"/>
    <cellStyle name="Hipervínculo" xfId="3308" builtinId="8" hidden="1"/>
    <cellStyle name="Hipervínculo" xfId="3312" builtinId="8" hidden="1"/>
    <cellStyle name="Hipervínculo" xfId="3316" builtinId="8" hidden="1"/>
    <cellStyle name="Hipervínculo" xfId="3320" builtinId="8" hidden="1"/>
    <cellStyle name="Hipervínculo" xfId="3326" builtinId="8" hidden="1"/>
    <cellStyle name="Hipervínculo" xfId="3330" builtinId="8" hidden="1"/>
    <cellStyle name="Hipervínculo" xfId="3334" builtinId="8" hidden="1"/>
    <cellStyle name="Hipervínculo" xfId="3340" builtinId="8" hidden="1"/>
    <cellStyle name="Hipervínculo" xfId="3344" builtinId="8" hidden="1"/>
    <cellStyle name="Hipervínculo" xfId="3348" builtinId="8" hidden="1"/>
    <cellStyle name="Hipervínculo" xfId="3352" builtinId="8" hidden="1"/>
    <cellStyle name="Hipervínculo" xfId="3359" builtinId="8" hidden="1"/>
    <cellStyle name="Hipervínculo" xfId="3363" builtinId="8" hidden="1"/>
    <cellStyle name="Hipervínculo" xfId="3367" builtinId="8" hidden="1"/>
    <cellStyle name="Hipervínculo" xfId="3373" builtinId="8" hidden="1"/>
    <cellStyle name="Hipervínculo" xfId="3377" builtinId="8" hidden="1"/>
    <cellStyle name="Hipervínculo" xfId="3381" builtinId="8" hidden="1"/>
    <cellStyle name="Hipervínculo" xfId="3385" builtinId="8" hidden="1"/>
    <cellStyle name="Hipervínculo" xfId="3391" builtinId="8" hidden="1"/>
    <cellStyle name="Hipervínculo" xfId="3395" builtinId="8" hidden="1"/>
    <cellStyle name="Hipervínculo" xfId="3399" builtinId="8" hidden="1"/>
    <cellStyle name="Hipervínculo" xfId="3403" builtinId="8" hidden="1"/>
    <cellStyle name="Hipervínculo" xfId="3407" builtinId="8" hidden="1"/>
    <cellStyle name="Hipervínculo" xfId="3411" builtinId="8" hidden="1"/>
    <cellStyle name="Hipervínculo" xfId="3415" builtinId="8" hidden="1"/>
    <cellStyle name="Hipervínculo" xfId="3421" builtinId="8" hidden="1"/>
    <cellStyle name="Hipervínculo" xfId="3425" builtinId="8" hidden="1"/>
    <cellStyle name="Hipervínculo" xfId="3429" builtinId="8" hidden="1"/>
    <cellStyle name="Hipervínculo" xfId="3435" builtinId="8" hidden="1"/>
    <cellStyle name="Hipervínculo" xfId="3439" builtinId="8" hidden="1"/>
    <cellStyle name="Hipervínculo" xfId="3443" builtinId="8" hidden="1"/>
    <cellStyle name="Hipervínculo" xfId="3447" builtinId="8" hidden="1"/>
    <cellStyle name="Hipervínculo" xfId="3453" builtinId="8" hidden="1"/>
    <cellStyle name="Hipervínculo" xfId="3457" builtinId="8" hidden="1"/>
    <cellStyle name="Hipervínculo" xfId="3461" builtinId="8" hidden="1"/>
    <cellStyle name="Hipervínculo" xfId="3467" builtinId="8" hidden="1"/>
    <cellStyle name="Hipervínculo" xfId="3471" builtinId="8" hidden="1"/>
    <cellStyle name="Hipervínculo" xfId="3475" builtinId="8" hidden="1"/>
    <cellStyle name="Hipervínculo" xfId="3479" builtinId="8" hidden="1"/>
    <cellStyle name="Hipervínculo" xfId="3485" builtinId="8" hidden="1"/>
    <cellStyle name="Hipervínculo" xfId="3489" builtinId="8" hidden="1"/>
    <cellStyle name="Hipervínculo" xfId="3493" builtinId="8" hidden="1"/>
    <cellStyle name="Hipervínculo" xfId="3499" builtinId="8" hidden="1"/>
    <cellStyle name="Hipervínculo" xfId="3503" builtinId="8" hidden="1"/>
    <cellStyle name="Hipervínculo" xfId="3507" builtinId="8" hidden="1"/>
    <cellStyle name="Hipervínculo" xfId="3511" builtinId="8" hidden="1"/>
    <cellStyle name="Hipervínculo" xfId="3517" builtinId="8" hidden="1"/>
    <cellStyle name="Hipervínculo" xfId="3521" builtinId="8" hidden="1"/>
    <cellStyle name="Hipervínculo" xfId="3525" builtinId="8" hidden="1"/>
    <cellStyle name="Hipervínculo" xfId="3531" builtinId="8" hidden="1"/>
    <cellStyle name="Hipervínculo" xfId="3539" builtinId="8" hidden="1"/>
    <cellStyle name="Hipervínculo" xfId="3543" builtinId="8" hidden="1"/>
    <cellStyle name="Hipervínculo" xfId="3547" builtinId="8" hidden="1"/>
    <cellStyle name="Hipervínculo" xfId="3553" builtinId="8" hidden="1"/>
    <cellStyle name="Hipervínculo" xfId="3557" builtinId="8" hidden="1"/>
    <cellStyle name="Hipervínculo" xfId="3561" builtinId="8" hidden="1"/>
    <cellStyle name="Hipervínculo" xfId="3567" builtinId="8" hidden="1"/>
    <cellStyle name="Hipervínculo" xfId="3571" builtinId="8" hidden="1"/>
    <cellStyle name="Hipervínculo" xfId="3575" builtinId="8" hidden="1"/>
    <cellStyle name="Hipervínculo" xfId="3579" builtinId="8" hidden="1"/>
    <cellStyle name="Hipervínculo" xfId="3585" builtinId="8" hidden="1"/>
    <cellStyle name="Hipervínculo" xfId="3589" builtinId="8" hidden="1"/>
    <cellStyle name="Hipervínculo" xfId="3593" builtinId="8" hidden="1"/>
    <cellStyle name="Hipervínculo" xfId="3599" builtinId="8" hidden="1"/>
    <cellStyle name="Hipervínculo" xfId="3603" builtinId="8" hidden="1"/>
    <cellStyle name="Hipervínculo" xfId="3607" builtinId="8" hidden="1"/>
    <cellStyle name="Hipervínculo" xfId="3611" builtinId="8" hidden="1"/>
    <cellStyle name="Hipervínculo" xfId="3617" builtinId="8" hidden="1"/>
    <cellStyle name="Hipervínculo" xfId="3621" builtinId="8" hidden="1"/>
    <cellStyle name="Hipervínculo" xfId="3627" builtinId="8" hidden="1"/>
    <cellStyle name="Hipervínculo" xfId="3633" builtinId="8" hidden="1"/>
    <cellStyle name="Hipervínculo" xfId="3637" builtinId="8" hidden="1"/>
    <cellStyle name="Hipervínculo" xfId="3641" builtinId="8" hidden="1"/>
    <cellStyle name="Hipervínculo" xfId="3645" builtinId="8" hidden="1"/>
    <cellStyle name="Hipervínculo" xfId="3651" builtinId="8" hidden="1"/>
    <cellStyle name="Hipervínculo" xfId="3655" builtinId="8" hidden="1"/>
    <cellStyle name="Hipervínculo" xfId="3659" builtinId="8" hidden="1"/>
    <cellStyle name="Hipervínculo" xfId="3665" builtinId="8" hidden="1"/>
    <cellStyle name="Hipervínculo" xfId="3669" builtinId="8" hidden="1"/>
    <cellStyle name="Hipervínculo" xfId="3671" builtinId="8" hidden="1"/>
    <cellStyle name="Hipervínculo" xfId="3675" builtinId="8" hidden="1"/>
    <cellStyle name="Hipervínculo" xfId="3681" builtinId="8" hidden="1"/>
    <cellStyle name="Hipervínculo" xfId="3685" builtinId="8" hidden="1"/>
    <cellStyle name="Hipervínculo" xfId="3689" builtinId="8" hidden="1"/>
    <cellStyle name="Hipervínculo" xfId="3695" builtinId="8" hidden="1"/>
    <cellStyle name="Hipervínculo" xfId="3699" builtinId="8" hidden="1"/>
    <cellStyle name="Hipervínculo" xfId="3703" builtinId="8" hidden="1"/>
    <cellStyle name="Hipervínculo" xfId="3707" builtinId="8" hidden="1"/>
    <cellStyle name="Hipervínculo" xfId="3713" builtinId="8" hidden="1"/>
    <cellStyle name="Hipervínculo" xfId="3717" builtinId="8" hidden="1"/>
    <cellStyle name="Hipervínculo" xfId="3721" builtinId="8" hidden="1"/>
    <cellStyle name="Hipervínculo" xfId="3727" builtinId="8" hidden="1"/>
    <cellStyle name="Hipervínculo" xfId="3731" builtinId="8" hidden="1"/>
    <cellStyle name="Hipervínculo" xfId="3735" builtinId="8" hidden="1"/>
    <cellStyle name="Hipervínculo" xfId="3739" builtinId="8" hidden="1"/>
    <cellStyle name="Hipervínculo" xfId="3745" builtinId="8" hidden="1"/>
    <cellStyle name="Hipervínculo" xfId="3749" builtinId="8" hidden="1"/>
    <cellStyle name="Hipervínculo" xfId="3753" builtinId="8" hidden="1"/>
    <cellStyle name="Hipervínculo" xfId="3761" builtinId="8" hidden="1"/>
    <cellStyle name="Hipervínculo" xfId="3765" builtinId="8" hidden="1"/>
    <cellStyle name="Hipervínculo" xfId="3769" builtinId="8" hidden="1"/>
    <cellStyle name="Hipervínculo" xfId="3773" builtinId="8" hidden="1"/>
    <cellStyle name="Hipervínculo" xfId="3779" builtinId="8" hidden="1"/>
    <cellStyle name="Hipervínculo" xfId="3783" builtinId="8" hidden="1"/>
    <cellStyle name="Hipervínculo" xfId="3787" builtinId="8" hidden="1"/>
    <cellStyle name="Hipervínculo" xfId="3793" builtinId="8" hidden="1"/>
    <cellStyle name="Hipervínculo" xfId="3797" builtinId="8" hidden="1"/>
    <cellStyle name="Hipervínculo" xfId="3801" builtinId="8" hidden="1"/>
    <cellStyle name="Hipervínculo" xfId="3803" builtinId="8" hidden="1"/>
    <cellStyle name="Hipervínculo" xfId="3809" builtinId="8" hidden="1"/>
    <cellStyle name="Hipervínculo" xfId="3813" builtinId="8" hidden="1"/>
    <cellStyle name="Hipervínculo" xfId="3817" builtinId="8" hidden="1"/>
    <cellStyle name="Hipervínculo" xfId="3823" builtinId="8" hidden="1"/>
    <cellStyle name="Hipervínculo" xfId="3827" builtinId="8" hidden="1"/>
    <cellStyle name="Hipervínculo" xfId="3831" builtinId="8" hidden="1"/>
    <cellStyle name="Hipervínculo" xfId="3835" builtinId="8" hidden="1"/>
    <cellStyle name="Hipervínculo" xfId="3841" builtinId="8" hidden="1"/>
    <cellStyle name="Hipervínculo" xfId="3845" builtinId="8" hidden="1"/>
    <cellStyle name="Hipervínculo" xfId="3849" builtinId="8" hidden="1"/>
    <cellStyle name="Hipervínculo" xfId="3855" builtinId="8" hidden="1"/>
    <cellStyle name="Hipervínculo" xfId="3859" builtinId="8" hidden="1"/>
    <cellStyle name="Hipervínculo" xfId="3863" builtinId="8" hidden="1"/>
    <cellStyle name="Hipervínculo" xfId="3867" builtinId="8" hidden="1"/>
    <cellStyle name="Hipervínculo" xfId="3873" builtinId="8" hidden="1"/>
    <cellStyle name="Hipervínculo" xfId="3877" builtinId="8" hidden="1"/>
    <cellStyle name="Hipervínculo" xfId="3881" builtinId="8" hidden="1"/>
    <cellStyle name="Hipervínculo" xfId="3888" builtinId="8" hidden="1"/>
    <cellStyle name="Hipervínculo" xfId="3892" builtinId="8" hidden="1"/>
    <cellStyle name="Hipervínculo" xfId="3896" builtinId="8" hidden="1"/>
    <cellStyle name="Hipervínculo" xfId="3900" builtinId="8" hidden="1"/>
    <cellStyle name="Hipervínculo" xfId="3906" builtinId="8" hidden="1"/>
    <cellStyle name="Hipervínculo" xfId="3910" builtinId="8" hidden="1"/>
    <cellStyle name="Hipervínculo" xfId="3914" builtinId="8" hidden="1"/>
    <cellStyle name="Hipervínculo" xfId="3920" builtinId="8" hidden="1"/>
    <cellStyle name="Hipervínculo" xfId="3924" builtinId="8" hidden="1"/>
    <cellStyle name="Hipervínculo" xfId="3928" builtinId="8" hidden="1"/>
    <cellStyle name="Hipervínculo" xfId="3932" builtinId="8" hidden="1"/>
    <cellStyle name="Hipervínculo" xfId="3936" builtinId="8" hidden="1"/>
    <cellStyle name="Hipervínculo" xfId="3940" builtinId="8" hidden="1"/>
    <cellStyle name="Hipervínculo" xfId="3944" builtinId="8" hidden="1"/>
    <cellStyle name="Hipervínculo" xfId="3950" builtinId="8" hidden="1"/>
    <cellStyle name="Hipervínculo" xfId="3954" builtinId="8" hidden="1"/>
    <cellStyle name="Hipervínculo" xfId="3958" builtinId="8" hidden="1"/>
    <cellStyle name="Hipervínculo" xfId="3962" builtinId="8" hidden="1"/>
    <cellStyle name="Hipervínculo" xfId="3968" builtinId="8" hidden="1"/>
    <cellStyle name="Hipervínculo" xfId="3972" builtinId="8" hidden="1"/>
    <cellStyle name="Hipervínculo" xfId="3976" builtinId="8" hidden="1"/>
    <cellStyle name="Hipervínculo" xfId="3982" builtinId="8" hidden="1"/>
    <cellStyle name="Hipervínculo" xfId="3986" builtinId="8" hidden="1"/>
    <cellStyle name="Hipervínculo" xfId="3990" builtinId="8" hidden="1"/>
    <cellStyle name="Hipervínculo" xfId="3994" builtinId="8" hidden="1"/>
    <cellStyle name="Hipervínculo" xfId="4000" builtinId="8" hidden="1"/>
    <cellStyle name="Hipervínculo" xfId="4004" builtinId="8" hidden="1"/>
    <cellStyle name="Hipervínculo" xfId="4008" builtinId="8" hidden="1"/>
    <cellStyle name="Hipervínculo" xfId="4014" builtinId="8" hidden="1"/>
    <cellStyle name="Hipervínculo" xfId="4018" builtinId="8" hidden="1"/>
    <cellStyle name="Hipervínculo" xfId="4022" builtinId="8" hidden="1"/>
    <cellStyle name="Hipervínculo" xfId="4026" builtinId="8" hidden="1"/>
    <cellStyle name="Hipervínculo" xfId="4032" builtinId="8" hidden="1"/>
    <cellStyle name="Hipervínculo" xfId="4036" builtinId="8" hidden="1"/>
    <cellStyle name="Hipervínculo" xfId="4040" builtinId="8" hidden="1"/>
    <cellStyle name="Hipervínculo" xfId="4046" builtinId="8" hidden="1"/>
    <cellStyle name="Hipervínculo" xfId="4050" builtinId="8" hidden="1"/>
    <cellStyle name="Hipervínculo" xfId="4054" builtinId="8" hidden="1"/>
    <cellStyle name="Hipervínculo" xfId="4058" builtinId="8" hidden="1"/>
    <cellStyle name="Hipervínculo" xfId="4068" builtinId="8" hidden="1"/>
    <cellStyle name="Hipervínculo" xfId="4072" builtinId="8" hidden="1"/>
    <cellStyle name="Hipervínculo" xfId="4076" builtinId="8" hidden="1"/>
    <cellStyle name="Hipervínculo" xfId="4082" builtinId="8" hidden="1"/>
    <cellStyle name="Hipervínculo" xfId="4086" builtinId="8" hidden="1"/>
    <cellStyle name="Hipervínculo" xfId="4090" builtinId="8" hidden="1"/>
    <cellStyle name="Hipervínculo" xfId="4094" builtinId="8" hidden="1"/>
    <cellStyle name="Hipervínculo" xfId="4100" builtinId="8" hidden="1"/>
    <cellStyle name="Hipervínculo" xfId="4104" builtinId="8" hidden="1"/>
    <cellStyle name="Hipervínculo" xfId="4108" builtinId="8" hidden="1"/>
    <cellStyle name="Hipervínculo" xfId="4114" builtinId="8" hidden="1"/>
    <cellStyle name="Hipervínculo" xfId="4118" builtinId="8" hidden="1"/>
    <cellStyle name="Hipervínculo" xfId="4122" builtinId="8" hidden="1"/>
    <cellStyle name="Hipervínculo" xfId="4126" builtinId="8" hidden="1"/>
    <cellStyle name="Hipervínculo" xfId="4132" builtinId="8" hidden="1"/>
    <cellStyle name="Hipervínculo" xfId="4136" builtinId="8" hidden="1"/>
    <cellStyle name="Hipervínculo" xfId="4140" builtinId="8" hidden="1"/>
    <cellStyle name="Hipervínculo" xfId="4146" builtinId="8" hidden="1"/>
    <cellStyle name="Hipervínculo" xfId="4150" builtinId="8" hidden="1"/>
    <cellStyle name="Hipervínculo" xfId="4156" builtinId="8" hidden="1"/>
    <cellStyle name="Hipervínculo" xfId="4160" builtinId="8" hidden="1"/>
    <cellStyle name="Hipervínculo" xfId="4166" builtinId="8" hidden="1"/>
    <cellStyle name="Hipervínculo" xfId="4170" builtinId="8" hidden="1"/>
    <cellStyle name="Hipervínculo" xfId="4174" builtinId="8" hidden="1"/>
    <cellStyle name="Hipervínculo" xfId="4180" builtinId="8" hidden="1"/>
    <cellStyle name="Hipervínculo" xfId="4184" builtinId="8" hidden="1"/>
    <cellStyle name="Hipervínculo" xfId="4188" builtinId="8" hidden="1"/>
    <cellStyle name="Hipervínculo" xfId="4192" builtinId="8" hidden="1"/>
    <cellStyle name="Hipervínculo" xfId="4198" builtinId="8" hidden="1"/>
    <cellStyle name="Hipervínculo" xfId="4067" builtinId="8" hidden="1"/>
    <cellStyle name="Hipervínculo" xfId="4204" builtinId="8" hidden="1"/>
    <cellStyle name="Hipervínculo" xfId="4210" builtinId="8" hidden="1"/>
    <cellStyle name="Hipervínculo" xfId="4214" builtinId="8" hidden="1"/>
    <cellStyle name="Hipervínculo" xfId="4218" builtinId="8" hidden="1"/>
    <cellStyle name="Hipervínculo" xfId="4222" builtinId="8" hidden="1"/>
    <cellStyle name="Hipervínculo" xfId="4228" builtinId="8" hidden="1"/>
    <cellStyle name="Hipervínculo" xfId="4232" builtinId="8" hidden="1"/>
    <cellStyle name="Hipervínculo" xfId="4236" builtinId="8" hidden="1"/>
    <cellStyle name="Hipervínculo" xfId="4242" builtinId="8" hidden="1"/>
    <cellStyle name="Hipervínculo" xfId="4246" builtinId="8" hidden="1"/>
    <cellStyle name="Hipervínculo" xfId="4250" builtinId="8" hidden="1"/>
    <cellStyle name="Hipervínculo" xfId="4254" builtinId="8" hidden="1"/>
    <cellStyle name="Hipervínculo" xfId="4260" builtinId="8" hidden="1"/>
    <cellStyle name="Hipervínculo" xfId="4264" builtinId="8" hidden="1"/>
    <cellStyle name="Hipervínculo" xfId="4268" builtinId="8" hidden="1"/>
    <cellStyle name="Hipervínculo" xfId="4274" builtinId="8" hidden="1"/>
    <cellStyle name="Hipervínculo" xfId="4278" builtinId="8" hidden="1"/>
    <cellStyle name="Hipervínculo" xfId="4282" builtinId="8" hidden="1"/>
    <cellStyle name="Hipervínculo" xfId="4288" builtinId="8" hidden="1"/>
    <cellStyle name="Hipervínculo" xfId="4294" builtinId="8" hidden="1"/>
    <cellStyle name="Hipervínculo" xfId="4298" builtinId="8" hidden="1"/>
    <cellStyle name="Hipervínculo" xfId="4302" builtinId="8" hidden="1"/>
    <cellStyle name="Hipervínculo" xfId="4308" builtinId="8" hidden="1"/>
    <cellStyle name="Hipervínculo" xfId="4312" builtinId="8" hidden="1"/>
    <cellStyle name="Hipervínculo" xfId="4316" builtinId="8" hidden="1"/>
    <cellStyle name="Hipervínculo" xfId="4320" builtinId="8" hidden="1"/>
    <cellStyle name="Hipervínculo" xfId="4326" builtinId="8" hidden="1"/>
    <cellStyle name="Hipervínculo" xfId="4330" builtinId="8" hidden="1"/>
    <cellStyle name="Hipervínculo" xfId="4154" builtinId="8" hidden="1"/>
    <cellStyle name="Hipervínculo" xfId="4338" builtinId="8" hidden="1"/>
    <cellStyle name="Hipervínculo" xfId="4342" builtinId="8" hidden="1"/>
    <cellStyle name="Hipervínculo" xfId="4346" builtinId="8" hidden="1"/>
    <cellStyle name="Hipervínculo" xfId="4350" builtinId="8" hidden="1"/>
    <cellStyle name="Hipervínculo" xfId="4356" builtinId="8" hidden="1"/>
    <cellStyle name="Hipervínculo" xfId="4360" builtinId="8" hidden="1"/>
    <cellStyle name="Hipervínculo" xfId="4364" builtinId="8" hidden="1"/>
    <cellStyle name="Hipervínculo" xfId="4370" builtinId="8" hidden="1"/>
    <cellStyle name="Hipervínculo" xfId="4374" builtinId="8" hidden="1"/>
    <cellStyle name="Hipervínculo" xfId="4378" builtinId="8" hidden="1"/>
    <cellStyle name="Hipervínculo" xfId="4382" builtinId="8" hidden="1"/>
    <cellStyle name="Hipervínculo" xfId="4388" builtinId="8" hidden="1"/>
    <cellStyle name="Hipervínculo" xfId="4392" builtinId="8" hidden="1"/>
    <cellStyle name="Hipervínculo" xfId="4396" builtinId="8" hidden="1"/>
    <cellStyle name="Hipervínculo" xfId="4402" builtinId="8" hidden="1"/>
    <cellStyle name="Hipervínculo" xfId="4406" builtinId="8" hidden="1"/>
    <cellStyle name="Hipervínculo" xfId="4410" builtinId="8" hidden="1"/>
    <cellStyle name="Hipervínculo" xfId="4414" builtinId="8" hidden="1"/>
    <cellStyle name="Hipervínculo" xfId="4422" builtinId="8" hidden="1"/>
    <cellStyle name="Hipervínculo" xfId="4426" builtinId="8" hidden="1"/>
    <cellStyle name="Hipervínculo" xfId="4430" builtinId="8" hidden="1"/>
    <cellStyle name="Hipervínculo" xfId="4436" builtinId="8" hidden="1"/>
    <cellStyle name="Hipervínculo" xfId="4440" builtinId="8" hidden="1"/>
    <cellStyle name="Hipervínculo" xfId="4444" builtinId="8" hidden="1"/>
    <cellStyle name="Hipervínculo" xfId="4448" builtinId="8" hidden="1"/>
    <cellStyle name="Hipervínculo" xfId="4454" builtinId="8" hidden="1"/>
    <cellStyle name="Hipervínculo" xfId="4458" builtinId="8" hidden="1"/>
    <cellStyle name="Hipervínculo" xfId="4462" builtinId="8" hidden="1"/>
    <cellStyle name="Hipervínculo" xfId="4466" builtinId="8" hidden="1"/>
    <cellStyle name="Hipervínculo" xfId="4470" builtinId="8" hidden="1"/>
    <cellStyle name="Hipervínculo" xfId="4474" builtinId="8" hidden="1"/>
    <cellStyle name="Hipervínculo" xfId="4478" builtinId="8" hidden="1"/>
    <cellStyle name="Hipervínculo" xfId="4484" builtinId="8" hidden="1"/>
    <cellStyle name="Hipervínculo" xfId="4488" builtinId="8" hidden="1"/>
    <cellStyle name="Hipervínculo" xfId="4492" builtinId="8" hidden="1"/>
    <cellStyle name="Hipervínculo" xfId="4498" builtinId="8" hidden="1"/>
    <cellStyle name="Hipervínculo" xfId="4502" builtinId="8" hidden="1"/>
    <cellStyle name="Hipervínculo" xfId="4506" builtinId="8" hidden="1"/>
    <cellStyle name="Hipervínculo" xfId="4510" builtinId="8" hidden="1"/>
    <cellStyle name="Hipervínculo" xfId="4516" builtinId="8" hidden="1"/>
    <cellStyle name="Hipervínculo" xfId="4520" builtinId="8" hidden="1"/>
    <cellStyle name="Hipervínculo" xfId="4524" builtinId="8" hidden="1"/>
    <cellStyle name="Hipervínculo" xfId="4530" builtinId="8" hidden="1"/>
    <cellStyle name="Hipervínculo" xfId="4534" builtinId="8" hidden="1"/>
    <cellStyle name="Hipervínculo" xfId="4538" builtinId="8" hidden="1"/>
    <cellStyle name="Hipervínculo" xfId="4542" builtinId="8" hidden="1"/>
    <cellStyle name="Hipervínculo" xfId="4548" builtinId="8" hidden="1"/>
    <cellStyle name="Hipervínculo" xfId="4554" builtinId="8" hidden="1"/>
    <cellStyle name="Hipervínculo" xfId="4558" builtinId="8" hidden="1"/>
    <cellStyle name="Hipervínculo" xfId="4564" builtinId="8" hidden="1"/>
    <cellStyle name="Hipervínculo" xfId="4568" builtinId="8" hidden="1"/>
    <cellStyle name="Hipervínculo" xfId="4572" builtinId="8" hidden="1"/>
    <cellStyle name="Hipervínculo" xfId="4576" builtinId="8" hidden="1"/>
    <cellStyle name="Hipervínculo" xfId="4582" builtinId="8" hidden="1"/>
    <cellStyle name="Hipervínculo" xfId="4586" builtinId="8" hidden="1"/>
    <cellStyle name="Hipervínculo" xfId="4590" builtinId="8" hidden="1"/>
    <cellStyle name="Hipervínculo" xfId="4596" builtinId="8" hidden="1"/>
    <cellStyle name="Hipervínculo" xfId="4598" builtinId="8" hidden="1"/>
    <cellStyle name="Hipervínculo" xfId="4602" builtinId="8" hidden="1"/>
    <cellStyle name="Hipervínculo" xfId="4606" builtinId="8" hidden="1"/>
    <cellStyle name="Hipervínculo" xfId="4612" builtinId="8" hidden="1"/>
    <cellStyle name="Hipervínculo" xfId="4616" builtinId="8" hidden="1"/>
    <cellStyle name="Hipervínculo" xfId="4620" builtinId="8" hidden="1"/>
    <cellStyle name="Hipervínculo" xfId="4626" builtinId="8" hidden="1"/>
    <cellStyle name="Hipervínculo" xfId="4630" builtinId="8" hidden="1"/>
    <cellStyle name="Hipervínculo" xfId="4634" builtinId="8" hidden="1"/>
    <cellStyle name="Hipervínculo" xfId="4638" builtinId="8" hidden="1"/>
    <cellStyle name="Hipervínculo" xfId="4644" builtinId="8" hidden="1"/>
    <cellStyle name="Hipervínculo" xfId="4648" builtinId="8" hidden="1"/>
    <cellStyle name="Hipervínculo" xfId="4652" builtinId="8" hidden="1"/>
    <cellStyle name="Hipervínculo" xfId="4658" builtinId="8" hidden="1"/>
    <cellStyle name="Hipervínculo" xfId="4662" builtinId="8" hidden="1"/>
    <cellStyle name="Hipervínculo" xfId="4666" builtinId="8" hidden="1"/>
    <cellStyle name="Hipervínculo" xfId="4670" builtinId="8" hidden="1"/>
    <cellStyle name="Hipervínculo" xfId="4676" builtinId="8" hidden="1"/>
    <cellStyle name="Hipervínculo" xfId="4680" builtinId="8" hidden="1"/>
    <cellStyle name="Hipervínculo" xfId="4686" builtinId="8" hidden="1"/>
    <cellStyle name="Hipervínculo" xfId="4692" builtinId="8" hidden="1"/>
    <cellStyle name="Hipervínculo" xfId="4696" builtinId="8" hidden="1"/>
    <cellStyle name="Hipervínculo" xfId="4700" builtinId="8" hidden="1"/>
    <cellStyle name="Hipervínculo" xfId="4704" builtinId="8" hidden="1"/>
    <cellStyle name="Hipervínculo" xfId="4710" builtinId="8" hidden="1"/>
    <cellStyle name="Hipervínculo" xfId="4714" builtinId="8" hidden="1"/>
    <cellStyle name="Hipervínculo" xfId="4718" builtinId="8" hidden="1"/>
    <cellStyle name="Hipervínculo" xfId="4724" builtinId="8" hidden="1"/>
    <cellStyle name="Hipervínculo" xfId="4728" builtinId="8" hidden="1"/>
    <cellStyle name="Hipervínculo" xfId="4730" builtinId="8" hidden="1"/>
    <cellStyle name="Hipervínculo" xfId="4734" builtinId="8" hidden="1"/>
    <cellStyle name="Hipervínculo" xfId="4740" builtinId="8" hidden="1"/>
    <cellStyle name="Hipervínculo" xfId="4744" builtinId="8" hidden="1"/>
    <cellStyle name="Hipervínculo" xfId="4748" builtinId="8" hidden="1"/>
    <cellStyle name="Hipervínculo" xfId="4754" builtinId="8" hidden="1"/>
    <cellStyle name="Hipervínculo" xfId="4758" builtinId="8" hidden="1"/>
    <cellStyle name="Hipervínculo" xfId="4762" builtinId="8" hidden="1"/>
    <cellStyle name="Hipervínculo" xfId="4766" builtinId="8" hidden="1"/>
    <cellStyle name="Hipervínculo" xfId="4772" builtinId="8" hidden="1"/>
    <cellStyle name="Hipervínculo" xfId="4776" builtinId="8" hidden="1"/>
    <cellStyle name="Hipervínculo" xfId="4780" builtinId="8" hidden="1"/>
    <cellStyle name="Hipervínculo" xfId="4786" builtinId="8" hidden="1"/>
    <cellStyle name="Hipervínculo" xfId="4790" builtinId="8" hidden="1"/>
    <cellStyle name="Hipervínculo" xfId="4794" builtinId="8" hidden="1"/>
    <cellStyle name="Hipervínculo" xfId="4798" builtinId="8" hidden="1"/>
    <cellStyle name="Hipervínculo" xfId="4804" builtinId="8" hidden="1"/>
    <cellStyle name="Hipervínculo" xfId="4808" builtinId="8" hidden="1"/>
    <cellStyle name="Hipervínculo" xfId="4812" builtinId="8" hidden="1"/>
    <cellStyle name="Hipervínculo" xfId="4820" builtinId="8" hidden="1"/>
    <cellStyle name="Hipervínculo" xfId="4824" builtinId="8" hidden="1"/>
    <cellStyle name="Hipervínculo" xfId="4828" builtinId="8" hidden="1"/>
    <cellStyle name="Hipervínculo" xfId="4832" builtinId="8" hidden="1"/>
    <cellStyle name="Hipervínculo" xfId="4838" builtinId="8" hidden="1"/>
    <cellStyle name="Hipervínculo" xfId="4842" builtinId="8" hidden="1"/>
    <cellStyle name="Hipervínculo" xfId="4846" builtinId="8" hidden="1"/>
    <cellStyle name="Hipervínculo" xfId="4852" builtinId="8" hidden="1"/>
    <cellStyle name="Hipervínculo" xfId="4856" builtinId="8" hidden="1"/>
    <cellStyle name="Hipervínculo" xfId="4860" builtinId="8" hidden="1"/>
    <cellStyle name="Hipervínculo" xfId="4862" builtinId="8" hidden="1"/>
    <cellStyle name="Hipervínculo" xfId="4868" builtinId="8" hidden="1"/>
    <cellStyle name="Hipervínculo" xfId="4872" builtinId="8" hidden="1"/>
    <cellStyle name="Hipervínculo" xfId="4876" builtinId="8" hidden="1"/>
    <cellStyle name="Hipervínculo" xfId="4882" builtinId="8" hidden="1"/>
    <cellStyle name="Hipervínculo" xfId="4886" builtinId="8" hidden="1"/>
    <cellStyle name="Hipervínculo" xfId="4890" builtinId="8" hidden="1"/>
    <cellStyle name="Hipervínculo" xfId="4894" builtinId="8" hidden="1"/>
    <cellStyle name="Hipervínculo" xfId="4900" builtinId="8" hidden="1"/>
    <cellStyle name="Hipervínculo" xfId="4904" builtinId="8" hidden="1"/>
    <cellStyle name="Hipervínculo" xfId="4908" builtinId="8" hidden="1"/>
    <cellStyle name="Hipervínculo" xfId="4914" builtinId="8" hidden="1"/>
    <cellStyle name="Hipervínculo" xfId="4918" builtinId="8" hidden="1"/>
    <cellStyle name="Hipervínculo" xfId="4922" builtinId="8" hidden="1"/>
    <cellStyle name="Hipervínculo" xfId="4926" builtinId="8" hidden="1"/>
    <cellStyle name="Hipervínculo" xfId="4932" builtinId="8" hidden="1"/>
    <cellStyle name="Hipervínculo" xfId="4936" builtinId="8" hidden="1"/>
    <cellStyle name="Hipervínculo" xfId="4940" builtinId="8" hidden="1"/>
    <cellStyle name="Hipervínculo" xfId="4948" builtinId="8" hidden="1"/>
    <cellStyle name="Hipervínculo" xfId="4952" builtinId="8" hidden="1"/>
    <cellStyle name="Hipervínculo" xfId="4956" builtinId="8" hidden="1"/>
    <cellStyle name="Hipervínculo" xfId="4960" builtinId="8" hidden="1"/>
    <cellStyle name="Hipervínculo" xfId="4966" builtinId="8" hidden="1"/>
    <cellStyle name="Hipervínculo" xfId="4970" builtinId="8" hidden="1"/>
    <cellStyle name="Hipervínculo" xfId="4974" builtinId="8" hidden="1"/>
    <cellStyle name="Hipervínculo" xfId="4980" builtinId="8" hidden="1"/>
    <cellStyle name="Hipervínculo" xfId="4984" builtinId="8" hidden="1"/>
    <cellStyle name="Hipervínculo" xfId="4988" builtinId="8" hidden="1"/>
    <cellStyle name="Hipervínculo" xfId="4992" builtinId="8" hidden="1"/>
    <cellStyle name="Hipervínculo" xfId="4996" builtinId="8" hidden="1"/>
    <cellStyle name="Hipervínculo" xfId="5000" builtinId="8" hidden="1"/>
    <cellStyle name="Hipervínculo" xfId="5004" builtinId="8" hidden="1"/>
    <cellStyle name="Hipervínculo" xfId="5010" builtinId="8" hidden="1"/>
    <cellStyle name="Hipervínculo" xfId="5014" builtinId="8" hidden="1"/>
    <cellStyle name="Hipervínculo" xfId="5018" builtinId="8" hidden="1"/>
    <cellStyle name="Hipervínculo" xfId="5022" builtinId="8" hidden="1"/>
    <cellStyle name="Hipervínculo" xfId="5028" builtinId="8" hidden="1"/>
    <cellStyle name="Hipervínculo" xfId="5032" builtinId="8" hidden="1"/>
    <cellStyle name="Hipervínculo" xfId="5036" builtinId="8" hidden="1"/>
    <cellStyle name="Hipervínculo" xfId="5042" builtinId="8" hidden="1"/>
    <cellStyle name="Hipervínculo" xfId="5046" builtinId="8" hidden="1"/>
    <cellStyle name="Hipervínculo" xfId="5050" builtinId="8" hidden="1"/>
    <cellStyle name="Hipervínculo" xfId="5054" builtinId="8" hidden="1"/>
    <cellStyle name="Hipervínculo" xfId="5060" builtinId="8" hidden="1"/>
    <cellStyle name="Hipervínculo" xfId="5064" builtinId="8" hidden="1"/>
    <cellStyle name="Hipervínculo" xfId="5068" builtinId="8" hidden="1"/>
    <cellStyle name="Hipervínculo" xfId="5074" builtinId="8" hidden="1"/>
    <cellStyle name="Hipervínculo" xfId="5080" builtinId="8" hidden="1"/>
    <cellStyle name="Hipervínculo" xfId="5084" builtinId="8" hidden="1"/>
    <cellStyle name="Hipervínculo" xfId="5088" builtinId="8" hidden="1"/>
    <cellStyle name="Hipervínculo" xfId="5094" builtinId="8" hidden="1"/>
    <cellStyle name="Hipervínculo" xfId="5098" builtinId="8" hidden="1"/>
    <cellStyle name="Hipervínculo" xfId="5102" builtinId="8" hidden="1"/>
    <cellStyle name="Hipervínculo" xfId="5108" builtinId="8" hidden="1"/>
    <cellStyle name="Hipervínculo" xfId="5112" builtinId="8" hidden="1"/>
    <cellStyle name="Hipervínculo" xfId="5116" builtinId="8" hidden="1"/>
    <cellStyle name="Hipervínculo" xfId="5120" builtinId="8" hidden="1"/>
    <cellStyle name="Hipervínculo" xfId="4946" builtinId="8" hidden="1"/>
    <cellStyle name="Hipervínculo" xfId="5128" builtinId="8" hidden="1"/>
    <cellStyle name="Hipervínculo" xfId="5132" builtinId="8" hidden="1"/>
    <cellStyle name="Hipervínculo" xfId="5138" builtinId="8" hidden="1"/>
    <cellStyle name="Hipervínculo" xfId="5142" builtinId="8" hidden="1"/>
    <cellStyle name="Hipervínculo" xfId="5146" builtinId="8" hidden="1"/>
    <cellStyle name="Hipervínculo" xfId="5150" builtinId="8" hidden="1"/>
    <cellStyle name="Hipervínculo" xfId="5156" builtinId="8" hidden="1"/>
    <cellStyle name="Hipervínculo" xfId="5160" builtinId="8" hidden="1"/>
    <cellStyle name="Hipervínculo" xfId="5164" builtinId="8" hidden="1"/>
    <cellStyle name="Hipervínculo" xfId="5170" builtinId="8" hidden="1"/>
    <cellStyle name="Hipervínculo" xfId="5174" builtinId="8" hidden="1"/>
    <cellStyle name="Hipervínculo" xfId="5178" builtinId="8" hidden="1"/>
    <cellStyle name="Hipervínculo" xfId="5182" builtinId="8" hidden="1"/>
    <cellStyle name="Hipervínculo" xfId="5188" builtinId="8" hidden="1"/>
    <cellStyle name="Hipervínculo" xfId="5192" builtinId="8" hidden="1"/>
    <cellStyle name="Hipervínculo" xfId="5196" builtinId="8" hidden="1"/>
    <cellStyle name="Hipervínculo" xfId="5202" builtinId="8" hidden="1"/>
    <cellStyle name="Hipervínculo" xfId="5206" builtinId="8" hidden="1"/>
    <cellStyle name="Hipervínculo" xfId="5211" builtinId="8" hidden="1"/>
    <cellStyle name="Hipervínculo" xfId="5215" builtinId="8" hidden="1"/>
    <cellStyle name="Hipervínculo" xfId="5221" builtinId="8" hidden="1"/>
    <cellStyle name="Hipervínculo" xfId="5225" builtinId="8" hidden="1"/>
    <cellStyle name="Hipervínculo" xfId="5229" builtinId="8" hidden="1"/>
    <cellStyle name="Hipervínculo" xfId="5235" builtinId="8" hidden="1"/>
    <cellStyle name="Hipervínculo" xfId="5239" builtinId="8" hidden="1"/>
    <cellStyle name="Hipervínculo" xfId="5243" builtinId="8" hidden="1"/>
    <cellStyle name="Hipervínculo" xfId="5247" builtinId="8" hidden="1"/>
    <cellStyle name="Hipervínculo" xfId="5253" builtinId="8" hidden="1"/>
    <cellStyle name="Hipervínculo" xfId="5078" builtinId="8" hidden="1"/>
    <cellStyle name="Hipervínculo" xfId="5259" builtinId="8" hidden="1"/>
    <cellStyle name="Hipervínculo" xfId="5265" builtinId="8" hidden="1"/>
    <cellStyle name="Hipervínculo" xfId="5269" builtinId="8" hidden="1"/>
    <cellStyle name="Hipervínculo" xfId="5273" builtinId="8" hidden="1"/>
    <cellStyle name="Hipervínculo" xfId="5277" builtinId="8" hidden="1"/>
    <cellStyle name="Hipervínculo" xfId="5283" builtinId="8" hidden="1"/>
    <cellStyle name="Hipervínculo" xfId="5287" builtinId="8" hidden="1"/>
    <cellStyle name="Hipervínculo" xfId="5291" builtinId="8" hidden="1"/>
    <cellStyle name="Hipervínculo" xfId="5297" builtinId="8" hidden="1"/>
    <cellStyle name="Hipervínculo" xfId="5301" builtinId="8" hidden="1"/>
    <cellStyle name="Hipervínculo" xfId="5305" builtinId="8" hidden="1"/>
    <cellStyle name="Hipervínculo" xfId="5309" builtinId="8" hidden="1"/>
    <cellStyle name="Hipervínculo" xfId="5315" builtinId="8" hidden="1"/>
    <cellStyle name="Hipervínculo" xfId="5319" builtinId="8" hidden="1"/>
    <cellStyle name="Hipervínculo" xfId="5323" builtinId="8" hidden="1"/>
    <cellStyle name="Hipervínculo" xfId="5329" builtinId="8" hidden="1"/>
    <cellStyle name="Hipervínculo" xfId="5333" builtinId="8" hidden="1"/>
    <cellStyle name="Hipervínculo" xfId="5337" builtinId="8" hidden="1"/>
    <cellStyle name="Hipervínculo" xfId="5341" builtinId="8" hidden="1"/>
    <cellStyle name="Hipervínculo" xfId="5347" builtinId="8" hidden="1"/>
    <cellStyle name="Hipervínculo" xfId="5351" builtinId="8" hidden="1"/>
    <cellStyle name="Hipervínculo" xfId="5355" builtinId="8" hidden="1"/>
    <cellStyle name="Hipervínculo" xfId="5361" builtinId="8" hidden="1"/>
    <cellStyle name="Hipervínculo" xfId="5365" builtinId="8" hidden="1"/>
    <cellStyle name="Hipervínculo" xfId="5369" builtinId="8" hidden="1"/>
    <cellStyle name="Hipervínculo" xfId="5373" builtinId="8" hidden="1"/>
    <cellStyle name="Hipervínculo" xfId="5379" builtinId="8" hidden="1"/>
    <cellStyle name="Hipervínculo" xfId="5383" builtinId="8" hidden="1"/>
    <cellStyle name="Hipervínculo" xfId="5391" builtinId="8" hidden="1"/>
    <cellStyle name="Hipervínculo" xfId="5397" builtinId="8" hidden="1"/>
    <cellStyle name="Hipervínculo" xfId="5401" builtinId="8" hidden="1"/>
    <cellStyle name="Hipervínculo" xfId="5405" builtinId="8" hidden="1"/>
    <cellStyle name="Hipervínculo" xfId="5409" builtinId="8" hidden="1"/>
    <cellStyle name="Hipervínculo" xfId="5415" builtinId="8" hidden="1"/>
    <cellStyle name="Hipervínculo" xfId="5419" builtinId="8" hidden="1"/>
    <cellStyle name="Hipervínculo" xfId="5423" builtinId="8" hidden="1"/>
    <cellStyle name="Hipervínculo" xfId="5429" builtinId="8" hidden="1"/>
    <cellStyle name="Hipervínculo" xfId="5433" builtinId="8" hidden="1"/>
    <cellStyle name="Hipervínculo" xfId="5437" builtinId="8" hidden="1"/>
    <cellStyle name="Hipervínculo" xfId="5441" builtinId="8" hidden="1"/>
    <cellStyle name="Hipervínculo" xfId="5447" builtinId="8" hidden="1"/>
    <cellStyle name="Hipervínculo" xfId="5451" builtinId="8" hidden="1"/>
    <cellStyle name="Hipervínculo" xfId="5455" builtinId="8" hidden="1"/>
    <cellStyle name="Hipervínculo" xfId="5461" builtinId="8" hidden="1"/>
    <cellStyle name="Hipervínculo" xfId="5465" builtinId="8" hidden="1"/>
    <cellStyle name="Hipervínculo" xfId="5469" builtinId="8" hidden="1"/>
    <cellStyle name="Hipervínculo" xfId="5473" builtinId="8" hidden="1"/>
    <cellStyle name="Hipervínculo" xfId="5481" builtinId="8" hidden="1"/>
    <cellStyle name="Hipervínculo" xfId="5485" builtinId="8" hidden="1"/>
    <cellStyle name="Hipervínculo" xfId="5489" builtinId="8" hidden="1"/>
    <cellStyle name="Hipervínculo" xfId="5495" builtinId="8" hidden="1"/>
    <cellStyle name="Hipervínculo" xfId="5499" builtinId="8" hidden="1"/>
    <cellStyle name="Hipervínculo" xfId="5503" builtinId="8" hidden="1"/>
    <cellStyle name="Hipervínculo" xfId="5507" builtinId="8" hidden="1"/>
    <cellStyle name="Hipervínculo" xfId="5513" builtinId="8" hidden="1"/>
    <cellStyle name="Hipervínculo" xfId="5517" builtinId="8" hidden="1"/>
    <cellStyle name="Hipervínculo" xfId="5521" builtinId="8" hidden="1"/>
    <cellStyle name="Hipervínculo" xfId="5525" builtinId="8" hidden="1"/>
    <cellStyle name="Hipervínculo" xfId="5529" builtinId="8" hidden="1"/>
    <cellStyle name="Hipervínculo" xfId="5533" builtinId="8" hidden="1"/>
    <cellStyle name="Hipervínculo" xfId="5537" builtinId="8" hidden="1"/>
    <cellStyle name="Hipervínculo" xfId="5543" builtinId="8" hidden="1"/>
    <cellStyle name="Hipervínculo" xfId="5547" builtinId="8" hidden="1"/>
    <cellStyle name="Hipervínculo" xfId="5551" builtinId="8" hidden="1"/>
    <cellStyle name="Hipervínculo" xfId="5557" builtinId="8" hidden="1"/>
    <cellStyle name="Hipervínculo" xfId="5561" builtinId="8" hidden="1"/>
    <cellStyle name="Hipervínculo" xfId="5565" builtinId="8" hidden="1"/>
    <cellStyle name="Hipervínculo" xfId="5569" builtinId="8" hidden="1"/>
    <cellStyle name="Hipervínculo" xfId="5575" builtinId="8" hidden="1"/>
    <cellStyle name="Hipervínculo" xfId="5579" builtinId="8" hidden="1"/>
    <cellStyle name="Hipervínculo" xfId="5583" builtinId="8" hidden="1"/>
    <cellStyle name="Hipervínculo" xfId="5589" builtinId="8" hidden="1"/>
    <cellStyle name="Hipervínculo" xfId="5593" builtinId="8" hidden="1"/>
    <cellStyle name="Hipervínculo" xfId="5597" builtinId="8" hidden="1"/>
    <cellStyle name="Hipervínculo" xfId="5601" builtinId="8" hidden="1"/>
    <cellStyle name="Hipervínculo" xfId="5607" builtinId="8" hidden="1"/>
    <cellStyle name="Hipervínculo" xfId="5613" builtinId="8" hidden="1"/>
    <cellStyle name="Hipervínculo" xfId="5617" builtinId="8" hidden="1"/>
    <cellStyle name="Hipervínculo" xfId="5623" builtinId="8" hidden="1"/>
    <cellStyle name="Hipervínculo" xfId="5627" builtinId="8" hidden="1"/>
    <cellStyle name="Hipervínculo" xfId="5631" builtinId="8" hidden="1"/>
    <cellStyle name="Hipervínculo" xfId="5635" builtinId="8" hidden="1"/>
    <cellStyle name="Hipervínculo" xfId="5641" builtinId="8" hidden="1"/>
    <cellStyle name="Hipervínculo" xfId="5645" builtinId="8" hidden="1"/>
    <cellStyle name="Hipervínculo" xfId="5649" builtinId="8" hidden="1"/>
    <cellStyle name="Hipervínculo" xfId="5655" builtinId="8" hidden="1"/>
    <cellStyle name="Hipervínculo" xfId="5657" builtinId="8" hidden="1"/>
    <cellStyle name="Hipervínculo" xfId="5661" builtinId="8" hidden="1"/>
    <cellStyle name="Hipervínculo" xfId="5665" builtinId="8" hidden="1"/>
    <cellStyle name="Hipervínculo" xfId="5671" builtinId="8" hidden="1"/>
    <cellStyle name="Hipervínculo" xfId="5675" builtinId="8" hidden="1"/>
    <cellStyle name="Hipervínculo" xfId="5679" builtinId="8" hidden="1"/>
    <cellStyle name="Hipervínculo" xfId="5685" builtinId="8" hidden="1"/>
    <cellStyle name="Hipervínculo" xfId="5689" builtinId="8" hidden="1"/>
    <cellStyle name="Hipervínculo" xfId="5693" builtinId="8" hidden="1"/>
    <cellStyle name="Hipervínculo" xfId="5697" builtinId="8" hidden="1"/>
    <cellStyle name="Hipervínculo" xfId="5703" builtinId="8" hidden="1"/>
    <cellStyle name="Hipervínculo" xfId="5707" builtinId="8" hidden="1"/>
    <cellStyle name="Hipervínculo" xfId="5711" builtinId="8" hidden="1"/>
    <cellStyle name="Hipervínculo" xfId="5717" builtinId="8" hidden="1"/>
    <cellStyle name="Hipervínculo" xfId="5721" builtinId="8" hidden="1"/>
    <cellStyle name="Hipervínculo" xfId="5725" builtinId="8" hidden="1"/>
    <cellStyle name="Hipervínculo" xfId="5729" builtinId="8" hidden="1"/>
    <cellStyle name="Hipervínculo" xfId="5735" builtinId="8" hidden="1"/>
    <cellStyle name="Hipervínculo" xfId="5739" builtinId="8" hidden="1"/>
    <cellStyle name="Hipervínculo" xfId="5745" builtinId="8" hidden="1"/>
    <cellStyle name="Hipervínculo" xfId="5751" builtinId="8" hidden="1"/>
    <cellStyle name="Hipervínculo" xfId="5755" builtinId="8" hidden="1"/>
    <cellStyle name="Hipervínculo" xfId="5759" builtinId="8" hidden="1"/>
    <cellStyle name="Hipervínculo" xfId="5763" builtinId="8" hidden="1"/>
    <cellStyle name="Hipervínculo" xfId="5769" builtinId="8" hidden="1"/>
    <cellStyle name="Hipervínculo" xfId="5773" builtinId="8" hidden="1"/>
    <cellStyle name="Hipervínculo" xfId="5777" builtinId="8" hidden="1"/>
    <cellStyle name="Hipervínculo" xfId="5783" builtinId="8" hidden="1"/>
    <cellStyle name="Hipervínculo" xfId="5787" builtinId="8" hidden="1"/>
    <cellStyle name="Hipervínculo" xfId="5789" builtinId="8" hidden="1"/>
    <cellStyle name="Hipervínculo" xfId="5793" builtinId="8" hidden="1"/>
    <cellStyle name="Hipervínculo" xfId="5799" builtinId="8" hidden="1"/>
    <cellStyle name="Hipervínculo" xfId="5803" builtinId="8" hidden="1"/>
    <cellStyle name="Hipervínculo" xfId="5807" builtinId="8" hidden="1"/>
    <cellStyle name="Hipervínculo" xfId="5813" builtinId="8" hidden="1"/>
    <cellStyle name="Hipervínculo" xfId="5817" builtinId="8" hidden="1"/>
    <cellStyle name="Hipervínculo" xfId="5821" builtinId="8" hidden="1"/>
    <cellStyle name="Hipervínculo" xfId="5825" builtinId="8" hidden="1"/>
    <cellStyle name="Hipervínculo" xfId="5831" builtinId="8" hidden="1"/>
    <cellStyle name="Hipervínculo" xfId="5835" builtinId="8" hidden="1"/>
    <cellStyle name="Hipervínculo" xfId="5839" builtinId="8" hidden="1"/>
    <cellStyle name="Hipervínculo" xfId="5845" builtinId="8" hidden="1"/>
    <cellStyle name="Hipervínculo" xfId="5849" builtinId="8" hidden="1"/>
    <cellStyle name="Hipervínculo" xfId="5853" builtinId="8" hidden="1"/>
    <cellStyle name="Hipervínculo" xfId="5857" builtinId="8" hidden="1"/>
    <cellStyle name="Hipervínculo" xfId="5863" builtinId="8" hidden="1"/>
    <cellStyle name="Hipervínculo" xfId="5867" builtinId="8" hidden="1"/>
    <cellStyle name="Hipervínculo" xfId="5871" builtinId="8" hidden="1"/>
    <cellStyle name="Hipervínculo" xfId="5879" builtinId="8" hidden="1"/>
    <cellStyle name="Hipervínculo" xfId="5883" builtinId="8" hidden="1"/>
    <cellStyle name="Hipervínculo" xfId="5887" builtinId="8" hidden="1"/>
    <cellStyle name="Hipervínculo" xfId="5891" builtinId="8" hidden="1"/>
    <cellStyle name="Hipervínculo" xfId="5897" builtinId="8" hidden="1"/>
    <cellStyle name="Hipervínculo" xfId="5901" builtinId="8" hidden="1"/>
    <cellStyle name="Hipervínculo" xfId="5905" builtinId="8" hidden="1"/>
    <cellStyle name="Hipervínculo" xfId="5911" builtinId="8" hidden="1"/>
    <cellStyle name="Hipervínculo" xfId="5915" builtinId="8" hidden="1"/>
    <cellStyle name="Hipervínculo" xfId="5919" builtinId="8" hidden="1"/>
    <cellStyle name="Hipervínculo" xfId="5921" builtinId="8" hidden="1"/>
    <cellStyle name="Hipervínculo" xfId="5927" builtinId="8" hidden="1"/>
    <cellStyle name="Hipervínculo" xfId="5931" builtinId="8" hidden="1"/>
    <cellStyle name="Hipervínculo" xfId="5935" builtinId="8" hidden="1"/>
    <cellStyle name="Hipervínculo" xfId="5941" builtinId="8" hidden="1"/>
    <cellStyle name="Hipervínculo" xfId="5945" builtinId="8" hidden="1"/>
    <cellStyle name="Hipervínculo" xfId="5949" builtinId="8" hidden="1"/>
    <cellStyle name="Hipervínculo" xfId="5953" builtinId="8" hidden="1"/>
    <cellStyle name="Hipervínculo" xfId="5959" builtinId="8" hidden="1"/>
    <cellStyle name="Hipervínculo" xfId="5963" builtinId="8" hidden="1"/>
    <cellStyle name="Hipervínculo" xfId="5967" builtinId="8" hidden="1"/>
    <cellStyle name="Hipervínculo" xfId="5973" builtinId="8" hidden="1"/>
    <cellStyle name="Hipervínculo" xfId="5977" builtinId="8" hidden="1"/>
    <cellStyle name="Hipervínculo" xfId="5981" builtinId="8" hidden="1"/>
    <cellStyle name="Hipervínculo" xfId="5985" builtinId="8" hidden="1"/>
    <cellStyle name="Hipervínculo" xfId="5991" builtinId="8" hidden="1"/>
    <cellStyle name="Hipervínculo" xfId="5995" builtinId="8" hidden="1"/>
    <cellStyle name="Hipervínculo" xfId="5999" builtinId="8" hidden="1"/>
    <cellStyle name="Hipervínculo" xfId="6007" builtinId="8" hidden="1"/>
    <cellStyle name="Hipervínculo" xfId="6011" builtinId="8" hidden="1"/>
    <cellStyle name="Hipervínculo" xfId="6015" builtinId="8" hidden="1"/>
    <cellStyle name="Hipervínculo" xfId="6019" builtinId="8" hidden="1"/>
    <cellStyle name="Hipervínculo" xfId="6025" builtinId="8" hidden="1"/>
    <cellStyle name="Hipervínculo" xfId="6029" builtinId="8" hidden="1"/>
    <cellStyle name="Hipervínculo" xfId="6033" builtinId="8" hidden="1"/>
    <cellStyle name="Hipervínculo" xfId="6039" builtinId="8" hidden="1"/>
    <cellStyle name="Hipervínculo" xfId="6043" builtinId="8" hidden="1"/>
    <cellStyle name="Hipervínculo" xfId="6047" builtinId="8" hidden="1"/>
    <cellStyle name="Hipervínculo" xfId="6051" builtinId="8" hidden="1"/>
    <cellStyle name="Hipervínculo" xfId="6055" builtinId="8" hidden="1"/>
    <cellStyle name="Hipervínculo" xfId="6059" builtinId="8" hidden="1"/>
    <cellStyle name="Hipervínculo" xfId="6063" builtinId="8" hidden="1"/>
    <cellStyle name="Hipervínculo" xfId="6069" builtinId="8" hidden="1"/>
    <cellStyle name="Hipervínculo" xfId="6073" builtinId="8" hidden="1"/>
    <cellStyle name="Hipervínculo" xfId="6077" builtinId="8" hidden="1"/>
    <cellStyle name="Hipervínculo" xfId="6081" builtinId="8" hidden="1"/>
    <cellStyle name="Hipervínculo" xfId="6087" builtinId="8" hidden="1"/>
    <cellStyle name="Hipervínculo" xfId="6091" builtinId="8" hidden="1"/>
    <cellStyle name="Hipervínculo" xfId="6095" builtinId="8" hidden="1"/>
    <cellStyle name="Hipervínculo" xfId="6101" builtinId="8" hidden="1"/>
    <cellStyle name="Hipervínculo" xfId="6105" builtinId="8" hidden="1"/>
    <cellStyle name="Hipervínculo" xfId="6109" builtinId="8" hidden="1"/>
    <cellStyle name="Hipervínculo" xfId="6113" builtinId="8" hidden="1"/>
    <cellStyle name="Hipervínculo" xfId="6119" builtinId="8" hidden="1"/>
    <cellStyle name="Hipervínculo" xfId="6123" builtinId="8" hidden="1"/>
    <cellStyle name="Hipervínculo" xfId="6127" builtinId="8" hidden="1"/>
    <cellStyle name="Hipervínculo" xfId="6133" builtinId="8" hidden="1"/>
    <cellStyle name="Hipervínculo" xfId="6139" builtinId="8" hidden="1"/>
    <cellStyle name="Hipervínculo" xfId="6143" builtinId="8" hidden="1"/>
    <cellStyle name="Hipervínculo" xfId="6147" builtinId="8" hidden="1"/>
    <cellStyle name="Hipervínculo" xfId="6153" builtinId="8" hidden="1"/>
    <cellStyle name="Hipervínculo" xfId="6157" builtinId="8" hidden="1"/>
    <cellStyle name="Hipervínculo" xfId="6161" builtinId="8" hidden="1"/>
    <cellStyle name="Hipervínculo" xfId="6167" builtinId="8" hidden="1"/>
    <cellStyle name="Hipervínculo" xfId="6171" builtinId="8" hidden="1"/>
    <cellStyle name="Hipervínculo" xfId="6175" builtinId="8" hidden="1"/>
    <cellStyle name="Hipervínculo" xfId="6179" builtinId="8" hidden="1"/>
    <cellStyle name="Hipervínculo" xfId="6005" builtinId="8" hidden="1"/>
    <cellStyle name="Hipervínculo" xfId="6187" builtinId="8" hidden="1"/>
    <cellStyle name="Hipervínculo" xfId="6191" builtinId="8" hidden="1"/>
    <cellStyle name="Hipervínculo" xfId="6197" builtinId="8" hidden="1"/>
    <cellStyle name="Hipervínculo" xfId="6201" builtinId="8" hidden="1"/>
    <cellStyle name="Hipervínculo" xfId="6205" builtinId="8" hidden="1"/>
    <cellStyle name="Hipervínculo" xfId="6209" builtinId="8" hidden="1"/>
    <cellStyle name="Hipervínculo" xfId="6215" builtinId="8" hidden="1"/>
    <cellStyle name="Hipervínculo" xfId="6219" builtinId="8" hidden="1"/>
    <cellStyle name="Hipervínculo" xfId="6223" builtinId="8" hidden="1"/>
    <cellStyle name="Hipervínculo" xfId="6229" builtinId="8" hidden="1"/>
    <cellStyle name="Hipervínculo" xfId="6233" builtinId="8" hidden="1"/>
    <cellStyle name="Hipervínculo" xfId="6237" builtinId="8" hidden="1"/>
    <cellStyle name="Hipervínculo" xfId="6241" builtinId="8" hidden="1"/>
    <cellStyle name="Hipervínculo" xfId="6247" builtinId="8" hidden="1"/>
    <cellStyle name="Hipervínculo" xfId="6251" builtinId="8" hidden="1"/>
    <cellStyle name="Hipervínculo" xfId="6255" builtinId="8" hidden="1"/>
    <cellStyle name="Hipervínculo" xfId="6261" builtinId="8" hidden="1"/>
    <cellStyle name="Hipervínculo" xfId="6265" builtinId="8" hidden="1"/>
    <cellStyle name="Hipervínculo" xfId="6271" builtinId="8" hidden="1"/>
    <cellStyle name="Hipervínculo" xfId="6275" builtinId="8" hidden="1"/>
    <cellStyle name="Hipervínculo" xfId="6281" builtinId="8" hidden="1"/>
    <cellStyle name="Hipervínculo" xfId="6285" builtinId="8" hidden="1"/>
    <cellStyle name="Hipervínculo" xfId="6289" builtinId="8" hidden="1"/>
    <cellStyle name="Hipervínculo" xfId="6295" builtinId="8" hidden="1"/>
    <cellStyle name="Hipervínculo" xfId="6299" builtinId="8" hidden="1"/>
    <cellStyle name="Hipervínculo" xfId="6303" builtinId="8" hidden="1"/>
    <cellStyle name="Hipervínculo" xfId="6307" builtinId="8" hidden="1"/>
    <cellStyle name="Hipervínculo" xfId="6313" builtinId="8" hidden="1"/>
    <cellStyle name="Hipervínculo" xfId="6137" builtinId="8" hidden="1"/>
    <cellStyle name="Hipervínculo" xfId="6319" builtinId="8" hidden="1"/>
    <cellStyle name="Hipervínculo" xfId="6325" builtinId="8" hidden="1"/>
    <cellStyle name="Hipervínculo" xfId="6329" builtinId="8" hidden="1"/>
    <cellStyle name="Hipervínculo" xfId="6333" builtinId="8" hidden="1"/>
    <cellStyle name="Hipervínculo" xfId="6337" builtinId="8" hidden="1"/>
    <cellStyle name="Hipervínculo" xfId="6343" builtinId="8" hidden="1"/>
    <cellStyle name="Hipervínculo" xfId="6347" builtinId="8" hidden="1"/>
    <cellStyle name="Hipervínculo" xfId="6351" builtinId="8" hidden="1"/>
    <cellStyle name="Hipervínculo" xfId="6357" builtinId="8" hidden="1"/>
    <cellStyle name="Hipervínculo" xfId="6361" builtinId="8" hidden="1"/>
    <cellStyle name="Hipervínculo" xfId="6365" builtinId="8" hidden="1"/>
    <cellStyle name="Hipervínculo" xfId="6369" builtinId="8" hidden="1"/>
    <cellStyle name="Hipervínculo" xfId="6375" builtinId="8" hidden="1"/>
    <cellStyle name="Hipervínculo" xfId="6379" builtinId="8" hidden="1"/>
    <cellStyle name="Hipervínculo" xfId="6383" builtinId="8" hidden="1"/>
    <cellStyle name="Hipervínculo" xfId="6389" builtinId="8" hidden="1"/>
    <cellStyle name="Hipervínculo" xfId="6393" builtinId="8" hidden="1"/>
    <cellStyle name="Hipervínculo" xfId="6397" builtinId="8" hidden="1"/>
    <cellStyle name="Hipervínculo" xfId="6403" builtinId="8" hidden="1"/>
    <cellStyle name="Hipervínculo" xfId="6409" builtinId="8" hidden="1"/>
    <cellStyle name="Hipervínculo" xfId="6413" builtinId="8" hidden="1"/>
    <cellStyle name="Hipervínculo" xfId="6417" builtinId="8" hidden="1"/>
    <cellStyle name="Hipervínculo" xfId="6423" builtinId="8" hidden="1"/>
    <cellStyle name="Hipervínculo" xfId="6427" builtinId="8" hidden="1"/>
    <cellStyle name="Hipervínculo" xfId="6431" builtinId="8" hidden="1"/>
    <cellStyle name="Hipervínculo" xfId="6435" builtinId="8" hidden="1"/>
    <cellStyle name="Hipervínculo" xfId="6441" builtinId="8" hidden="1"/>
    <cellStyle name="Hipervínculo" xfId="6445" builtinId="8" hidden="1"/>
    <cellStyle name="Hipervínculo" xfId="6269" builtinId="8" hidden="1"/>
    <cellStyle name="Hipervínculo" xfId="6453" builtinId="8" hidden="1"/>
    <cellStyle name="Hipervínculo" xfId="6457" builtinId="8" hidden="1"/>
    <cellStyle name="Hipervínculo" xfId="6461" builtinId="8" hidden="1"/>
    <cellStyle name="Hipervínculo" xfId="6465" builtinId="8" hidden="1"/>
    <cellStyle name="Hipervínculo" xfId="6471" builtinId="8" hidden="1"/>
    <cellStyle name="Hipervínculo" xfId="6475" builtinId="8" hidden="1"/>
    <cellStyle name="Hipervínculo" xfId="6479" builtinId="8" hidden="1"/>
    <cellStyle name="Hipervínculo" xfId="6485" builtinId="8" hidden="1"/>
    <cellStyle name="Hipervínculo" xfId="6489" builtinId="8" hidden="1"/>
    <cellStyle name="Hipervínculo" xfId="6493" builtinId="8" hidden="1"/>
    <cellStyle name="Hipervínculo" xfId="6497" builtinId="8" hidden="1"/>
    <cellStyle name="Hipervínculo" xfId="6503" builtinId="8" hidden="1"/>
    <cellStyle name="Hipervínculo" xfId="6507" builtinId="8" hidden="1"/>
    <cellStyle name="Hipervínculo" xfId="6511" builtinId="8" hidden="1"/>
    <cellStyle name="Hipervínculo" xfId="6517" builtinId="8" hidden="1"/>
    <cellStyle name="Hipervínculo" xfId="6521" builtinId="8" hidden="1"/>
    <cellStyle name="Hipervínculo" xfId="6525" builtinId="8" hidden="1"/>
    <cellStyle name="Hipervínculo" xfId="6529" builtinId="8" hidden="1"/>
    <cellStyle name="Hipervínculo" xfId="6536" builtinId="8" hidden="1"/>
    <cellStyle name="Hipervínculo" xfId="6540" builtinId="8" hidden="1"/>
    <cellStyle name="Hipervínculo" xfId="6544" builtinId="8" hidden="1"/>
    <cellStyle name="Hipervínculo" xfId="6550" builtinId="8" hidden="1"/>
    <cellStyle name="Hipervínculo" xfId="6554" builtinId="8" hidden="1"/>
    <cellStyle name="Hipervínculo" xfId="6558" builtinId="8" hidden="1"/>
    <cellStyle name="Hipervínculo" xfId="6562" builtinId="8" hidden="1"/>
    <cellStyle name="Hipervínculo" xfId="6568" builtinId="8" hidden="1"/>
    <cellStyle name="Hipervínculo" xfId="6572" builtinId="8" hidden="1"/>
    <cellStyle name="Hipervínculo" xfId="6576" builtinId="8" hidden="1"/>
    <cellStyle name="Hipervínculo" xfId="6580" builtinId="8" hidden="1"/>
    <cellStyle name="Hipervínculo" xfId="6584" builtinId="8" hidden="1"/>
    <cellStyle name="Hipervínculo" xfId="6588" builtinId="8" hidden="1"/>
    <cellStyle name="Hipervínculo" xfId="6592" builtinId="8" hidden="1"/>
    <cellStyle name="Hipervínculo" xfId="6598" builtinId="8" hidden="1"/>
    <cellStyle name="Hipervínculo" xfId="6602" builtinId="8" hidden="1"/>
    <cellStyle name="Hipervínculo" xfId="6606" builtinId="8" hidden="1"/>
    <cellStyle name="Hipervínculo" xfId="6612" builtinId="8" hidden="1"/>
    <cellStyle name="Hipervínculo" xfId="6616" builtinId="8" hidden="1"/>
    <cellStyle name="Hipervínculo" xfId="6620" builtinId="8" hidden="1"/>
    <cellStyle name="Hipervínculo" xfId="6624" builtinId="8" hidden="1"/>
    <cellStyle name="Hipervínculo" xfId="6630" builtinId="8" hidden="1"/>
    <cellStyle name="Hipervínculo" xfId="6634" builtinId="8" hidden="1"/>
    <cellStyle name="Hipervínculo" xfId="6638" builtinId="8" hidden="1"/>
    <cellStyle name="Hipervínculo" xfId="6644" builtinId="8" hidden="1"/>
    <cellStyle name="Hipervínculo" xfId="6648" builtinId="8" hidden="1"/>
    <cellStyle name="Hipervínculo" xfId="6652" builtinId="8" hidden="1"/>
    <cellStyle name="Hipervínculo" xfId="6656" builtinId="8" hidden="1"/>
    <cellStyle name="Hipervínculo" xfId="6662" builtinId="8" hidden="1"/>
    <cellStyle name="Hipervínculo" xfId="6666" builtinId="8" hidden="1"/>
    <cellStyle name="Hipervínculo" xfId="6670" builtinId="8" hidden="1"/>
    <cellStyle name="Hipervínculo" xfId="6676" builtinId="8" hidden="1"/>
    <cellStyle name="Hipervínculo" xfId="6680" builtinId="8" hidden="1"/>
    <cellStyle name="Hipervínculo" xfId="6684" builtinId="8" hidden="1"/>
    <cellStyle name="Hipervínculo" xfId="6688" builtinId="8" hidden="1"/>
    <cellStyle name="Hipervínculo" xfId="6694" builtinId="8" hidden="1"/>
    <cellStyle name="Hipervínculo" xfId="6698" builtinId="8" hidden="1"/>
    <cellStyle name="Hipervínculo" xfId="6702" builtinId="8" hidden="1"/>
    <cellStyle name="Hipervínculo" xfId="6708" builtinId="8" hidden="1"/>
    <cellStyle name="Hipervínculo" xfId="6716" builtinId="8" hidden="1"/>
    <cellStyle name="Hipervínculo" xfId="6720" builtinId="8" hidden="1"/>
    <cellStyle name="Hipervínculo" xfId="6724" builtinId="8" hidden="1"/>
    <cellStyle name="Hipervínculo" xfId="6730" builtinId="8" hidden="1"/>
    <cellStyle name="Hipervínculo" xfId="6734" builtinId="8" hidden="1"/>
    <cellStyle name="Hipervínculo" xfId="6738" builtinId="8" hidden="1"/>
    <cellStyle name="Hipervínculo" xfId="6744" builtinId="8" hidden="1"/>
    <cellStyle name="Hipervínculo" xfId="6748" builtinId="8" hidden="1"/>
    <cellStyle name="Hipervínculo" xfId="6752" builtinId="8" hidden="1"/>
    <cellStyle name="Hipervínculo" xfId="6756" builtinId="8" hidden="1"/>
    <cellStyle name="Hipervínculo" xfId="6762" builtinId="8" hidden="1"/>
    <cellStyle name="Hipervínculo" xfId="6766" builtinId="8" hidden="1"/>
    <cellStyle name="Hipervínculo" xfId="6770" builtinId="8" hidden="1"/>
    <cellStyle name="Hipervínculo" xfId="6776" builtinId="8" hidden="1"/>
    <cellStyle name="Hipervínculo" xfId="6780" builtinId="8" hidden="1"/>
    <cellStyle name="Hipervínculo" xfId="6784" builtinId="8" hidden="1"/>
    <cellStyle name="Hipervínculo" xfId="6788" builtinId="8" hidden="1"/>
    <cellStyle name="Hipervínculo" xfId="6794" builtinId="8" hidden="1"/>
    <cellStyle name="Hipervínculo" xfId="6798" builtinId="8" hidden="1"/>
    <cellStyle name="Hipervínculo" xfId="6804" builtinId="8" hidden="1"/>
    <cellStyle name="Hipervínculo" xfId="6810" builtinId="8" hidden="1"/>
    <cellStyle name="Hipervínculo" xfId="6814" builtinId="8" hidden="1"/>
    <cellStyle name="Hipervínculo" xfId="6818" builtinId="8" hidden="1"/>
    <cellStyle name="Hipervínculo" xfId="6822" builtinId="8" hidden="1"/>
    <cellStyle name="Hipervínculo" xfId="6828" builtinId="8" hidden="1"/>
    <cellStyle name="Hipervínculo" xfId="6832" builtinId="8" hidden="1"/>
    <cellStyle name="Hipervínculo" xfId="6836" builtinId="8" hidden="1"/>
    <cellStyle name="Hipervínculo" xfId="6842" builtinId="8" hidden="1"/>
    <cellStyle name="Hipervínculo" xfId="6846" builtinId="8" hidden="1"/>
    <cellStyle name="Hipervínculo" xfId="6848" builtinId="8" hidden="1"/>
    <cellStyle name="Hipervínculo" xfId="6852" builtinId="8" hidden="1"/>
    <cellStyle name="Hipervínculo" xfId="6858" builtinId="8" hidden="1"/>
    <cellStyle name="Hipervínculo" xfId="6862" builtinId="8" hidden="1"/>
    <cellStyle name="Hipervínculo" xfId="6866" builtinId="8" hidden="1"/>
    <cellStyle name="Hipervínculo" xfId="6872" builtinId="8" hidden="1"/>
    <cellStyle name="Hipervínculo" xfId="6876" builtinId="8" hidden="1"/>
    <cellStyle name="Hipervínculo" xfId="6880" builtinId="8" hidden="1"/>
    <cellStyle name="Hipervínculo" xfId="6884" builtinId="8" hidden="1"/>
    <cellStyle name="Hipervínculo" xfId="6890" builtinId="8" hidden="1"/>
    <cellStyle name="Hipervínculo" xfId="6894" builtinId="8" hidden="1"/>
    <cellStyle name="Hipervínculo" xfId="6898" builtinId="8" hidden="1"/>
    <cellStyle name="Hipervínculo" xfId="6904" builtinId="8" hidden="1"/>
    <cellStyle name="Hipervínculo" xfId="6908" builtinId="8" hidden="1"/>
    <cellStyle name="Hipervínculo" xfId="6912" builtinId="8" hidden="1"/>
    <cellStyle name="Hipervínculo" xfId="6916" builtinId="8" hidden="1"/>
    <cellStyle name="Hipervínculo" xfId="6922" builtinId="8" hidden="1"/>
    <cellStyle name="Hipervínculo" xfId="6926" builtinId="8" hidden="1"/>
    <cellStyle name="Hipervínculo" xfId="6930" builtinId="8" hidden="1"/>
    <cellStyle name="Hipervínculo" xfId="6938" builtinId="8" hidden="1"/>
    <cellStyle name="Hipervínculo" xfId="6942" builtinId="8" hidden="1"/>
    <cellStyle name="Hipervínculo" xfId="6946" builtinId="8" hidden="1"/>
    <cellStyle name="Hipervínculo" xfId="6950" builtinId="8" hidden="1"/>
    <cellStyle name="Hipervínculo" xfId="6956" builtinId="8" hidden="1"/>
    <cellStyle name="Hipervínculo" xfId="6960" builtinId="8" hidden="1"/>
    <cellStyle name="Hipervínculo" xfId="6964" builtinId="8" hidden="1"/>
    <cellStyle name="Hipervínculo" xfId="6970" builtinId="8" hidden="1"/>
    <cellStyle name="Hipervínculo" xfId="6974" builtinId="8" hidden="1"/>
    <cellStyle name="Hipervínculo" xfId="6978" builtinId="8" hidden="1"/>
    <cellStyle name="Hipervínculo" xfId="6980" builtinId="8" hidden="1"/>
    <cellStyle name="Hipervínculo" xfId="6986" builtinId="8" hidden="1"/>
    <cellStyle name="Hipervínculo" xfId="6990" builtinId="8" hidden="1"/>
    <cellStyle name="Hipervínculo" xfId="6994" builtinId="8" hidden="1"/>
    <cellStyle name="Hipervínculo" xfId="7000" builtinId="8" hidden="1"/>
    <cellStyle name="Hipervínculo" xfId="7004" builtinId="8" hidden="1"/>
    <cellStyle name="Hipervínculo" xfId="7008" builtinId="8" hidden="1"/>
    <cellStyle name="Hipervínculo" xfId="7012" builtinId="8" hidden="1"/>
    <cellStyle name="Hipervínculo" xfId="7018" builtinId="8" hidden="1"/>
    <cellStyle name="Hipervínculo" xfId="7022" builtinId="8" hidden="1"/>
    <cellStyle name="Hipervínculo" xfId="7026" builtinId="8" hidden="1"/>
    <cellStyle name="Hipervínculo" xfId="7032" builtinId="8" hidden="1"/>
    <cellStyle name="Hipervínculo" xfId="7036" builtinId="8" hidden="1"/>
    <cellStyle name="Hipervínculo" xfId="7040" builtinId="8" hidden="1"/>
    <cellStyle name="Hipervínculo" xfId="7044" builtinId="8" hidden="1"/>
    <cellStyle name="Hipervínculo" xfId="7050" builtinId="8" hidden="1"/>
    <cellStyle name="Hipervínculo" xfId="7054" builtinId="8" hidden="1"/>
    <cellStyle name="Hipervínculo" xfId="7058" builtinId="8" hidden="1"/>
    <cellStyle name="Hipervínculo" xfId="7066" builtinId="8" hidden="1"/>
    <cellStyle name="Hipervínculo" xfId="7070" builtinId="8" hidden="1"/>
    <cellStyle name="Hipervínculo" xfId="7074" builtinId="8" hidden="1"/>
    <cellStyle name="Hipervínculo" xfId="7078" builtinId="8" hidden="1"/>
    <cellStyle name="Hipervínculo" xfId="7084" builtinId="8" hidden="1"/>
    <cellStyle name="Hipervínculo" xfId="7088" builtinId="8" hidden="1"/>
    <cellStyle name="Hipervínculo" xfId="7092" builtinId="8" hidden="1"/>
    <cellStyle name="Hipervínculo" xfId="7098" builtinId="8" hidden="1"/>
    <cellStyle name="Hipervínculo" xfId="7102" builtinId="8" hidden="1"/>
    <cellStyle name="Hipervínculo" xfId="7106" builtinId="8" hidden="1"/>
    <cellStyle name="Hipervínculo" xfId="7110" builtinId="8" hidden="1"/>
    <cellStyle name="Hipervínculo" xfId="7114" builtinId="8" hidden="1"/>
    <cellStyle name="Hipervínculo" xfId="7118" builtinId="8" hidden="1"/>
    <cellStyle name="Hipervínculo" xfId="7122" builtinId="8" hidden="1"/>
    <cellStyle name="Hipervínculo" xfId="7128" builtinId="8" hidden="1"/>
    <cellStyle name="Hipervínculo" xfId="7132" builtinId="8" hidden="1"/>
    <cellStyle name="Hipervínculo" xfId="7136" builtinId="8" hidden="1"/>
    <cellStyle name="Hipervínculo" xfId="7140" builtinId="8" hidden="1"/>
    <cellStyle name="Hipervínculo" xfId="7146" builtinId="8" hidden="1"/>
    <cellStyle name="Hipervínculo" xfId="7150" builtinId="8" hidden="1"/>
    <cellStyle name="Hipervínculo" xfId="7154" builtinId="8" hidden="1"/>
    <cellStyle name="Hipervínculo" xfId="7160" builtinId="8" hidden="1"/>
    <cellStyle name="Hipervínculo" xfId="7164" builtinId="8" hidden="1"/>
    <cellStyle name="Hipervínculo" xfId="7168" builtinId="8" hidden="1"/>
    <cellStyle name="Hipervínculo" xfId="7172" builtinId="8" hidden="1"/>
    <cellStyle name="Hipervínculo" xfId="7178" builtinId="8" hidden="1"/>
    <cellStyle name="Hipervínculo" xfId="7182" builtinId="8" hidden="1"/>
    <cellStyle name="Hipervínculo" xfId="7186" builtinId="8" hidden="1"/>
    <cellStyle name="Hipervínculo" xfId="7192" builtinId="8" hidden="1"/>
    <cellStyle name="Hipervínculo" xfId="7198" builtinId="8" hidden="1"/>
    <cellStyle name="Hipervínculo" xfId="7202" builtinId="8" hidden="1"/>
    <cellStyle name="Hipervínculo" xfId="7206" builtinId="8" hidden="1"/>
    <cellStyle name="Hipervínculo" xfId="7212" builtinId="8" hidden="1"/>
    <cellStyle name="Hipervínculo" xfId="7216" builtinId="8" hidden="1"/>
    <cellStyle name="Hipervínculo" xfId="7220" builtinId="8" hidden="1"/>
    <cellStyle name="Hipervínculo" xfId="7226" builtinId="8" hidden="1"/>
    <cellStyle name="Hipervínculo" xfId="7230" builtinId="8" hidden="1"/>
    <cellStyle name="Hipervínculo" xfId="7234" builtinId="8" hidden="1"/>
    <cellStyle name="Hipervínculo" xfId="7238" builtinId="8" hidden="1"/>
    <cellStyle name="Hipervínculo" xfId="7064" builtinId="8" hidden="1"/>
    <cellStyle name="Hipervínculo" xfId="7246" builtinId="8" hidden="1"/>
    <cellStyle name="Hipervínculo" xfId="7250" builtinId="8" hidden="1"/>
    <cellStyle name="Hipervínculo" xfId="7256" builtinId="8" hidden="1"/>
    <cellStyle name="Hipervínculo" xfId="7260" builtinId="8" hidden="1"/>
    <cellStyle name="Hipervínculo" xfId="7264" builtinId="8" hidden="1"/>
    <cellStyle name="Hipervínculo" xfId="7268" builtinId="8" hidden="1"/>
    <cellStyle name="Hipervínculo" xfId="7274" builtinId="8" hidden="1"/>
    <cellStyle name="Hipervínculo" xfId="7278" builtinId="8" hidden="1"/>
    <cellStyle name="Hipervínculo" xfId="7282" builtinId="8" hidden="1"/>
    <cellStyle name="Hipervínculo" xfId="7288" builtinId="8" hidden="1"/>
    <cellStyle name="Hipervínculo" xfId="7292" builtinId="8" hidden="1"/>
    <cellStyle name="Hipervínculo" xfId="7296" builtinId="8" hidden="1"/>
    <cellStyle name="Hipervínculo" xfId="7300" builtinId="8" hidden="1"/>
    <cellStyle name="Hipervínculo" xfId="7306" builtinId="8" hidden="1"/>
    <cellStyle name="Hipervínculo" xfId="7310" builtinId="8" hidden="1"/>
    <cellStyle name="Hipervínculo" xfId="7314" builtinId="8" hidden="1"/>
    <cellStyle name="Hipervínculo" xfId="7320" builtinId="8" hidden="1"/>
    <cellStyle name="Hipervínculo" xfId="7324" builtinId="8" hidden="1"/>
    <cellStyle name="Hipervínculo" xfId="7330" builtinId="8" hidden="1"/>
    <cellStyle name="Hipervínculo" xfId="7334" builtinId="8" hidden="1"/>
    <cellStyle name="Hipervínculo" xfId="7340" builtinId="8" hidden="1"/>
    <cellStyle name="Hipervínculo" xfId="7344" builtinId="8" hidden="1"/>
    <cellStyle name="Hipervínculo" xfId="7348" builtinId="8" hidden="1"/>
    <cellStyle name="Hipervínculo" xfId="7354" builtinId="8" hidden="1"/>
    <cellStyle name="Hipervínculo" xfId="7358" builtinId="8" hidden="1"/>
    <cellStyle name="Hipervínculo" xfId="7362" builtinId="8" hidden="1"/>
    <cellStyle name="Hipervínculo" xfId="7366" builtinId="8" hidden="1"/>
    <cellStyle name="Hipervínculo" xfId="7372" builtinId="8" hidden="1"/>
    <cellStyle name="Hipervínculo" xfId="7196" builtinId="8" hidden="1"/>
    <cellStyle name="Hipervínculo" xfId="7378" builtinId="8" hidden="1"/>
    <cellStyle name="Hipervínculo" xfId="7384" builtinId="8" hidden="1"/>
    <cellStyle name="Hipervínculo" xfId="7368" builtinId="8" hidden="1"/>
    <cellStyle name="Hipervínculo" xfId="7336" builtinId="8" hidden="1"/>
    <cellStyle name="Hipervínculo" xfId="7302" builtinId="8" hidden="1"/>
    <cellStyle name="Hipervínculo" xfId="7270" builtinId="8" hidden="1"/>
    <cellStyle name="Hipervínculo" xfId="7240" builtinId="8" hidden="1"/>
    <cellStyle name="Hipervínculo" xfId="7208" builtinId="8" hidden="1"/>
    <cellStyle name="Hipervínculo" xfId="7174" builtinId="8" hidden="1"/>
    <cellStyle name="Hipervínculo" xfId="7142" builtinId="8" hidden="1"/>
    <cellStyle name="Hipervínculo" xfId="6932" builtinId="8" hidden="1"/>
    <cellStyle name="Hipervínculo" xfId="7080" builtinId="8" hidden="1"/>
    <cellStyle name="Hipervínculo" xfId="7046" builtinId="8" hidden="1"/>
    <cellStyle name="Hipervínculo" xfId="7014" builtinId="8" hidden="1"/>
    <cellStyle name="Hipervínculo" xfId="6982" builtinId="8" hidden="1"/>
    <cellStyle name="Hipervínculo" xfId="6952" builtinId="8" hidden="1"/>
    <cellStyle name="Hipervínculo" xfId="6918" builtinId="8" hidden="1"/>
    <cellStyle name="Hipervínculo" xfId="6886" builtinId="8" hidden="1"/>
    <cellStyle name="Hipervínculo" xfId="6854" builtinId="8" hidden="1"/>
    <cellStyle name="Hipervínculo" xfId="6824" builtinId="8" hidden="1"/>
    <cellStyle name="Hipervínculo" xfId="6790" builtinId="8" hidden="1"/>
    <cellStyle name="Hipervínculo" xfId="6758" builtinId="8" hidden="1"/>
    <cellStyle name="Hipervínculo" xfId="6726" builtinId="8" hidden="1"/>
    <cellStyle name="Hipervínculo" xfId="6690" builtinId="8" hidden="1"/>
    <cellStyle name="Hipervínculo" xfId="6658" builtinId="8" hidden="1"/>
    <cellStyle name="Hipervínculo" xfId="6626" builtinId="8" hidden="1"/>
    <cellStyle name="Hipervínculo" xfId="6594" builtinId="8" hidden="1"/>
    <cellStyle name="Hipervínculo" xfId="6564" builtinId="8" hidden="1"/>
    <cellStyle name="Hipervínculo" xfId="6531" builtinId="8" hidden="1"/>
    <cellStyle name="Hipervínculo" xfId="6499" builtinId="8" hidden="1"/>
    <cellStyle name="Hipervínculo" xfId="6467" builtinId="8" hidden="1"/>
    <cellStyle name="Hipervínculo" xfId="6437" builtinId="8" hidden="1"/>
    <cellStyle name="Hipervínculo" xfId="6405" builtinId="8" hidden="1"/>
    <cellStyle name="Hipervínculo" xfId="6371" builtinId="8" hidden="1"/>
    <cellStyle name="Hipervínculo" xfId="6339" builtinId="8" hidden="1"/>
    <cellStyle name="Hipervínculo" xfId="6309" builtinId="8" hidden="1"/>
    <cellStyle name="Hipervínculo" xfId="6277" builtinId="8" hidden="1"/>
    <cellStyle name="Hipervínculo" xfId="6243" builtinId="8" hidden="1"/>
    <cellStyle name="Hipervínculo" xfId="6211" builtinId="8" hidden="1"/>
    <cellStyle name="Hipervínculo" xfId="6181" builtinId="8" hidden="1"/>
    <cellStyle name="Hipervínculo" xfId="6149" builtinId="8" hidden="1"/>
    <cellStyle name="Hipervínculo" xfId="6115" builtinId="8" hidden="1"/>
    <cellStyle name="Hipervínculo" xfId="6083" builtinId="8" hidden="1"/>
    <cellStyle name="Hipervínculo" xfId="5873" builtinId="8" hidden="1"/>
    <cellStyle name="Hipervínculo" xfId="6021" builtinId="8" hidden="1"/>
    <cellStyle name="Hipervínculo" xfId="5987" builtinId="8" hidden="1"/>
    <cellStyle name="Hipervínculo" xfId="5955" builtinId="8" hidden="1"/>
    <cellStyle name="Hipervínculo" xfId="5923" builtinId="8" hidden="1"/>
    <cellStyle name="Hipervínculo" xfId="5893" builtinId="8" hidden="1"/>
    <cellStyle name="Hipervínculo" xfId="5859" builtinId="8" hidden="1"/>
    <cellStyle name="Hipervínculo" xfId="5827" builtinId="8" hidden="1"/>
    <cellStyle name="Hipervínculo" xfId="5795" builtinId="8" hidden="1"/>
    <cellStyle name="Hipervínculo" xfId="5765" builtinId="8" hidden="1"/>
    <cellStyle name="Hipervínculo" xfId="5731" builtinId="8" hidden="1"/>
    <cellStyle name="Hipervínculo" xfId="5699" builtinId="8" hidden="1"/>
    <cellStyle name="Hipervínculo" xfId="5667" builtinId="8" hidden="1"/>
    <cellStyle name="Hipervínculo" xfId="5637" builtinId="8" hidden="1"/>
    <cellStyle name="Hipervínculo" xfId="5603" builtinId="8" hidden="1"/>
    <cellStyle name="Hipervínculo" xfId="5571" builtinId="8" hidden="1"/>
    <cellStyle name="Hipervínculo" xfId="5539" builtinId="8" hidden="1"/>
    <cellStyle name="Hipervínculo" xfId="5509" builtinId="8" hidden="1"/>
    <cellStyle name="Hipervínculo" xfId="5475" builtinId="8" hidden="1"/>
    <cellStyle name="Hipervínculo" xfId="5443" builtinId="8" hidden="1"/>
    <cellStyle name="Hipervínculo" xfId="5411" builtinId="8" hidden="1"/>
    <cellStyle name="Hipervínculo" xfId="5375" builtinId="8" hidden="1"/>
    <cellStyle name="Hipervínculo" xfId="5343" builtinId="8" hidden="1"/>
    <cellStyle name="Hipervínculo" xfId="5311" builtinId="8" hidden="1"/>
    <cellStyle name="Hipervínculo" xfId="5279" builtinId="8" hidden="1"/>
    <cellStyle name="Hipervínculo" xfId="5249" builtinId="8" hidden="1"/>
    <cellStyle name="Hipervínculo" xfId="5217" builtinId="8" hidden="1"/>
    <cellStyle name="Hipervínculo" xfId="5184" builtinId="8" hidden="1"/>
    <cellStyle name="Hipervínculo" xfId="5152" builtinId="8" hidden="1"/>
    <cellStyle name="Hipervínculo" xfId="5122" builtinId="8" hidden="1"/>
    <cellStyle name="Hipervínculo" xfId="5090" builtinId="8" hidden="1"/>
    <cellStyle name="Hipervínculo" xfId="5056" builtinId="8" hidden="1"/>
    <cellStyle name="Hipervínculo" xfId="5024" builtinId="8" hidden="1"/>
    <cellStyle name="Hipervínculo" xfId="4814" builtinId="8" hidden="1"/>
    <cellStyle name="Hipervínculo" xfId="4962" builtinId="8" hidden="1"/>
    <cellStyle name="Hipervínculo" xfId="4928" builtinId="8" hidden="1"/>
    <cellStyle name="Hipervínculo" xfId="4896" builtinId="8" hidden="1"/>
    <cellStyle name="Hipervínculo" xfId="4864" builtinId="8" hidden="1"/>
    <cellStyle name="Hipervínculo" xfId="4834" builtinId="8" hidden="1"/>
    <cellStyle name="Hipervínculo" xfId="4800" builtinId="8" hidden="1"/>
    <cellStyle name="Hipervínculo" xfId="4768" builtinId="8" hidden="1"/>
    <cellStyle name="Hipervínculo" xfId="4736" builtinId="8" hidden="1"/>
    <cellStyle name="Hipervínculo" xfId="4706" builtinId="8" hidden="1"/>
    <cellStyle name="Hipervínculo" xfId="4672" builtinId="8" hidden="1"/>
    <cellStyle name="Hipervínculo" xfId="4640" builtinId="8" hidden="1"/>
    <cellStyle name="Hipervínculo" xfId="4608" builtinId="8" hidden="1"/>
    <cellStyle name="Hipervínculo" xfId="4578" builtinId="8" hidden="1"/>
    <cellStyle name="Hipervínculo" xfId="4544" builtinId="8" hidden="1"/>
    <cellStyle name="Hipervínculo" xfId="4512" builtinId="8" hidden="1"/>
    <cellStyle name="Hipervínculo" xfId="4480" builtinId="8" hidden="1"/>
    <cellStyle name="Hipervínculo" xfId="4450" builtinId="8" hidden="1"/>
    <cellStyle name="Hipervínculo" xfId="4416" builtinId="8" hidden="1"/>
    <cellStyle name="Hipervínculo" xfId="4384" builtinId="8" hidden="1"/>
    <cellStyle name="Hipervínculo" xfId="4352" builtinId="8" hidden="1"/>
    <cellStyle name="Hipervínculo" xfId="4322" builtinId="8" hidden="1"/>
    <cellStyle name="Hipervínculo" xfId="4290" builtinId="8" hidden="1"/>
    <cellStyle name="Hipervínculo" xfId="4256" builtinId="8" hidden="1"/>
    <cellStyle name="Hipervínculo" xfId="4224" builtinId="8" hidden="1"/>
    <cellStyle name="Hipervínculo" xfId="4194" builtinId="8" hidden="1"/>
    <cellStyle name="Hipervínculo" xfId="4162" builtinId="8" hidden="1"/>
    <cellStyle name="Hipervínculo" xfId="4128" builtinId="8" hidden="1"/>
    <cellStyle name="Hipervínculo" xfId="4096" builtinId="8" hidden="1"/>
    <cellStyle name="Hipervínculo" xfId="4060" builtinId="8" hidden="1"/>
    <cellStyle name="Hipervínculo" xfId="4028" builtinId="8" hidden="1"/>
    <cellStyle name="Hipervínculo" xfId="3996" builtinId="8" hidden="1"/>
    <cellStyle name="Hipervínculo" xfId="3964" builtinId="8" hidden="1"/>
    <cellStyle name="Hipervínculo" xfId="3755" builtinId="8" hidden="1"/>
    <cellStyle name="Hipervínculo" xfId="3902" builtinId="8" hidden="1"/>
    <cellStyle name="Hipervínculo" xfId="3869" builtinId="8" hidden="1"/>
    <cellStyle name="Hipervínculo" xfId="3837" builtinId="8" hidden="1"/>
    <cellStyle name="Hipervínculo" xfId="3805" builtinId="8" hidden="1"/>
    <cellStyle name="Hipervínculo" xfId="3775" builtinId="8" hidden="1"/>
    <cellStyle name="Hipervínculo" xfId="3741" builtinId="8" hidden="1"/>
    <cellStyle name="Hipervínculo" xfId="3709" builtinId="8" hidden="1"/>
    <cellStyle name="Hipervínculo" xfId="3677" builtinId="8" hidden="1"/>
    <cellStyle name="Hipervínculo" xfId="3647" builtinId="8" hidden="1"/>
    <cellStyle name="Hipervínculo" xfId="3613" builtinId="8" hidden="1"/>
    <cellStyle name="Hipervínculo" xfId="3581" builtinId="8" hidden="1"/>
    <cellStyle name="Hipervínculo" xfId="3549" builtinId="8" hidden="1"/>
    <cellStyle name="Hipervínculo" xfId="3513" builtinId="8" hidden="1"/>
    <cellStyle name="Hipervínculo" xfId="3481" builtinId="8" hidden="1"/>
    <cellStyle name="Hipervínculo" xfId="3449" builtinId="8" hidden="1"/>
    <cellStyle name="Hipervínculo" xfId="3417" builtinId="8" hidden="1"/>
    <cellStyle name="Hipervínculo" xfId="3387" builtinId="8" hidden="1"/>
    <cellStyle name="Hipervínculo" xfId="3354" builtinId="8" hidden="1"/>
    <cellStyle name="Hipervínculo" xfId="3322" builtinId="8" hidden="1"/>
    <cellStyle name="Hipervínculo" xfId="3290" builtinId="8" hidden="1"/>
    <cellStyle name="Hipervínculo" xfId="3260" builtinId="8" hidden="1"/>
    <cellStyle name="Hipervínculo" xfId="3228" builtinId="8" hidden="1"/>
    <cellStyle name="Hipervínculo" xfId="1549" builtinId="8" hidden="1"/>
    <cellStyle name="Hipervínculo" xfId="1553" builtinId="8" hidden="1"/>
    <cellStyle name="Hipervínculo" xfId="1557" builtinId="8" hidden="1"/>
    <cellStyle name="Hipervínculo" xfId="1561" builtinId="8" hidden="1"/>
    <cellStyle name="Hipervínculo" xfId="1565" builtinId="8" hidden="1"/>
    <cellStyle name="Hipervínculo" xfId="1571" builtinId="8" hidden="1"/>
    <cellStyle name="Hipervínculo" xfId="1575" builtinId="8" hidden="1"/>
    <cellStyle name="Hipervínculo" xfId="1579" builtinId="8" hidden="1"/>
    <cellStyle name="Hipervínculo" xfId="1583" builtinId="8" hidden="1"/>
    <cellStyle name="Hipervínculo" xfId="1587" builtinId="8" hidden="1"/>
    <cellStyle name="Hipervínculo" xfId="1591" builtinId="8" hidden="1"/>
    <cellStyle name="Hipervínculo" xfId="1595" builtinId="8" hidden="1"/>
    <cellStyle name="Hipervínculo" xfId="1599" builtinId="8" hidden="1"/>
    <cellStyle name="Hipervínculo" xfId="1605" builtinId="8" hidden="1"/>
    <cellStyle name="Hipervínculo" xfId="1609" builtinId="8" hidden="1"/>
    <cellStyle name="Hipervínculo" xfId="1613" builtinId="8" hidden="1"/>
    <cellStyle name="Hipervínculo" xfId="1617" builtinId="8" hidden="1"/>
    <cellStyle name="Hipervínculo" xfId="1621" builtinId="8" hidden="1"/>
    <cellStyle name="Hipervínculo" xfId="1625" builtinId="8" hidden="1"/>
    <cellStyle name="Hipervínculo" xfId="1629" builtinId="8" hidden="1"/>
    <cellStyle name="Hipervínculo" xfId="1637" builtinId="8" hidden="1"/>
    <cellStyle name="Hipervínculo" xfId="1641" builtinId="8" hidden="1"/>
    <cellStyle name="Hipervínculo" xfId="1645" builtinId="8" hidden="1"/>
    <cellStyle name="Hipervínculo" xfId="1649" builtinId="8" hidden="1"/>
    <cellStyle name="Hipervínculo" xfId="1653" builtinId="8" hidden="1"/>
    <cellStyle name="Hipervínculo" xfId="1657" builtinId="8" hidden="1"/>
    <cellStyle name="Hipervínculo" xfId="1661" builtinId="8" hidden="1"/>
    <cellStyle name="Hipervínculo" xfId="1665" builtinId="8" hidden="1"/>
    <cellStyle name="Hipervínculo" xfId="1671" builtinId="8" hidden="1"/>
    <cellStyle name="Hipervínculo" xfId="1675" builtinId="8" hidden="1"/>
    <cellStyle name="Hipervínculo" xfId="1499" builtinId="8" hidden="1"/>
    <cellStyle name="Hipervínculo" xfId="1681" builtinId="8" hidden="1"/>
    <cellStyle name="Hipervínculo" xfId="1685" builtinId="8" hidden="1"/>
    <cellStyle name="Hipervínculo" xfId="1689" builtinId="8" hidden="1"/>
    <cellStyle name="Hipervínculo" xfId="1693" builtinId="8" hidden="1"/>
    <cellStyle name="Hipervínculo" xfId="1699" builtinId="8" hidden="1"/>
    <cellStyle name="Hipervínculo" xfId="1703" builtinId="8" hidden="1"/>
    <cellStyle name="Hipervínculo" xfId="1707" builtinId="8" hidden="1"/>
    <cellStyle name="Hipervínculo" xfId="1711" builtinId="8" hidden="1"/>
    <cellStyle name="Hipervínculo" xfId="1715" builtinId="8" hidden="1"/>
    <cellStyle name="Hipervínculo" xfId="1719" builtinId="8" hidden="1"/>
    <cellStyle name="Hipervínculo" xfId="1723" builtinId="8" hidden="1"/>
    <cellStyle name="Hipervínculo" xfId="1727" builtinId="8" hidden="1"/>
    <cellStyle name="Hipervínculo" xfId="1733" builtinId="8" hidden="1"/>
    <cellStyle name="Hipervínculo" xfId="1737" builtinId="8" hidden="1"/>
    <cellStyle name="Hipervínculo" xfId="1741" builtinId="8" hidden="1"/>
    <cellStyle name="Hipervínculo" xfId="1745" builtinId="8" hidden="1"/>
    <cellStyle name="Hipervínculo" xfId="1749" builtinId="8" hidden="1"/>
    <cellStyle name="Hipervínculo" xfId="1753" builtinId="8" hidden="1"/>
    <cellStyle name="Hipervínculo" xfId="1757" builtinId="8" hidden="1"/>
    <cellStyle name="Hipervínculo" xfId="1765" builtinId="8" hidden="1"/>
    <cellStyle name="Hipervínculo" xfId="1769" builtinId="8" hidden="1"/>
    <cellStyle name="Hipervínculo" xfId="1773" builtinId="8" hidden="1"/>
    <cellStyle name="Hipervínculo" xfId="1777" builtinId="8" hidden="1"/>
    <cellStyle name="Hipervínculo" xfId="1781" builtinId="8" hidden="1"/>
    <cellStyle name="Hipervínculo" xfId="1785" builtinId="8" hidden="1"/>
    <cellStyle name="Hipervínculo" xfId="1789" builtinId="8" hidden="1"/>
    <cellStyle name="Hipervínculo" xfId="1793" builtinId="8" hidden="1"/>
    <cellStyle name="Hipervínculo" xfId="1799" builtinId="8" hidden="1"/>
    <cellStyle name="Hipervínculo" xfId="1803" builtinId="8" hidden="1"/>
    <cellStyle name="Hipervínculo" xfId="1807" builtinId="8" hidden="1"/>
    <cellStyle name="Hipervínculo" xfId="1631" builtinId="8" hidden="1"/>
    <cellStyle name="Hipervínculo" xfId="1813" builtinId="8" hidden="1"/>
    <cellStyle name="Hipervínculo" xfId="1817" builtinId="8" hidden="1"/>
    <cellStyle name="Hipervínculo" xfId="1821" builtinId="8" hidden="1"/>
    <cellStyle name="Hipervínculo" xfId="1827" builtinId="8" hidden="1"/>
    <cellStyle name="Hipervínculo" xfId="1831" builtinId="8" hidden="1"/>
    <cellStyle name="Hipervínculo" xfId="1835" builtinId="8" hidden="1"/>
    <cellStyle name="Hipervínculo" xfId="1839" builtinId="8" hidden="1"/>
    <cellStyle name="Hipervínculo" xfId="1843" builtinId="8" hidden="1"/>
    <cellStyle name="Hipervínculo" xfId="1847" builtinId="8" hidden="1"/>
    <cellStyle name="Hipervínculo" xfId="1851" builtinId="8" hidden="1"/>
    <cellStyle name="Hipervínculo" xfId="1855" builtinId="8" hidden="1"/>
    <cellStyle name="Hipervínculo" xfId="1861" builtinId="8" hidden="1"/>
    <cellStyle name="Hipervínculo" xfId="1865" builtinId="8" hidden="1"/>
    <cellStyle name="Hipervínculo" xfId="1869" builtinId="8" hidden="1"/>
    <cellStyle name="Hipervínculo" xfId="1873" builtinId="8" hidden="1"/>
    <cellStyle name="Hipervínculo" xfId="1877" builtinId="8" hidden="1"/>
    <cellStyle name="Hipervínculo" xfId="1881" builtinId="8" hidden="1"/>
    <cellStyle name="Hipervínculo" xfId="1885" builtinId="8" hidden="1"/>
    <cellStyle name="Hipervínculo" xfId="1891" builtinId="8" hidden="1"/>
    <cellStyle name="Hipervínculo" xfId="1897" builtinId="8" hidden="1"/>
    <cellStyle name="Hipervínculo" xfId="1901" builtinId="8" hidden="1"/>
    <cellStyle name="Hipervínculo" xfId="1905" builtinId="8" hidden="1"/>
    <cellStyle name="Hipervínculo" xfId="1909" builtinId="8" hidden="1"/>
    <cellStyle name="Hipervínculo" xfId="1913" builtinId="8" hidden="1"/>
    <cellStyle name="Hipervínculo" xfId="1917" builtinId="8" hidden="1"/>
    <cellStyle name="Hipervínculo" xfId="1921" builtinId="8" hidden="1"/>
    <cellStyle name="Hipervínculo" xfId="1927" builtinId="8" hidden="1"/>
    <cellStyle name="Hipervínculo" xfId="1931" builtinId="8" hidden="1"/>
    <cellStyle name="Hipervínculo" xfId="1935" builtinId="8" hidden="1"/>
    <cellStyle name="Hipervínculo" xfId="1939" builtinId="8" hidden="1"/>
    <cellStyle name="Hipervínculo" xfId="1763" builtinId="8" hidden="1"/>
    <cellStyle name="Hipervínculo" xfId="1945" builtinId="8" hidden="1"/>
    <cellStyle name="Hipervínculo" xfId="1949" builtinId="8" hidden="1"/>
    <cellStyle name="Hipervínculo" xfId="1955" builtinId="8" hidden="1"/>
    <cellStyle name="Hipervínculo" xfId="1959" builtinId="8" hidden="1"/>
    <cellStyle name="Hipervínculo" xfId="1963" builtinId="8" hidden="1"/>
    <cellStyle name="Hipervínculo" xfId="1967" builtinId="8" hidden="1"/>
    <cellStyle name="Hipervínculo" xfId="1971" builtinId="8" hidden="1"/>
    <cellStyle name="Hipervínculo" xfId="1975" builtinId="8" hidden="1"/>
    <cellStyle name="Hipervínculo" xfId="1979" builtinId="8" hidden="1"/>
    <cellStyle name="Hipervínculo" xfId="1983" builtinId="8" hidden="1"/>
    <cellStyle name="Hipervínculo" xfId="1989" builtinId="8" hidden="1"/>
    <cellStyle name="Hipervínculo" xfId="1993" builtinId="8" hidden="1"/>
    <cellStyle name="Hipervínculo" xfId="1997" builtinId="8" hidden="1"/>
    <cellStyle name="Hipervínculo" xfId="2001" builtinId="8" hidden="1"/>
    <cellStyle name="Hipervínculo" xfId="2005" builtinId="8" hidden="1"/>
    <cellStyle name="Hipervínculo" xfId="2009" builtinId="8" hidden="1"/>
    <cellStyle name="Hipervínculo" xfId="2013" builtinId="8" hidden="1"/>
    <cellStyle name="Hipervínculo" xfId="2019" builtinId="8" hidden="1"/>
    <cellStyle name="Hipervínculo" xfId="2023" builtinId="8" hidden="1"/>
    <cellStyle name="Hipervínculo" xfId="2028" builtinId="8" hidden="1"/>
    <cellStyle name="Hipervínculo" xfId="2032" builtinId="8" hidden="1"/>
    <cellStyle name="Hipervínculo" xfId="2036" builtinId="8" hidden="1"/>
    <cellStyle name="Hipervínculo" xfId="2040" builtinId="8" hidden="1"/>
    <cellStyle name="Hipervínculo" xfId="2044" builtinId="8" hidden="1"/>
    <cellStyle name="Hipervínculo" xfId="2048" builtinId="8" hidden="1"/>
    <cellStyle name="Hipervínculo" xfId="2054" builtinId="8" hidden="1"/>
    <cellStyle name="Hipervínculo" xfId="2058" builtinId="8" hidden="1"/>
    <cellStyle name="Hipervínculo" xfId="2062" builtinId="8" hidden="1"/>
    <cellStyle name="Hipervínculo" xfId="2066" builtinId="8" hidden="1"/>
    <cellStyle name="Hipervínculo" xfId="2070" builtinId="8" hidden="1"/>
    <cellStyle name="Hipervínculo" xfId="1895" builtinId="8" hidden="1"/>
    <cellStyle name="Hipervínculo" xfId="2076" builtinId="8" hidden="1"/>
    <cellStyle name="Hipervínculo" xfId="2082" builtinId="8" hidden="1"/>
    <cellStyle name="Hipervínculo" xfId="2086" builtinId="8" hidden="1"/>
    <cellStyle name="Hipervínculo" xfId="2090" builtinId="8" hidden="1"/>
    <cellStyle name="Hipervínculo" xfId="2094" builtinId="8" hidden="1"/>
    <cellStyle name="Hipervínculo" xfId="2098" builtinId="8" hidden="1"/>
    <cellStyle name="Hipervínculo" xfId="2102" builtinId="8" hidden="1"/>
    <cellStyle name="Hipervínculo" xfId="2106" builtinId="8" hidden="1"/>
    <cellStyle name="Hipervínculo" xfId="2110" builtinId="8" hidden="1"/>
    <cellStyle name="Hipervínculo" xfId="2116" builtinId="8" hidden="1"/>
    <cellStyle name="Hipervínculo" xfId="2120" builtinId="8" hidden="1"/>
    <cellStyle name="Hipervínculo" xfId="2124" builtinId="8" hidden="1"/>
    <cellStyle name="Hipervínculo" xfId="2128" builtinId="8" hidden="1"/>
    <cellStyle name="Hipervínculo" xfId="2132" builtinId="8" hidden="1"/>
    <cellStyle name="Hipervínculo" xfId="2136" builtinId="8" hidden="1"/>
    <cellStyle name="Hipervínculo" xfId="2140" builtinId="8" hidden="1"/>
    <cellStyle name="Hipervínculo" xfId="2146" builtinId="8" hidden="1"/>
    <cellStyle name="Hipervínculo" xfId="2150" builtinId="8" hidden="1"/>
    <cellStyle name="Hipervínculo" xfId="2154" builtinId="8" hidden="1"/>
    <cellStyle name="Hipervínculo" xfId="2158" builtinId="8" hidden="1"/>
    <cellStyle name="Hipervínculo" xfId="2162" builtinId="8" hidden="1"/>
    <cellStyle name="Hipervínculo" xfId="2166" builtinId="8" hidden="1"/>
    <cellStyle name="Hipervínculo" xfId="2170" builtinId="8" hidden="1"/>
    <cellStyle name="Hipervínculo" xfId="2174" builtinId="8" hidden="1"/>
    <cellStyle name="Hipervínculo" xfId="2180" builtinId="8" hidden="1"/>
    <cellStyle name="Hipervínculo" xfId="2184" builtinId="8" hidden="1"/>
    <cellStyle name="Hipervínculo" xfId="2188" builtinId="8" hidden="1"/>
    <cellStyle name="Hipervínculo" xfId="2192" builtinId="8" hidden="1"/>
    <cellStyle name="Hipervínculo" xfId="2196" builtinId="8" hidden="1"/>
    <cellStyle name="Hipervínculo" xfId="2200" builtinId="8" hidden="1"/>
    <cellStyle name="Hipervínculo" xfId="2208" builtinId="8" hidden="1"/>
    <cellStyle name="Hipervínculo" xfId="2214" builtinId="8" hidden="1"/>
    <cellStyle name="Hipervínculo" xfId="2218" builtinId="8" hidden="1"/>
    <cellStyle name="Hipervínculo" xfId="2222" builtinId="8" hidden="1"/>
    <cellStyle name="Hipervínculo" xfId="2226" builtinId="8" hidden="1"/>
    <cellStyle name="Hipervínculo" xfId="2230" builtinId="8" hidden="1"/>
    <cellStyle name="Hipervínculo" xfId="2234" builtinId="8" hidden="1"/>
    <cellStyle name="Hipervínculo" xfId="2238" builtinId="8" hidden="1"/>
    <cellStyle name="Hipervínculo" xfId="2242" builtinId="8" hidden="1"/>
    <cellStyle name="Hipervínculo" xfId="2248" builtinId="8" hidden="1"/>
    <cellStyle name="Hipervínculo" xfId="2252" builtinId="8" hidden="1"/>
    <cellStyle name="Hipervínculo" xfId="2256" builtinId="8" hidden="1"/>
    <cellStyle name="Hipervínculo" xfId="2260" builtinId="8" hidden="1"/>
    <cellStyle name="Hipervínculo" xfId="2264" builtinId="8" hidden="1"/>
    <cellStyle name="Hipervínculo" xfId="2268" builtinId="8" hidden="1"/>
    <cellStyle name="Hipervínculo" xfId="2272" builtinId="8" hidden="1"/>
    <cellStyle name="Hipervínculo" xfId="2278" builtinId="8" hidden="1"/>
    <cellStyle name="Hipervínculo" xfId="2282" builtinId="8" hidden="1"/>
    <cellStyle name="Hipervínculo" xfId="2286" builtinId="8" hidden="1"/>
    <cellStyle name="Hipervínculo" xfId="2290" builtinId="8" hidden="1"/>
    <cellStyle name="Hipervínculo" xfId="2295" builtinId="8" hidden="1"/>
    <cellStyle name="Hipervínculo" xfId="2299" builtinId="8" hidden="1"/>
    <cellStyle name="Hipervínculo" xfId="2303" builtinId="8" hidden="1"/>
    <cellStyle name="Hipervínculo" xfId="2307" builtinId="8" hidden="1"/>
    <cellStyle name="Hipervínculo" xfId="2313" builtinId="8" hidden="1"/>
    <cellStyle name="Hipervínculo" xfId="2317" builtinId="8" hidden="1"/>
    <cellStyle name="Hipervínculo" xfId="2321" builtinId="8" hidden="1"/>
    <cellStyle name="Hipervínculo" xfId="2325" builtinId="8" hidden="1"/>
    <cellStyle name="Hipervínculo" xfId="2329" builtinId="8" hidden="1"/>
    <cellStyle name="Hipervínculo" xfId="2333" builtinId="8" hidden="1"/>
    <cellStyle name="Hipervínculo" xfId="2337" builtinId="8" hidden="1"/>
    <cellStyle name="Hipervínculo" xfId="2341" builtinId="8" hidden="1"/>
    <cellStyle name="Hipervínculo" xfId="2345" builtinId="8" hidden="1"/>
    <cellStyle name="Hipervínculo" xfId="2349" builtinId="8" hidden="1"/>
    <cellStyle name="Hipervínculo" xfId="2353" builtinId="8" hidden="1"/>
    <cellStyle name="Hipervínculo" xfId="2357" builtinId="8" hidden="1"/>
    <cellStyle name="Hipervínculo" xfId="2361" builtinId="8" hidden="1"/>
    <cellStyle name="Hipervínculo" xfId="2365" builtinId="8" hidden="1"/>
    <cellStyle name="Hipervínculo" xfId="2369" builtinId="8" hidden="1"/>
    <cellStyle name="Hipervínculo" xfId="2375" builtinId="8" hidden="1"/>
    <cellStyle name="Hipervínculo" xfId="2379" builtinId="8" hidden="1"/>
    <cellStyle name="Hipervínculo" xfId="2383" builtinId="8" hidden="1"/>
    <cellStyle name="Hipervínculo" xfId="2387" builtinId="8" hidden="1"/>
    <cellStyle name="Hipervínculo" xfId="2391" builtinId="8" hidden="1"/>
    <cellStyle name="Hipervínculo" xfId="2395" builtinId="8" hidden="1"/>
    <cellStyle name="Hipervínculo" xfId="2399" builtinId="8" hidden="1"/>
    <cellStyle name="Hipervínculo" xfId="2405" builtinId="8" hidden="1"/>
    <cellStyle name="Hipervínculo" xfId="2409" builtinId="8" hidden="1"/>
    <cellStyle name="Hipervínculo" xfId="2413" builtinId="8" hidden="1"/>
    <cellStyle name="Hipervínculo" xfId="2417" builtinId="8" hidden="1"/>
    <cellStyle name="Hipervínculo" xfId="2421" builtinId="8" hidden="1"/>
    <cellStyle name="Hipervínculo" xfId="2425" builtinId="8" hidden="1"/>
    <cellStyle name="Hipervínculo" xfId="2429" builtinId="8" hidden="1"/>
    <cellStyle name="Hipervínculo" xfId="2433" builtinId="8" hidden="1"/>
    <cellStyle name="Hipervínculo" xfId="2439" builtinId="8" hidden="1"/>
    <cellStyle name="Hipervínculo" xfId="2443" builtinId="8" hidden="1"/>
    <cellStyle name="Hipervínculo" xfId="2447" builtinId="8" hidden="1"/>
    <cellStyle name="Hipervínculo" xfId="2451" builtinId="8" hidden="1"/>
    <cellStyle name="Hipervínculo" xfId="2455" builtinId="8" hidden="1"/>
    <cellStyle name="Hipervínculo" xfId="2459" builtinId="8" hidden="1"/>
    <cellStyle name="Hipervínculo" xfId="2463" builtinId="8" hidden="1"/>
    <cellStyle name="Hipervínculo" xfId="2469" builtinId="8" hidden="1"/>
    <cellStyle name="Hipervínculo" xfId="2473" builtinId="8" hidden="1"/>
    <cellStyle name="Hipervínculo" xfId="2477" builtinId="8" hidden="1"/>
    <cellStyle name="Hipervínculo" xfId="2481" builtinId="8" hidden="1"/>
    <cellStyle name="Hipervínculo" xfId="2485" builtinId="8" hidden="1"/>
    <cellStyle name="Hipervínculo" xfId="2489" builtinId="8" hidden="1"/>
    <cellStyle name="Hipervínculo" xfId="2493" builtinId="8" hidden="1"/>
    <cellStyle name="Hipervínculo" xfId="2497" builtinId="8" hidden="1"/>
    <cellStyle name="Hipervínculo" xfId="2503" builtinId="8" hidden="1"/>
    <cellStyle name="Hipervínculo" xfId="2507" builtinId="8" hidden="1"/>
    <cellStyle name="Hipervínculo" xfId="2511" builtinId="8" hidden="1"/>
    <cellStyle name="Hipervínculo" xfId="2515" builtinId="8" hidden="1"/>
    <cellStyle name="Hipervínculo" xfId="2519" builtinId="8" hidden="1"/>
    <cellStyle name="Hipervínculo" xfId="2523" builtinId="8" hidden="1"/>
    <cellStyle name="Hipervínculo" xfId="2527" builtinId="8" hidden="1"/>
    <cellStyle name="Hipervínculo" xfId="2533" builtinId="8" hidden="1"/>
    <cellStyle name="Hipervínculo" xfId="2537" builtinId="8" hidden="1"/>
    <cellStyle name="Hipervínculo" xfId="2541" builtinId="8" hidden="1"/>
    <cellStyle name="Hipervínculo" xfId="2545" builtinId="8" hidden="1"/>
    <cellStyle name="Hipervínculo" xfId="2549" builtinId="8" hidden="1"/>
    <cellStyle name="Hipervínculo" xfId="2553" builtinId="8" hidden="1"/>
    <cellStyle name="Hipervínculo" xfId="2557" builtinId="8" hidden="1"/>
    <cellStyle name="Hipervínculo" xfId="2561" builtinId="8" hidden="1"/>
    <cellStyle name="Hipervínculo" xfId="2567" builtinId="8" hidden="1"/>
    <cellStyle name="Hipervínculo" xfId="2571" builtinId="8" hidden="1"/>
    <cellStyle name="Hipervínculo" xfId="2575" builtinId="8" hidden="1"/>
    <cellStyle name="Hipervínculo" xfId="2579" builtinId="8" hidden="1"/>
    <cellStyle name="Hipervínculo" xfId="2583" builtinId="8" hidden="1"/>
    <cellStyle name="Hipervínculo" xfId="2587" builtinId="8" hidden="1"/>
    <cellStyle name="Hipervínculo" xfId="2591" builtinId="8" hidden="1"/>
    <cellStyle name="Hipervínculo" xfId="2597" builtinId="8" hidden="1"/>
    <cellStyle name="Hipervínculo" xfId="2601" builtinId="8" hidden="1"/>
    <cellStyle name="Hipervínculo" xfId="2609" builtinId="8" hidden="1"/>
    <cellStyle name="Hipervínculo" xfId="2613" builtinId="8" hidden="1"/>
    <cellStyle name="Hipervínculo" xfId="2617" builtinId="8" hidden="1"/>
    <cellStyle name="Hipervínculo" xfId="2621" builtinId="8" hidden="1"/>
    <cellStyle name="Hipervínculo" xfId="2625" builtinId="8" hidden="1"/>
    <cellStyle name="Hipervínculo" xfId="2629" builtinId="8" hidden="1"/>
    <cellStyle name="Hipervínculo" xfId="2635" builtinId="8" hidden="1"/>
    <cellStyle name="Hipervínculo" xfId="2639" builtinId="8" hidden="1"/>
    <cellStyle name="Hipervínculo" xfId="2643" builtinId="8" hidden="1"/>
    <cellStyle name="Hipervínculo" xfId="2647" builtinId="8" hidden="1"/>
    <cellStyle name="Hipervínculo" xfId="2651" builtinId="8" hidden="1"/>
    <cellStyle name="Hipervínculo" xfId="2655" builtinId="8" hidden="1"/>
    <cellStyle name="Hipervínculo" xfId="2659" builtinId="8" hidden="1"/>
    <cellStyle name="Hipervínculo" xfId="2665" builtinId="8" hidden="1"/>
    <cellStyle name="Hipervínculo" xfId="2669" builtinId="8" hidden="1"/>
    <cellStyle name="Hipervínculo" xfId="2673" builtinId="8" hidden="1"/>
    <cellStyle name="Hipervínculo" xfId="2677" builtinId="8" hidden="1"/>
    <cellStyle name="Hipervínculo" xfId="2681" builtinId="8" hidden="1"/>
    <cellStyle name="Hipervínculo" xfId="2685" builtinId="8" hidden="1"/>
    <cellStyle name="Hipervínculo" xfId="2689" builtinId="8" hidden="1"/>
    <cellStyle name="Hipervínculo" xfId="2694" builtinId="8" hidden="1"/>
    <cellStyle name="Hipervínculo" xfId="2700" builtinId="8" hidden="1"/>
    <cellStyle name="Hipervínculo" xfId="2704" builtinId="8" hidden="1"/>
    <cellStyle name="Hipervínculo" xfId="2708" builtinId="8" hidden="1"/>
    <cellStyle name="Hipervínculo" xfId="2712" builtinId="8" hidden="1"/>
    <cellStyle name="Hipervínculo" xfId="2716" builtinId="8" hidden="1"/>
    <cellStyle name="Hipervínculo" xfId="2720" builtinId="8" hidden="1"/>
    <cellStyle name="Hipervínculo" xfId="2724" builtinId="8" hidden="1"/>
    <cellStyle name="Hipervínculo" xfId="2730" builtinId="8" hidden="1"/>
    <cellStyle name="Hipervínculo" xfId="2734" builtinId="8" hidden="1"/>
    <cellStyle name="Hipervínculo" xfId="2738" builtinId="8" hidden="1"/>
    <cellStyle name="Hipervínculo" xfId="2740" builtinId="8" hidden="1"/>
    <cellStyle name="Hipervínculo" xfId="2744" builtinId="8" hidden="1"/>
    <cellStyle name="Hipervínculo" xfId="2748" builtinId="8" hidden="1"/>
    <cellStyle name="Hipervínculo" xfId="2752" builtinId="8" hidden="1"/>
    <cellStyle name="Hipervínculo" xfId="2756" builtinId="8" hidden="1"/>
    <cellStyle name="Hipervínculo" xfId="2762" builtinId="8" hidden="1"/>
    <cellStyle name="Hipervínculo" xfId="2766" builtinId="8" hidden="1"/>
    <cellStyle name="Hipervínculo" xfId="2770" builtinId="8" hidden="1"/>
    <cellStyle name="Hipervínculo" xfId="2774" builtinId="8" hidden="1"/>
    <cellStyle name="Hipervínculo" xfId="2778" builtinId="8" hidden="1"/>
    <cellStyle name="Hipervínculo" xfId="2782" builtinId="8" hidden="1"/>
    <cellStyle name="Hipervínculo" xfId="2786" builtinId="8" hidden="1"/>
    <cellStyle name="Hipervínculo" xfId="2792" builtinId="8" hidden="1"/>
    <cellStyle name="Hipervínculo" xfId="2796" builtinId="8" hidden="1"/>
    <cellStyle name="Hipervínculo" xfId="2800" builtinId="8" hidden="1"/>
    <cellStyle name="Hipervínculo" xfId="2804" builtinId="8" hidden="1"/>
    <cellStyle name="Hipervínculo" xfId="2808" builtinId="8" hidden="1"/>
    <cellStyle name="Hipervínculo" xfId="2812" builtinId="8" hidden="1"/>
    <cellStyle name="Hipervínculo" xfId="2816" builtinId="8" hidden="1"/>
    <cellStyle name="Hipervínculo" xfId="2820" builtinId="8" hidden="1"/>
    <cellStyle name="Hipervínculo" xfId="2826" builtinId="8" hidden="1"/>
    <cellStyle name="Hipervínculo" xfId="2830" builtinId="8" hidden="1"/>
    <cellStyle name="Hipervínculo" xfId="2834" builtinId="8" hidden="1"/>
    <cellStyle name="Hipervínculo" xfId="2838" builtinId="8" hidden="1"/>
    <cellStyle name="Hipervínculo" xfId="2842" builtinId="8" hidden="1"/>
    <cellStyle name="Hipervínculo" xfId="2846" builtinId="8" hidden="1"/>
    <cellStyle name="Hipervínculo" xfId="2850" builtinId="8" hidden="1"/>
    <cellStyle name="Hipervínculo" xfId="2856" builtinId="8" hidden="1"/>
    <cellStyle name="Hipervínculo" xfId="2860" builtinId="8" hidden="1"/>
    <cellStyle name="Hipervínculo" xfId="2864" builtinId="8" hidden="1"/>
    <cellStyle name="Hipervínculo" xfId="2868" builtinId="8" hidden="1"/>
    <cellStyle name="Hipervínculo" xfId="2872" builtinId="8" hidden="1"/>
    <cellStyle name="Hipervínculo" xfId="2876" builtinId="8" hidden="1"/>
    <cellStyle name="Hipervínculo" xfId="2880" builtinId="8" hidden="1"/>
    <cellStyle name="Hipervínculo" xfId="2884" builtinId="8" hidden="1"/>
    <cellStyle name="Hipervínculo" xfId="2890" builtinId="8" hidden="1"/>
    <cellStyle name="Hipervínculo" xfId="2894" builtinId="8" hidden="1"/>
    <cellStyle name="Hipervínculo" xfId="2898" builtinId="8" hidden="1"/>
    <cellStyle name="Hipervínculo" xfId="2902" builtinId="8" hidden="1"/>
    <cellStyle name="Hipervínculo" xfId="2906" builtinId="8" hidden="1"/>
    <cellStyle name="Hipervínculo" xfId="2910" builtinId="8" hidden="1"/>
    <cellStyle name="Hipervínculo" xfId="2914" builtinId="8" hidden="1"/>
    <cellStyle name="Hipervínculo" xfId="2920" builtinId="8" hidden="1"/>
    <cellStyle name="Hipervínculo" xfId="2924" builtinId="8" hidden="1"/>
    <cellStyle name="Hipervínculo" xfId="2928" builtinId="8" hidden="1"/>
    <cellStyle name="Hipervínculo" xfId="2932" builtinId="8" hidden="1"/>
    <cellStyle name="Hipervínculo" xfId="2936" builtinId="8" hidden="1"/>
    <cellStyle name="Hipervínculo" xfId="2940" builtinId="8" hidden="1"/>
    <cellStyle name="Hipervínculo" xfId="2944" builtinId="8" hidden="1"/>
    <cellStyle name="Hipervínculo" xfId="2948" builtinId="8" hidden="1"/>
    <cellStyle name="Hipervínculo" xfId="2954" builtinId="8" hidden="1"/>
    <cellStyle name="Hipervínculo" xfId="2958" builtinId="8" hidden="1"/>
    <cellStyle name="Hipervínculo" xfId="2962" builtinId="8" hidden="1"/>
    <cellStyle name="Hipervínculo" xfId="2966" builtinId="8" hidden="1"/>
    <cellStyle name="Hipervínculo" xfId="2970" builtinId="8" hidden="1"/>
    <cellStyle name="Hipervínculo" xfId="2974" builtinId="8" hidden="1"/>
    <cellStyle name="Hipervínculo" xfId="2978" builtinId="8" hidden="1"/>
    <cellStyle name="Hipervínculo" xfId="2984" builtinId="8" hidden="1"/>
    <cellStyle name="Hipervínculo" xfId="2988" builtinId="8" hidden="1"/>
    <cellStyle name="Hipervínculo" xfId="2992" builtinId="8" hidden="1"/>
    <cellStyle name="Hipervínculo" xfId="2996" builtinId="8" hidden="1"/>
    <cellStyle name="Hipervínculo" xfId="3000" builtinId="8" hidden="1"/>
    <cellStyle name="Hipervínculo" xfId="3008" builtinId="8" hidden="1"/>
    <cellStyle name="Hipervínculo" xfId="3012" builtinId="8" hidden="1"/>
    <cellStyle name="Hipervínculo" xfId="3016" builtinId="8" hidden="1"/>
    <cellStyle name="Hipervínculo" xfId="3022" builtinId="8" hidden="1"/>
    <cellStyle name="Hipervínculo" xfId="3026" builtinId="8" hidden="1"/>
    <cellStyle name="Hipervínculo" xfId="3030" builtinId="8" hidden="1"/>
    <cellStyle name="Hipervínculo" xfId="3034" builtinId="8" hidden="1"/>
    <cellStyle name="Hipervínculo" xfId="3038" builtinId="8" hidden="1"/>
    <cellStyle name="Hipervínculo" xfId="3042" builtinId="8" hidden="1"/>
    <cellStyle name="Hipervínculo" xfId="3046" builtinId="8" hidden="1"/>
    <cellStyle name="Hipervínculo" xfId="3052" builtinId="8" hidden="1"/>
    <cellStyle name="Hipervínculo" xfId="3056" builtinId="8" hidden="1"/>
    <cellStyle name="Hipervínculo" xfId="3060" builtinId="8" hidden="1"/>
    <cellStyle name="Hipervínculo" xfId="3064" builtinId="8" hidden="1"/>
    <cellStyle name="Hipervínculo" xfId="3068" builtinId="8" hidden="1"/>
    <cellStyle name="Hipervínculo" xfId="3072" builtinId="8" hidden="1"/>
    <cellStyle name="Hipervínculo" xfId="3076" builtinId="8" hidden="1"/>
    <cellStyle name="Hipervínculo" xfId="3080" builtinId="8" hidden="1"/>
    <cellStyle name="Hipervínculo" xfId="3086" builtinId="8" hidden="1"/>
    <cellStyle name="Hipervínculo" xfId="3090" builtinId="8" hidden="1"/>
    <cellStyle name="Hipervínculo" xfId="3096" builtinId="8" hidden="1"/>
    <cellStyle name="Hipervínculo" xfId="3100" builtinId="8" hidden="1"/>
    <cellStyle name="Hipervínculo" xfId="3104" builtinId="8" hidden="1"/>
    <cellStyle name="Hipervínculo" xfId="3108" builtinId="8" hidden="1"/>
    <cellStyle name="Hipervínculo" xfId="3112" builtinId="8" hidden="1"/>
    <cellStyle name="Hipervínculo" xfId="3118" builtinId="8" hidden="1"/>
    <cellStyle name="Hipervínculo" xfId="3122" builtinId="8" hidden="1"/>
    <cellStyle name="Hipervínculo" xfId="3126" builtinId="8" hidden="1"/>
    <cellStyle name="Hipervínculo" xfId="3130" builtinId="8" hidden="1"/>
    <cellStyle name="Hipervínculo" xfId="3134" builtinId="8" hidden="1"/>
    <cellStyle name="Hipervínculo" xfId="3138" builtinId="8" hidden="1"/>
    <cellStyle name="Hipervínculo" xfId="3140" builtinId="8" hidden="1"/>
    <cellStyle name="Hipervínculo" xfId="3144" builtinId="8" hidden="1"/>
    <cellStyle name="Hipervínculo" xfId="3150" builtinId="8" hidden="1"/>
    <cellStyle name="Hipervínculo" xfId="3154" builtinId="8" hidden="1"/>
    <cellStyle name="Hipervínculo" xfId="3158" builtinId="8" hidden="1"/>
    <cellStyle name="Hipervínculo" xfId="3162" builtinId="8" hidden="1"/>
    <cellStyle name="Hipervínculo" xfId="3166" builtinId="8" hidden="1"/>
    <cellStyle name="Hipervínculo" xfId="3170" builtinId="8" hidden="1"/>
    <cellStyle name="Hipervínculo" xfId="3174" builtinId="8" hidden="1"/>
    <cellStyle name="Hipervínculo" xfId="3180" builtinId="8" hidden="1"/>
    <cellStyle name="Hipervínculo" xfId="3184" builtinId="8" hidden="1"/>
    <cellStyle name="Hipervínculo" xfId="3188" builtinId="8" hidden="1"/>
    <cellStyle name="Hipervínculo" xfId="3192" builtinId="8" hidden="1"/>
    <cellStyle name="Hipervínculo" xfId="3196" builtinId="8" hidden="1"/>
    <cellStyle name="Hipervínculo" xfId="3200" builtinId="8" hidden="1"/>
    <cellStyle name="Hipervínculo" xfId="3204" builtinId="8" hidden="1"/>
    <cellStyle name="Hipervínculo" xfId="3208" builtinId="8" hidden="1"/>
    <cellStyle name="Hipervínculo" xfId="3214" builtinId="8" hidden="1"/>
    <cellStyle name="Hipervínculo" xfId="3210" builtinId="8" hidden="1"/>
    <cellStyle name="Hipervínculo" xfId="3146" builtinId="8" hidden="1"/>
    <cellStyle name="Hipervínculo" xfId="3082" builtinId="8" hidden="1"/>
    <cellStyle name="Hipervínculo" xfId="3018" builtinId="8" hidden="1"/>
    <cellStyle name="Hipervínculo" xfId="2950" builtinId="8" hidden="1"/>
    <cellStyle name="Hipervínculo" xfId="2886" builtinId="8" hidden="1"/>
    <cellStyle name="Hipervínculo" xfId="2822" builtinId="8" hidden="1"/>
    <cellStyle name="Hipervínculo" xfId="2758" builtinId="8" hidden="1"/>
    <cellStyle name="Hipervínculo" xfId="2696" builtinId="8" hidden="1"/>
    <cellStyle name="Hipervínculo" xfId="2631" builtinId="8" hidden="1"/>
    <cellStyle name="Hipervínculo" xfId="2563" builtinId="8" hidden="1"/>
    <cellStyle name="Hipervínculo" xfId="2499" builtinId="8" hidden="1"/>
    <cellStyle name="Hipervínculo" xfId="2435" builtinId="8" hidden="1"/>
    <cellStyle name="Hipervínculo" xfId="2371" builtinId="8" hidden="1"/>
    <cellStyle name="Hipervínculo" xfId="2309" builtinId="8" hidden="1"/>
    <cellStyle name="Hipervínculo" xfId="2244" builtinId="8" hidden="1"/>
    <cellStyle name="Hipervínculo" xfId="2176" builtinId="8" hidden="1"/>
    <cellStyle name="Hipervínculo" xfId="2112" builtinId="8" hidden="1"/>
    <cellStyle name="Hipervínculo" xfId="2050" builtinId="8" hidden="1"/>
    <cellStyle name="Hipervínculo" xfId="1985" builtinId="8" hidden="1"/>
    <cellStyle name="Hipervínculo" xfId="1923" builtinId="8" hidden="1"/>
    <cellStyle name="Hipervínculo" xfId="1857" builtinId="8" hidden="1"/>
    <cellStyle name="Hipervínculo" xfId="1795" builtinId="8" hidden="1"/>
    <cellStyle name="Hipervínculo" xfId="1729" builtinId="8" hidden="1"/>
    <cellStyle name="Hipervínculo" xfId="1667" builtinId="8" hidden="1"/>
    <cellStyle name="Hipervínculo" xfId="1601" builtinId="8" hidden="1"/>
    <cellStyle name="Hipervínculo" xfId="792" builtinId="8" hidden="1"/>
    <cellStyle name="Hipervínculo" xfId="796" builtinId="8" hidden="1"/>
    <cellStyle name="Hipervínculo" xfId="802" builtinId="8" hidden="1"/>
    <cellStyle name="Hipervínculo" xfId="806" builtinId="8" hidden="1"/>
    <cellStyle name="Hipervínculo" xfId="810" builtinId="8" hidden="1"/>
    <cellStyle name="Hipervínculo" xfId="814" builtinId="8" hidden="1"/>
    <cellStyle name="Hipervínculo" xfId="818" builtinId="8" hidden="1"/>
    <cellStyle name="Hipervínculo" xfId="822" builtinId="8" hidden="1"/>
    <cellStyle name="Hipervínculo" xfId="826" builtinId="8" hidden="1"/>
    <cellStyle name="Hipervínculo" xfId="830" builtinId="8" hidden="1"/>
    <cellStyle name="Hipervínculo" xfId="834" builtinId="8" hidden="1"/>
    <cellStyle name="Hipervínculo" xfId="840" builtinId="8" hidden="1"/>
    <cellStyle name="Hipervínculo" xfId="844" builtinId="8" hidden="1"/>
    <cellStyle name="Hipervínculo" xfId="848" builtinId="8" hidden="1"/>
    <cellStyle name="Hipervínculo" xfId="852" builtinId="8" hidden="1"/>
    <cellStyle name="Hipervínculo" xfId="856" builtinId="8" hidden="1"/>
    <cellStyle name="Hipervínculo" xfId="860" builtinId="8" hidden="1"/>
    <cellStyle name="Hipervínculo" xfId="866" builtinId="8" hidden="1"/>
    <cellStyle name="Hipervínculo" xfId="870" builtinId="8" hidden="1"/>
    <cellStyle name="Hipervínculo" xfId="874" builtinId="8" hidden="1"/>
    <cellStyle name="Hipervínculo" xfId="878" builtinId="8" hidden="1"/>
    <cellStyle name="Hipervínculo" xfId="882" builtinId="8" hidden="1"/>
    <cellStyle name="Hipervínculo" xfId="884" builtinId="8" hidden="1"/>
    <cellStyle name="Hipervínculo" xfId="888" builtinId="8" hidden="1"/>
    <cellStyle name="Hipervínculo" xfId="892" builtinId="8" hidden="1"/>
    <cellStyle name="Hipervínculo" xfId="896" builtinId="8" hidden="1"/>
    <cellStyle name="Hipervínculo" xfId="900" builtinId="8" hidden="1"/>
    <cellStyle name="Hipervínculo" xfId="904" builtinId="8" hidden="1"/>
    <cellStyle name="Hipervínculo" xfId="908" builtinId="8" hidden="1"/>
    <cellStyle name="Hipervínculo" xfId="912" builtinId="8" hidden="1"/>
    <cellStyle name="Hipervínculo" xfId="916" builtinId="8" hidden="1"/>
    <cellStyle name="Hipervínculo" xfId="920" builtinId="8" hidden="1"/>
    <cellStyle name="Hipervínculo" xfId="924" builtinId="8" hidden="1"/>
    <cellStyle name="Hipervínculo" xfId="930" builtinId="8" hidden="1"/>
    <cellStyle name="Hipervínculo" xfId="934" builtinId="8" hidden="1"/>
    <cellStyle name="Hipervínculo" xfId="938" builtinId="8" hidden="1"/>
    <cellStyle name="Hipervínculo" xfId="942" builtinId="8" hidden="1"/>
    <cellStyle name="Hipervínculo" xfId="946" builtinId="8" hidden="1"/>
    <cellStyle name="Hipervínculo" xfId="950" builtinId="8" hidden="1"/>
    <cellStyle name="Hipervínculo" xfId="954" builtinId="8" hidden="1"/>
    <cellStyle name="Hipervínculo" xfId="958" builtinId="8" hidden="1"/>
    <cellStyle name="Hipervínculo" xfId="962" builtinId="8" hidden="1"/>
    <cellStyle name="Hipervínculo" xfId="966" builtinId="8" hidden="1"/>
    <cellStyle name="Hipervínculo" xfId="971" builtinId="8" hidden="1"/>
    <cellStyle name="Hipervínculo" xfId="975" builtinId="8" hidden="1"/>
    <cellStyle name="Hipervínculo" xfId="979" builtinId="8" hidden="1"/>
    <cellStyle name="Hipervínculo" xfId="983" builtinId="8" hidden="1"/>
    <cellStyle name="Hipervínculo" xfId="987" builtinId="8" hidden="1"/>
    <cellStyle name="Hipervínculo" xfId="993" builtinId="8" hidden="1"/>
    <cellStyle name="Hipervínculo" xfId="997" builtinId="8" hidden="1"/>
    <cellStyle name="Hipervínculo" xfId="1001" builtinId="8" hidden="1"/>
    <cellStyle name="Hipervínculo" xfId="1005" builtinId="8" hidden="1"/>
    <cellStyle name="Hipervínculo" xfId="1009" builtinId="8" hidden="1"/>
    <cellStyle name="Hipervínculo" xfId="1013" builtinId="8" hidden="1"/>
    <cellStyle name="Hipervínculo" xfId="1015" builtinId="8" hidden="1"/>
    <cellStyle name="Hipervínculo" xfId="1019" builtinId="8" hidden="1"/>
    <cellStyle name="Hipervínculo" xfId="1023" builtinId="8" hidden="1"/>
    <cellStyle name="Hipervínculo" xfId="1027" builtinId="8" hidden="1"/>
    <cellStyle name="Hipervínculo" xfId="1031" builtinId="8" hidden="1"/>
    <cellStyle name="Hipervínculo" xfId="1035" builtinId="8" hidden="1"/>
    <cellStyle name="Hipervínculo" xfId="1039" builtinId="8" hidden="1"/>
    <cellStyle name="Hipervínculo" xfId="1043" builtinId="8" hidden="1"/>
    <cellStyle name="Hipervínculo" xfId="1047" builtinId="8" hidden="1"/>
    <cellStyle name="Hipervínculo" xfId="1051" builtinId="8" hidden="1"/>
    <cellStyle name="Hipervínculo" xfId="1057" builtinId="8" hidden="1"/>
    <cellStyle name="Hipervínculo" xfId="1061" builtinId="8" hidden="1"/>
    <cellStyle name="Hipervínculo" xfId="1065" builtinId="8" hidden="1"/>
    <cellStyle name="Hipervínculo" xfId="1069" builtinId="8" hidden="1"/>
    <cellStyle name="Hipervínculo" xfId="1073" builtinId="8" hidden="1"/>
    <cellStyle name="Hipervínculo" xfId="1077" builtinId="8" hidden="1"/>
    <cellStyle name="Hipervínculo" xfId="1081" builtinId="8" hidden="1"/>
    <cellStyle name="Hipervínculo" xfId="1085" builtinId="8" hidden="1"/>
    <cellStyle name="Hipervínculo" xfId="1089" builtinId="8" hidden="1"/>
    <cellStyle name="Hipervínculo" xfId="1093" builtinId="8" hidden="1"/>
    <cellStyle name="Hipervínculo" xfId="1097" builtinId="8" hidden="1"/>
    <cellStyle name="Hipervínculo" xfId="1101" builtinId="8" hidden="1"/>
    <cellStyle name="Hipervínculo" xfId="1105" builtinId="8" hidden="1"/>
    <cellStyle name="Hipervínculo" xfId="1109" builtinId="8" hidden="1"/>
    <cellStyle name="Hipervínculo" xfId="1113" builtinId="8" hidden="1"/>
    <cellStyle name="Hipervínculo" xfId="1119" builtinId="8" hidden="1"/>
    <cellStyle name="Hipervínculo" xfId="1123" builtinId="8" hidden="1"/>
    <cellStyle name="Hipervínculo" xfId="1127" builtinId="8" hidden="1"/>
    <cellStyle name="Hipervínculo" xfId="1131" builtinId="8" hidden="1"/>
    <cellStyle name="Hipervínculo" xfId="1135" builtinId="8" hidden="1"/>
    <cellStyle name="Hipervínculo" xfId="1139" builtinId="8" hidden="1"/>
    <cellStyle name="Hipervínculo" xfId="1143" builtinId="8" hidden="1"/>
    <cellStyle name="Hipervínculo" xfId="1151" builtinId="8" hidden="1"/>
    <cellStyle name="Hipervínculo" xfId="1155" builtinId="8" hidden="1"/>
    <cellStyle name="Hipervínculo" xfId="1159" builtinId="8" hidden="1"/>
    <cellStyle name="Hipervínculo" xfId="1163" builtinId="8" hidden="1"/>
    <cellStyle name="Hipervínculo" xfId="1167" builtinId="8" hidden="1"/>
    <cellStyle name="Hipervínculo" xfId="1171" builtinId="8" hidden="1"/>
    <cellStyle name="Hipervínculo" xfId="1175" builtinId="8" hidden="1"/>
    <cellStyle name="Hipervínculo" xfId="1179" builtinId="8" hidden="1"/>
    <cellStyle name="Hipervínculo" xfId="1183" builtinId="8" hidden="1"/>
    <cellStyle name="Hipervínculo" xfId="1189" builtinId="8" hidden="1"/>
    <cellStyle name="Hipervínculo" xfId="1193" builtinId="8" hidden="1"/>
    <cellStyle name="Hipervínculo" xfId="1197" builtinId="8" hidden="1"/>
    <cellStyle name="Hipervínculo" xfId="1201" builtinId="8" hidden="1"/>
    <cellStyle name="Hipervínculo" xfId="1205" builtinId="8" hidden="1"/>
    <cellStyle name="Hipervínculo" xfId="1209" builtinId="8" hidden="1"/>
    <cellStyle name="Hipervínculo" xfId="1213" builtinId="8" hidden="1"/>
    <cellStyle name="Hipervínculo" xfId="1217" builtinId="8" hidden="1"/>
    <cellStyle name="Hipervínculo" xfId="1221" builtinId="8" hidden="1"/>
    <cellStyle name="Hipervínculo" xfId="1225" builtinId="8" hidden="1"/>
    <cellStyle name="Hipervínculo" xfId="1229" builtinId="8" hidden="1"/>
    <cellStyle name="Hipervínculo" xfId="1233" builtinId="8" hidden="1"/>
    <cellStyle name="Hipervínculo" xfId="1239" builtinId="8" hidden="1"/>
    <cellStyle name="Hipervínculo" xfId="1243" builtinId="8" hidden="1"/>
    <cellStyle name="Hipervínculo" xfId="1247" builtinId="8" hidden="1"/>
    <cellStyle name="Hipervínculo" xfId="1253" builtinId="8" hidden="1"/>
    <cellStyle name="Hipervínculo" xfId="1257" builtinId="8" hidden="1"/>
    <cellStyle name="Hipervínculo" xfId="1261" builtinId="8" hidden="1"/>
    <cellStyle name="Hipervínculo" xfId="1265" builtinId="8" hidden="1"/>
    <cellStyle name="Hipervínculo" xfId="1269" builtinId="8" hidden="1"/>
    <cellStyle name="Hipervínculo" xfId="1273" builtinId="8" hidden="1"/>
    <cellStyle name="Hipervínculo" xfId="1277" builtinId="8" hidden="1"/>
    <cellStyle name="Hipervínculo" xfId="1281" builtinId="8" hidden="1"/>
    <cellStyle name="Hipervínculo" xfId="1283" builtinId="8" hidden="1"/>
    <cellStyle name="Hipervínculo" xfId="1287" builtinId="8" hidden="1"/>
    <cellStyle name="Hipervínculo" xfId="1291" builtinId="8" hidden="1"/>
    <cellStyle name="Hipervínculo" xfId="1295" builtinId="8" hidden="1"/>
    <cellStyle name="Hipervínculo" xfId="1299" builtinId="8" hidden="1"/>
    <cellStyle name="Hipervínculo" xfId="1303" builtinId="8" hidden="1"/>
    <cellStyle name="Hipervínculo" xfId="1307" builtinId="8" hidden="1"/>
    <cellStyle name="Hipervínculo" xfId="1311" builtinId="8" hidden="1"/>
    <cellStyle name="Hipervínculo" xfId="1317" builtinId="8" hidden="1"/>
    <cellStyle name="Hipervínculo" xfId="1321" builtinId="8" hidden="1"/>
    <cellStyle name="Hipervínculo" xfId="1325" builtinId="8" hidden="1"/>
    <cellStyle name="Hipervínculo" xfId="1329" builtinId="8" hidden="1"/>
    <cellStyle name="Hipervínculo" xfId="1333" builtinId="8" hidden="1"/>
    <cellStyle name="Hipervínculo" xfId="1337" builtinId="8" hidden="1"/>
    <cellStyle name="Hipervínculo" xfId="1341" builtinId="8" hidden="1"/>
    <cellStyle name="Hipervínculo" xfId="1345" builtinId="8" hidden="1"/>
    <cellStyle name="Hipervínculo" xfId="1349" builtinId="8" hidden="1"/>
    <cellStyle name="Hipervínculo" xfId="1353" builtinId="8" hidden="1"/>
    <cellStyle name="Hipervínculo" xfId="1357" builtinId="8" hidden="1"/>
    <cellStyle name="Hipervínculo" xfId="1361" builtinId="8" hidden="1"/>
    <cellStyle name="Hipervínculo" xfId="1365" builtinId="8" hidden="1"/>
    <cellStyle name="Hipervínculo" xfId="1371" builtinId="8" hidden="1"/>
    <cellStyle name="Hipervínculo" xfId="1375" builtinId="8" hidden="1"/>
    <cellStyle name="Hipervínculo" xfId="1381" builtinId="8" hidden="1"/>
    <cellStyle name="Hipervínculo" xfId="1385" builtinId="8" hidden="1"/>
    <cellStyle name="Hipervínculo" xfId="1389" builtinId="8" hidden="1"/>
    <cellStyle name="Hipervínculo" xfId="1393" builtinId="8" hidden="1"/>
    <cellStyle name="Hipervínculo" xfId="1397" builtinId="8" hidden="1"/>
    <cellStyle name="Hipervínculo" xfId="1401" builtinId="8" hidden="1"/>
    <cellStyle name="Hipervínculo" xfId="1405" builtinId="8" hidden="1"/>
    <cellStyle name="Hipervínculo" xfId="1409" builtinId="8" hidden="1"/>
    <cellStyle name="Hipervínculo" xfId="1413" builtinId="8" hidden="1"/>
    <cellStyle name="Hipervínculo" xfId="1415" builtinId="8" hidden="1"/>
    <cellStyle name="Hipervínculo" xfId="1419" builtinId="8" hidden="1"/>
    <cellStyle name="Hipervínculo" xfId="1423" builtinId="8" hidden="1"/>
    <cellStyle name="Hipervínculo" xfId="1427" builtinId="8" hidden="1"/>
    <cellStyle name="Hipervínculo" xfId="1431" builtinId="8" hidden="1"/>
    <cellStyle name="Hipervínculo" xfId="1435" builtinId="8" hidden="1"/>
    <cellStyle name="Hipervínculo" xfId="1439" builtinId="8" hidden="1"/>
    <cellStyle name="Hipervínculo" xfId="1445" builtinId="8" hidden="1"/>
    <cellStyle name="Hipervínculo" xfId="1449" builtinId="8" hidden="1"/>
    <cellStyle name="Hipervínculo" xfId="1453" builtinId="8" hidden="1"/>
    <cellStyle name="Hipervínculo" xfId="1457" builtinId="8" hidden="1"/>
    <cellStyle name="Hipervínculo" xfId="1461" builtinId="8" hidden="1"/>
    <cellStyle name="Hipervínculo" xfId="1465" builtinId="8" hidden="1"/>
    <cellStyle name="Hipervínculo" xfId="1469" builtinId="8" hidden="1"/>
    <cellStyle name="Hipervínculo" xfId="1473" builtinId="8" hidden="1"/>
    <cellStyle name="Hipervínculo" xfId="1477" builtinId="8" hidden="1"/>
    <cellStyle name="Hipervínculo" xfId="1481" builtinId="8" hidden="1"/>
    <cellStyle name="Hipervínculo" xfId="1485" builtinId="8" hidden="1"/>
    <cellStyle name="Hipervínculo" xfId="1489" builtinId="8" hidden="1"/>
    <cellStyle name="Hipervínculo" xfId="1493" builtinId="8" hidden="1"/>
    <cellStyle name="Hipervínculo" xfId="1497" builtinId="8" hidden="1"/>
    <cellStyle name="Hipervínculo" xfId="1503" builtinId="8" hidden="1"/>
    <cellStyle name="Hipervínculo" xfId="1509" builtinId="8" hidden="1"/>
    <cellStyle name="Hipervínculo" xfId="1513" builtinId="8" hidden="1"/>
    <cellStyle name="Hipervínculo" xfId="1517" builtinId="8" hidden="1"/>
    <cellStyle name="Hipervínculo" xfId="1521" builtinId="8" hidden="1"/>
    <cellStyle name="Hipervínculo" xfId="1525" builtinId="8" hidden="1"/>
    <cellStyle name="Hipervínculo" xfId="1529" builtinId="8" hidden="1"/>
    <cellStyle name="Hipervínculo" xfId="1533" builtinId="8" hidden="1"/>
    <cellStyle name="Hipervínculo" xfId="1537" builtinId="8" hidden="1"/>
    <cellStyle name="Hipervínculo" xfId="1541" builtinId="8" hidden="1"/>
    <cellStyle name="Hipervínculo" xfId="1545" builtinId="8" hidden="1"/>
    <cellStyle name="Hipervínculo" xfId="1507" builtinId="8" hidden="1"/>
    <cellStyle name="Hipervínculo" xfId="1379" builtinId="8" hidden="1"/>
    <cellStyle name="Hipervínculo" xfId="1251" builtinId="8" hidden="1"/>
    <cellStyle name="Hipervínculo" xfId="1117" builtinId="8" hidden="1"/>
    <cellStyle name="Hipervínculo" xfId="991" builtinId="8" hidden="1"/>
    <cellStyle name="Hipervínculo" xfId="864" builtinId="8" hidden="1"/>
    <cellStyle name="Hipervínculo" xfId="436" builtinId="8" hidden="1"/>
    <cellStyle name="Hipervínculo" xfId="442" builtinId="8" hidden="1"/>
    <cellStyle name="Hipervínculo" xfId="446" builtinId="8" hidden="1"/>
    <cellStyle name="Hipervínculo" xfId="450" builtinId="8" hidden="1"/>
    <cellStyle name="Hipervínculo" xfId="454" builtinId="8" hidden="1"/>
    <cellStyle name="Hipervínculo" xfId="458" builtinId="8" hidden="1"/>
    <cellStyle name="Hipervínculo" xfId="462" builtinId="8" hidden="1"/>
    <cellStyle name="Hipervínculo" xfId="466" builtinId="8" hidden="1"/>
    <cellStyle name="Hipervínculo" xfId="470" builtinId="8" hidden="1"/>
    <cellStyle name="Hipervínculo" xfId="474" builtinId="8" hidden="1"/>
    <cellStyle name="Hipervínculo" xfId="478" builtinId="8" hidden="1"/>
    <cellStyle name="Hipervínculo" xfId="482" builtinId="8" hidden="1"/>
    <cellStyle name="Hipervínculo" xfId="486" builtinId="8" hidden="1"/>
    <cellStyle name="Hipervínculo" xfId="488" builtinId="8" hidden="1"/>
    <cellStyle name="Hipervínculo" xfId="492" builtinId="8" hidden="1"/>
    <cellStyle name="Hipervínculo" xfId="496" builtinId="8" hidden="1"/>
    <cellStyle name="Hipervínculo" xfId="500" builtinId="8" hidden="1"/>
    <cellStyle name="Hipervínculo" xfId="504" builtinId="8" hidden="1"/>
    <cellStyle name="Hipervínculo" xfId="508" builtinId="8" hidden="1"/>
    <cellStyle name="Hipervínculo" xfId="512" builtinId="8" hidden="1"/>
    <cellStyle name="Hipervínculo" xfId="516" builtinId="8" hidden="1"/>
    <cellStyle name="Hipervínculo" xfId="520" builtinId="8" hidden="1"/>
    <cellStyle name="Hipervínculo" xfId="524" builtinId="8" hidden="1"/>
    <cellStyle name="Hipervínculo" xfId="528" builtinId="8" hidden="1"/>
    <cellStyle name="Hipervínculo" xfId="532" builtinId="8" hidden="1"/>
    <cellStyle name="Hipervínculo" xfId="536" builtinId="8" hidden="1"/>
    <cellStyle name="Hipervínculo" xfId="540" builtinId="8" hidden="1"/>
    <cellStyle name="Hipervínculo" xfId="546" builtinId="8" hidden="1"/>
    <cellStyle name="Hipervínculo" xfId="550" builtinId="8" hidden="1"/>
    <cellStyle name="Hipervínculo" xfId="554" builtinId="8" hidden="1"/>
    <cellStyle name="Hipervínculo" xfId="558" builtinId="8" hidden="1"/>
    <cellStyle name="Hipervínculo" xfId="562" builtinId="8" hidden="1"/>
    <cellStyle name="Hipervínculo" xfId="566" builtinId="8" hidden="1"/>
    <cellStyle name="Hipervínculo" xfId="570" builtinId="8" hidden="1"/>
    <cellStyle name="Hipervínculo" xfId="576" builtinId="8" hidden="1"/>
    <cellStyle name="Hipervínculo" xfId="580" builtinId="8" hidden="1"/>
    <cellStyle name="Hipervínculo" xfId="584" builtinId="8" hidden="1"/>
    <cellStyle name="Hipervínculo" xfId="588" builtinId="8" hidden="1"/>
    <cellStyle name="Hipervínculo" xfId="592" builtinId="8" hidden="1"/>
    <cellStyle name="Hipervínculo" xfId="596" builtinId="8" hidden="1"/>
    <cellStyle name="Hipervínculo" xfId="600" builtinId="8" hidden="1"/>
    <cellStyle name="Hipervínculo" xfId="604" builtinId="8" hidden="1"/>
    <cellStyle name="Hipervínculo" xfId="608" builtinId="8" hidden="1"/>
    <cellStyle name="Hipervínculo" xfId="612" builtinId="8" hidden="1"/>
    <cellStyle name="Hipervínculo" xfId="616" builtinId="8" hidden="1"/>
    <cellStyle name="Hipervínculo" xfId="440" builtinId="8" hidden="1"/>
    <cellStyle name="Hipervínculo" xfId="622" builtinId="8" hidden="1"/>
    <cellStyle name="Hipervínculo" xfId="626" builtinId="8" hidden="1"/>
    <cellStyle name="Hipervínculo" xfId="630" builtinId="8" hidden="1"/>
    <cellStyle name="Hipervínculo" xfId="634" builtinId="8" hidden="1"/>
    <cellStyle name="Hipervínculo" xfId="638" builtinId="8" hidden="1"/>
    <cellStyle name="Hipervínculo" xfId="642" builtinId="8" hidden="1"/>
    <cellStyle name="Hipervínculo" xfId="646" builtinId="8" hidden="1"/>
    <cellStyle name="Hipervínculo" xfId="650" builtinId="8" hidden="1"/>
    <cellStyle name="Hipervínculo" xfId="654" builtinId="8" hidden="1"/>
    <cellStyle name="Hipervínculo" xfId="658" builtinId="8" hidden="1"/>
    <cellStyle name="Hipervínculo" xfId="662" builtinId="8" hidden="1"/>
    <cellStyle name="Hipervínculo" xfId="666" builtinId="8" hidden="1"/>
    <cellStyle name="Hipervínculo" xfId="672" builtinId="8" hidden="1"/>
    <cellStyle name="Hipervínculo" xfId="676" builtinId="8" hidden="1"/>
    <cellStyle name="Hipervínculo" xfId="680" builtinId="8" hidden="1"/>
    <cellStyle name="Hipervínculo" xfId="684" builtinId="8" hidden="1"/>
    <cellStyle name="Hipervínculo" xfId="688" builtinId="8" hidden="1"/>
    <cellStyle name="Hipervínculo" xfId="692" builtinId="8" hidden="1"/>
    <cellStyle name="Hipervínculo" xfId="696" builtinId="8" hidden="1"/>
    <cellStyle name="Hipervínculo" xfId="700" builtinId="8" hidden="1"/>
    <cellStyle name="Hipervínculo" xfId="706" builtinId="8" hidden="1"/>
    <cellStyle name="Hipervínculo" xfId="710" builtinId="8" hidden="1"/>
    <cellStyle name="Hipervínculo" xfId="714" builtinId="8" hidden="1"/>
    <cellStyle name="Hipervínculo" xfId="718" builtinId="8" hidden="1"/>
    <cellStyle name="Hipervínculo" xfId="722" builtinId="8" hidden="1"/>
    <cellStyle name="Hipervínculo" xfId="726" builtinId="8" hidden="1"/>
    <cellStyle name="Hipervínculo" xfId="730" builtinId="8" hidden="1"/>
    <cellStyle name="Hipervínculo" xfId="734" builtinId="8" hidden="1"/>
    <cellStyle name="Hipervínculo" xfId="738" builtinId="8" hidden="1"/>
    <cellStyle name="Hipervínculo" xfId="742" builtinId="8" hidden="1"/>
    <cellStyle name="Hipervínculo" xfId="746" builtinId="8" hidden="1"/>
    <cellStyle name="Hipervínculo" xfId="750" builtinId="8" hidden="1"/>
    <cellStyle name="Hipervínculo" xfId="752" builtinId="8" hidden="1"/>
    <cellStyle name="Hipervínculo" xfId="756" builtinId="8" hidden="1"/>
    <cellStyle name="Hipervínculo" xfId="760" builtinId="8" hidden="1"/>
    <cellStyle name="Hipervínculo" xfId="764" builtinId="8" hidden="1"/>
    <cellStyle name="Hipervínculo" xfId="768" builtinId="8" hidden="1"/>
    <cellStyle name="Hipervínculo" xfId="772" builtinId="8" hidden="1"/>
    <cellStyle name="Hipervínculo" xfId="776" builtinId="8" hidden="1"/>
    <cellStyle name="Hipervínculo" xfId="780" builtinId="8" hidden="1"/>
    <cellStyle name="Hipervínculo" xfId="784" builtinId="8" hidden="1"/>
    <cellStyle name="Hipervínculo" xfId="788" builtinId="8" hidden="1"/>
    <cellStyle name="Hipervínculo" xfId="670" builtinId="8" hidden="1"/>
    <cellStyle name="Hipervínculo" xfId="260" builtinId="8" hidden="1"/>
    <cellStyle name="Hipervínculo" xfId="264" builtinId="8" hidden="1"/>
    <cellStyle name="Hipervínculo" xfId="268" builtinId="8" hidden="1"/>
    <cellStyle name="Hipervínculo" xfId="272" builtinId="8" hidden="1"/>
    <cellStyle name="Hipervínculo" xfId="276" builtinId="8" hidden="1"/>
    <cellStyle name="Hipervínculo" xfId="280" builtinId="8" hidden="1"/>
    <cellStyle name="Hipervínculo" xfId="284" builtinId="8" hidden="1"/>
    <cellStyle name="Hipervínculo" xfId="290" builtinId="8" hidden="1"/>
    <cellStyle name="Hipervínculo" xfId="294" builtinId="8" hidden="1"/>
    <cellStyle name="Hipervínculo" xfId="298" builtinId="8" hidden="1"/>
    <cellStyle name="Hipervínculo" xfId="302" builtinId="8" hidden="1"/>
    <cellStyle name="Hipervínculo" xfId="306" builtinId="8" hidden="1"/>
    <cellStyle name="Hipervínculo" xfId="312" builtinId="8" hidden="1"/>
    <cellStyle name="Hipervínculo" xfId="316" builtinId="8" hidden="1"/>
    <cellStyle name="Hipervínculo" xfId="320" builtinId="8" hidden="1"/>
    <cellStyle name="Hipervínculo" xfId="324" builtinId="8" hidden="1"/>
    <cellStyle name="Hipervínculo" xfId="328" builtinId="8" hidden="1"/>
    <cellStyle name="Hipervínculo" xfId="332" builtinId="8" hidden="1"/>
    <cellStyle name="Hipervínculo" xfId="336" builtinId="8" hidden="1"/>
    <cellStyle name="Hipervínculo" xfId="340" builtinId="8" hidden="1"/>
    <cellStyle name="Hipervínculo" xfId="344" builtinId="8" hidden="1"/>
    <cellStyle name="Hipervínculo" xfId="348" builtinId="8" hidden="1"/>
    <cellStyle name="Hipervínculo" xfId="352" builtinId="8" hidden="1"/>
    <cellStyle name="Hipervínculo" xfId="176" builtinId="8" hidden="1"/>
    <cellStyle name="Hipervínculo" xfId="358" builtinId="8" hidden="1"/>
    <cellStyle name="Hipervínculo" xfId="362" builtinId="8" hidden="1"/>
    <cellStyle name="Hipervínculo" xfId="366" builtinId="8" hidden="1"/>
    <cellStyle name="Hipervínculo" xfId="370" builtinId="8" hidden="1"/>
    <cellStyle name="Hipervínculo" xfId="374" builtinId="8" hidden="1"/>
    <cellStyle name="Hipervínculo" xfId="378" builtinId="8" hidden="1"/>
    <cellStyle name="Hipervínculo" xfId="382" builtinId="8" hidden="1"/>
    <cellStyle name="Hipervínculo" xfId="386" builtinId="8" hidden="1"/>
    <cellStyle name="Hipervínculo" xfId="390" builtinId="8" hidden="1"/>
    <cellStyle name="Hipervínculo" xfId="394" builtinId="8" hidden="1"/>
    <cellStyle name="Hipervínculo" xfId="398" builtinId="8" hidden="1"/>
    <cellStyle name="Hipervínculo" xfId="402" builtinId="8" hidden="1"/>
    <cellStyle name="Hipervínculo" xfId="406" builtinId="8" hidden="1"/>
    <cellStyle name="Hipervínculo" xfId="410" builtinId="8" hidden="1"/>
    <cellStyle name="Hipervínculo" xfId="414" builtinId="8" hidden="1"/>
    <cellStyle name="Hipervínculo" xfId="418" builtinId="8" hidden="1"/>
    <cellStyle name="Hipervínculo" xfId="422" builtinId="8" hidden="1"/>
    <cellStyle name="Hipervínculo" xfId="426" builtinId="8" hidden="1"/>
    <cellStyle name="Hipervínculo" xfId="430" builtinId="8" hidden="1"/>
    <cellStyle name="Hipervínculo" xfId="434" builtinId="8" hidden="1"/>
    <cellStyle name="Hipervínculo" xfId="174" builtinId="8" hidden="1"/>
    <cellStyle name="Hipervínculo" xfId="180" builtinId="8" hidden="1"/>
    <cellStyle name="Hipervínculo" xfId="184" builtinId="8" hidden="1"/>
    <cellStyle name="Hipervínculo" xfId="188" builtinId="8" hidden="1"/>
    <cellStyle name="Hipervínculo" xfId="192" builtinId="8" hidden="1"/>
    <cellStyle name="Hipervínculo" xfId="196" builtinId="8" hidden="1"/>
    <cellStyle name="Hipervínculo" xfId="200" builtinId="8" hidden="1"/>
    <cellStyle name="Hipervínculo" xfId="204" builtinId="8" hidden="1"/>
    <cellStyle name="Hipervínculo" xfId="208" builtinId="8" hidden="1"/>
    <cellStyle name="Hipervínculo" xfId="212" builtinId="8" hidden="1"/>
    <cellStyle name="Hipervínculo" xfId="216" builtinId="8" hidden="1"/>
    <cellStyle name="Hipervínculo" xfId="220" builtinId="8" hidden="1"/>
    <cellStyle name="Hipervínculo" xfId="89" builtinId="8" hidden="1"/>
    <cellStyle name="Hipervínculo" xfId="226" builtinId="8" hidden="1"/>
    <cellStyle name="Hipervínculo" xfId="230" builtinId="8" hidden="1"/>
    <cellStyle name="Hipervínculo" xfId="234" builtinId="8" hidden="1"/>
    <cellStyle name="Hipervínculo" xfId="238" builtinId="8" hidden="1"/>
    <cellStyle name="Hipervínculo" xfId="242" builtinId="8" hidden="1"/>
    <cellStyle name="Hipervínculo" xfId="246" builtinId="8" hidden="1"/>
    <cellStyle name="Hipervínculo" xfId="250" builtinId="8" hidden="1"/>
    <cellStyle name="Hipervínculo" xfId="254" builtinId="8" hidden="1"/>
    <cellStyle name="Hipervínculo" xfId="258" builtinId="8" hidden="1"/>
    <cellStyle name="Hipervínculo" xfId="134" builtinId="8" hidden="1"/>
    <cellStyle name="Hipervínculo" xfId="138" builtinId="8" hidden="1"/>
    <cellStyle name="Hipervínculo" xfId="142" builtinId="8" hidden="1"/>
    <cellStyle name="Hipervínculo" xfId="146" builtinId="8" hidden="1"/>
    <cellStyle name="Hipervínculo" xfId="150" builtinId="8" hidden="1"/>
    <cellStyle name="Hipervínculo" xfId="154" builtinId="8" hidden="1"/>
    <cellStyle name="Hipervínculo" xfId="158" builtinId="8" hidden="1"/>
    <cellStyle name="Hipervínculo" xfId="162" builtinId="8" hidden="1"/>
    <cellStyle name="Hipervínculo" xfId="166" builtinId="8" hidden="1"/>
    <cellStyle name="Hipervínculo" xfId="170" builtinId="8" hidden="1"/>
    <cellStyle name="Hipervínculo" xfId="110" builtinId="8" hidden="1"/>
    <cellStyle name="Hipervínculo" xfId="114" builtinId="8" hidden="1"/>
    <cellStyle name="Hipervínculo" xfId="118" builtinId="8" hidden="1"/>
    <cellStyle name="Hipervínculo" xfId="122" builtinId="8" hidden="1"/>
    <cellStyle name="Hipervínculo" xfId="126" builtinId="8" hidden="1"/>
    <cellStyle name="Hipervínculo" xfId="130" builtinId="8" hidden="1"/>
    <cellStyle name="Hipervínculo" xfId="102" builtinId="8" hidden="1"/>
    <cellStyle name="Hipervínculo" xfId="106" builtinId="8" hidden="1"/>
    <cellStyle name="Hipervínculo" xfId="94" builtinId="8" hidden="1"/>
    <cellStyle name="Hipervínculo" xfId="98" builtinId="8" hidden="1"/>
    <cellStyle name="Hipervínculo" xfId="90" builtinId="8" hidden="1"/>
    <cellStyle name="Hipervínculo" xfId="92" builtinId="8" hidden="1"/>
    <cellStyle name="Hipervínculo" xfId="96" builtinId="8" hidden="1"/>
    <cellStyle name="Hipervínculo" xfId="108" builtinId="8" hidden="1"/>
    <cellStyle name="Hipervínculo" xfId="104" builtinId="8" hidden="1"/>
    <cellStyle name="Hipervínculo" xfId="100" builtinId="8" hidden="1"/>
    <cellStyle name="Hipervínculo" xfId="128" builtinId="8" hidden="1"/>
    <cellStyle name="Hipervínculo" xfId="124" builtinId="8" hidden="1"/>
    <cellStyle name="Hipervínculo" xfId="120" builtinId="8" hidden="1"/>
    <cellStyle name="Hipervínculo" xfId="116" builtinId="8" hidden="1"/>
    <cellStyle name="Hipervínculo" xfId="112" builtinId="8" hidden="1"/>
    <cellStyle name="Hipervínculo" xfId="172" builtinId="8" hidden="1"/>
    <cellStyle name="Hipervínculo" xfId="168" builtinId="8" hidden="1"/>
    <cellStyle name="Hipervínculo" xfId="164" builtinId="8" hidden="1"/>
    <cellStyle name="Hipervínculo" xfId="160" builtinId="8" hidden="1"/>
    <cellStyle name="Hipervínculo" xfId="156" builtinId="8" hidden="1"/>
    <cellStyle name="Hipervínculo" xfId="152" builtinId="8" hidden="1"/>
    <cellStyle name="Hipervínculo" xfId="148" builtinId="8" hidden="1"/>
    <cellStyle name="Hipervínculo" xfId="144" builtinId="8" hidden="1"/>
    <cellStyle name="Hipervínculo" xfId="140" builtinId="8" hidden="1"/>
    <cellStyle name="Hipervínculo" xfId="136" builtinId="8" hidden="1"/>
    <cellStyle name="Hipervínculo" xfId="132" builtinId="8" hidden="1"/>
    <cellStyle name="Hipervínculo" xfId="256" builtinId="8" hidden="1"/>
    <cellStyle name="Hipervínculo" xfId="252" builtinId="8" hidden="1"/>
    <cellStyle name="Hipervínculo" xfId="248" builtinId="8" hidden="1"/>
    <cellStyle name="Hipervínculo" xfId="244" builtinId="8" hidden="1"/>
    <cellStyle name="Hipervínculo" xfId="240" builtinId="8" hidden="1"/>
    <cellStyle name="Hipervínculo" xfId="236" builtinId="8" hidden="1"/>
    <cellStyle name="Hipervínculo" xfId="232" builtinId="8" hidden="1"/>
    <cellStyle name="Hipervínculo" xfId="228" builtinId="8" hidden="1"/>
    <cellStyle name="Hipervínculo" xfId="224" builtinId="8" hidden="1"/>
    <cellStyle name="Hipervínculo" xfId="222" builtinId="8" hidden="1"/>
    <cellStyle name="Hipervínculo" xfId="218" builtinId="8" hidden="1"/>
    <cellStyle name="Hipervínculo" xfId="214" builtinId="8" hidden="1"/>
    <cellStyle name="Hipervínculo" xfId="210" builtinId="8" hidden="1"/>
    <cellStyle name="Hipervínculo" xfId="206" builtinId="8" hidden="1"/>
    <cellStyle name="Hipervínculo" xfId="202" builtinId="8" hidden="1"/>
    <cellStyle name="Hipervínculo" xfId="198" builtinId="8" hidden="1"/>
    <cellStyle name="Hipervínculo" xfId="194" builtinId="8" hidden="1"/>
    <cellStyle name="Hipervínculo" xfId="190" builtinId="8" hidden="1"/>
    <cellStyle name="Hipervínculo" xfId="186" builtinId="8" hidden="1"/>
    <cellStyle name="Hipervínculo" xfId="182" builtinId="8" hidden="1"/>
    <cellStyle name="Hipervínculo" xfId="178" builtinId="8" hidden="1"/>
    <cellStyle name="Hipervínculo" xfId="286" builtinId="8" hidden="1"/>
    <cellStyle name="Hipervínculo" xfId="432" builtinId="8" hidden="1"/>
    <cellStyle name="Hipervínculo" xfId="428" builtinId="8" hidden="1"/>
    <cellStyle name="Hipervínculo" xfId="424" builtinId="8" hidden="1"/>
    <cellStyle name="Hipervínculo" xfId="420" builtinId="8" hidden="1"/>
    <cellStyle name="Hipervínculo" xfId="416" builtinId="8" hidden="1"/>
    <cellStyle name="Hipervínculo" xfId="412" builtinId="8" hidden="1"/>
    <cellStyle name="Hipervínculo" xfId="408" builtinId="8" hidden="1"/>
    <cellStyle name="Hipervínculo" xfId="404" builtinId="8" hidden="1"/>
    <cellStyle name="Hipervínculo" xfId="400" builtinId="8" hidden="1"/>
    <cellStyle name="Hipervínculo" xfId="396" builtinId="8" hidden="1"/>
    <cellStyle name="Hipervínculo" xfId="392" builtinId="8" hidden="1"/>
    <cellStyle name="Hipervínculo" xfId="388" builtinId="8" hidden="1"/>
    <cellStyle name="Hipervínculo" xfId="384" builtinId="8" hidden="1"/>
    <cellStyle name="Hipervínculo" xfId="380" builtinId="8" hidden="1"/>
    <cellStyle name="Hipervínculo" xfId="376" builtinId="8" hidden="1"/>
    <cellStyle name="Hipervínculo" xfId="372" builtinId="8" hidden="1"/>
    <cellStyle name="Hipervínculo" xfId="368" builtinId="8" hidden="1"/>
    <cellStyle name="Hipervínculo" xfId="364" builtinId="8" hidden="1"/>
    <cellStyle name="Hipervínculo" xfId="360" builtinId="8" hidden="1"/>
    <cellStyle name="Hipervínculo" xfId="356" builtinId="8" hidden="1"/>
    <cellStyle name="Hipervínculo" xfId="354" builtinId="8" hidden="1"/>
    <cellStyle name="Hipervínculo" xfId="350" builtinId="8" hidden="1"/>
    <cellStyle name="Hipervínculo" xfId="346" builtinId="8" hidden="1"/>
    <cellStyle name="Hipervínculo" xfId="342" builtinId="8" hidden="1"/>
    <cellStyle name="Hipervínculo" xfId="338" builtinId="8" hidden="1"/>
    <cellStyle name="Hipervínculo" xfId="334" builtinId="8" hidden="1"/>
    <cellStyle name="Hipervínculo" xfId="330" builtinId="8" hidden="1"/>
    <cellStyle name="Hipervínculo" xfId="326" builtinId="8" hidden="1"/>
    <cellStyle name="Hipervínculo" xfId="322" builtinId="8" hidden="1"/>
    <cellStyle name="Hipervínculo" xfId="318" builtinId="8" hidden="1"/>
    <cellStyle name="Hipervínculo" xfId="314" builtinId="8" hidden="1"/>
    <cellStyle name="Hipervínculo" xfId="310" builtinId="8" hidden="1"/>
    <cellStyle name="Hipervínculo" xfId="304" builtinId="8" hidden="1"/>
    <cellStyle name="Hipervínculo" xfId="300" builtinId="8" hidden="1"/>
    <cellStyle name="Hipervínculo" xfId="296" builtinId="8" hidden="1"/>
    <cellStyle name="Hipervínculo" xfId="292" builtinId="8" hidden="1"/>
    <cellStyle name="Hipervínculo" xfId="288" builtinId="8" hidden="1"/>
    <cellStyle name="Hipervínculo" xfId="282" builtinId="8" hidden="1"/>
    <cellStyle name="Hipervínculo" xfId="278" builtinId="8" hidden="1"/>
    <cellStyle name="Hipervínculo" xfId="274" builtinId="8" hidden="1"/>
    <cellStyle name="Hipervínculo" xfId="270" builtinId="8" hidden="1"/>
    <cellStyle name="Hipervínculo" xfId="266" builtinId="8" hidden="1"/>
    <cellStyle name="Hipervínculo" xfId="262" builtinId="8" hidden="1"/>
    <cellStyle name="Hipervínculo" xfId="542" builtinId="8" hidden="1"/>
    <cellStyle name="Hipervínculo" xfId="790" builtinId="8" hidden="1"/>
    <cellStyle name="Hipervínculo" xfId="786" builtinId="8" hidden="1"/>
    <cellStyle name="Hipervínculo" xfId="782" builtinId="8" hidden="1"/>
    <cellStyle name="Hipervínculo" xfId="778" builtinId="8" hidden="1"/>
    <cellStyle name="Hipervínculo" xfId="774" builtinId="8" hidden="1"/>
    <cellStyle name="Hipervínculo" xfId="770" builtinId="8" hidden="1"/>
    <cellStyle name="Hipervínculo" xfId="766" builtinId="8" hidden="1"/>
    <cellStyle name="Hipervínculo" xfId="762" builtinId="8" hidden="1"/>
    <cellStyle name="Hipervínculo" xfId="758" builtinId="8" hidden="1"/>
    <cellStyle name="Hipervínculo" xfId="754" builtinId="8" hidden="1"/>
    <cellStyle name="Hipervínculo" xfId="572" builtinId="8" hidden="1"/>
    <cellStyle name="Hipervínculo" xfId="748" builtinId="8" hidden="1"/>
    <cellStyle name="Hipervínculo" xfId="744" builtinId="8" hidden="1"/>
    <cellStyle name="Hipervínculo" xfId="740" builtinId="8" hidden="1"/>
    <cellStyle name="Hipervínculo" xfId="736" builtinId="8" hidden="1"/>
    <cellStyle name="Hipervínculo" xfId="732" builtinId="8" hidden="1"/>
    <cellStyle name="Hipervínculo" xfId="728" builtinId="8" hidden="1"/>
    <cellStyle name="Hipervínculo" xfId="724" builtinId="8" hidden="1"/>
    <cellStyle name="Hipervínculo" xfId="720" builtinId="8" hidden="1"/>
    <cellStyle name="Hipervínculo" xfId="716" builtinId="8" hidden="1"/>
    <cellStyle name="Hipervínculo" xfId="712" builtinId="8" hidden="1"/>
    <cellStyle name="Hipervínculo" xfId="708" builtinId="8" hidden="1"/>
    <cellStyle name="Hipervínculo" xfId="702" builtinId="8" hidden="1"/>
    <cellStyle name="Hipervínculo" xfId="698" builtinId="8" hidden="1"/>
    <cellStyle name="Hipervínculo" xfId="694" builtinId="8" hidden="1"/>
    <cellStyle name="Hipervínculo" xfId="690" builtinId="8" hidden="1"/>
    <cellStyle name="Hipervínculo" xfId="686" builtinId="8" hidden="1"/>
    <cellStyle name="Hipervínculo" xfId="682" builtinId="8" hidden="1"/>
    <cellStyle name="Hipervínculo" xfId="678" builtinId="8" hidden="1"/>
    <cellStyle name="Hipervínculo" xfId="674" builtinId="8" hidden="1"/>
    <cellStyle name="Hipervínculo" xfId="668" builtinId="8" hidden="1"/>
    <cellStyle name="Hipervínculo" xfId="664" builtinId="8" hidden="1"/>
    <cellStyle name="Hipervínculo" xfId="660" builtinId="8" hidden="1"/>
    <cellStyle name="Hipervínculo" xfId="656" builtinId="8" hidden="1"/>
    <cellStyle name="Hipervínculo" xfId="652" builtinId="8" hidden="1"/>
    <cellStyle name="Hipervínculo" xfId="648" builtinId="8" hidden="1"/>
    <cellStyle name="Hipervínculo" xfId="644" builtinId="8" hidden="1"/>
    <cellStyle name="Hipervínculo" xfId="640" builtinId="8" hidden="1"/>
    <cellStyle name="Hipervínculo" xfId="636" builtinId="8" hidden="1"/>
    <cellStyle name="Hipervínculo" xfId="632" builtinId="8" hidden="1"/>
    <cellStyle name="Hipervínculo" xfId="628" builtinId="8" hidden="1"/>
    <cellStyle name="Hipervínculo" xfId="624" builtinId="8" hidden="1"/>
    <cellStyle name="Hipervínculo" xfId="620" builtinId="8" hidden="1"/>
    <cellStyle name="Hipervínculo" xfId="618" builtinId="8" hidden="1"/>
    <cellStyle name="Hipervínculo" xfId="614" builtinId="8" hidden="1"/>
    <cellStyle name="Hipervínculo" xfId="610" builtinId="8" hidden="1"/>
    <cellStyle name="Hipervínculo" xfId="606" builtinId="8" hidden="1"/>
    <cellStyle name="Hipervínculo" xfId="602" builtinId="8" hidden="1"/>
    <cellStyle name="Hipervínculo" xfId="598" builtinId="8" hidden="1"/>
    <cellStyle name="Hipervínculo" xfId="594" builtinId="8" hidden="1"/>
    <cellStyle name="Hipervínculo" xfId="590" builtinId="8" hidden="1"/>
    <cellStyle name="Hipervínculo" xfId="586" builtinId="8" hidden="1"/>
    <cellStyle name="Hipervínculo" xfId="582" builtinId="8" hidden="1"/>
    <cellStyle name="Hipervínculo" xfId="578" builtinId="8" hidden="1"/>
    <cellStyle name="Hipervínculo" xfId="574" builtinId="8" hidden="1"/>
    <cellStyle name="Hipervínculo" xfId="568" builtinId="8" hidden="1"/>
    <cellStyle name="Hipervínculo" xfId="564" builtinId="8" hidden="1"/>
    <cellStyle name="Hipervínculo" xfId="560" builtinId="8" hidden="1"/>
    <cellStyle name="Hipervínculo" xfId="556" builtinId="8" hidden="1"/>
    <cellStyle name="Hipervínculo" xfId="552" builtinId="8" hidden="1"/>
    <cellStyle name="Hipervínculo" xfId="548" builtinId="8" hidden="1"/>
    <cellStyle name="Hipervínculo" xfId="544" builtinId="8" hidden="1"/>
    <cellStyle name="Hipervínculo" xfId="538" builtinId="8" hidden="1"/>
    <cellStyle name="Hipervínculo" xfId="534" builtinId="8" hidden="1"/>
    <cellStyle name="Hipervínculo" xfId="530" builtinId="8" hidden="1"/>
    <cellStyle name="Hipervínculo" xfId="526" builtinId="8" hidden="1"/>
    <cellStyle name="Hipervínculo" xfId="522" builtinId="8" hidden="1"/>
    <cellStyle name="Hipervínculo" xfId="518" builtinId="8" hidden="1"/>
    <cellStyle name="Hipervínculo" xfId="514" builtinId="8" hidden="1"/>
    <cellStyle name="Hipervínculo" xfId="510" builtinId="8" hidden="1"/>
    <cellStyle name="Hipervínculo" xfId="506" builtinId="8" hidden="1"/>
    <cellStyle name="Hipervínculo" xfId="502" builtinId="8" hidden="1"/>
    <cellStyle name="Hipervínculo" xfId="498" builtinId="8" hidden="1"/>
    <cellStyle name="Hipervínculo" xfId="494" builtinId="8" hidden="1"/>
    <cellStyle name="Hipervínculo" xfId="490" builtinId="8" hidden="1"/>
    <cellStyle name="Hipervínculo" xfId="308" builtinId="8" hidden="1"/>
    <cellStyle name="Hipervínculo" xfId="484" builtinId="8" hidden="1"/>
    <cellStyle name="Hipervínculo" xfId="480" builtinId="8" hidden="1"/>
    <cellStyle name="Hipervínculo" xfId="476" builtinId="8" hidden="1"/>
    <cellStyle name="Hipervínculo" xfId="472" builtinId="8" hidden="1"/>
    <cellStyle name="Hipervínculo" xfId="468" builtinId="8" hidden="1"/>
    <cellStyle name="Hipervínculo" xfId="464" builtinId="8" hidden="1"/>
    <cellStyle name="Hipervínculo" xfId="460" builtinId="8" hidden="1"/>
    <cellStyle name="Hipervínculo" xfId="456" builtinId="8" hidden="1"/>
    <cellStyle name="Hipervínculo" xfId="452" builtinId="8" hidden="1"/>
    <cellStyle name="Hipervínculo" xfId="448" builtinId="8" hidden="1"/>
    <cellStyle name="Hipervínculo" xfId="444" builtinId="8" hidden="1"/>
    <cellStyle name="Hipervínculo" xfId="438" builtinId="8" hidden="1"/>
    <cellStyle name="Hipervínculo" xfId="798" builtinId="8" hidden="1"/>
    <cellStyle name="Hipervínculo" xfId="926" builtinId="8" hidden="1"/>
    <cellStyle name="Hipervínculo" xfId="1053" builtinId="8" hidden="1"/>
    <cellStyle name="Hipervínculo" xfId="1185" builtinId="8" hidden="1"/>
    <cellStyle name="Hipervínculo" xfId="1313" builtinId="8" hidden="1"/>
    <cellStyle name="Hipervínculo" xfId="1441" builtinId="8" hidden="1"/>
    <cellStyle name="Hipervínculo" xfId="1367" builtinId="8" hidden="1"/>
    <cellStyle name="Hipervínculo" xfId="1543" builtinId="8" hidden="1"/>
    <cellStyle name="Hipervínculo" xfId="1539" builtinId="8" hidden="1"/>
    <cellStyle name="Hipervínculo" xfId="1535" builtinId="8" hidden="1"/>
    <cellStyle name="Hipervínculo" xfId="1531" builtinId="8" hidden="1"/>
    <cellStyle name="Hipervínculo" xfId="1527" builtinId="8" hidden="1"/>
    <cellStyle name="Hipervínculo" xfId="1523" builtinId="8" hidden="1"/>
    <cellStyle name="Hipervínculo" xfId="1519" builtinId="8" hidden="1"/>
    <cellStyle name="Hipervínculo" xfId="1515" builtinId="8" hidden="1"/>
    <cellStyle name="Hipervínculo" xfId="1511" builtinId="8" hidden="1"/>
    <cellStyle name="Hipervínculo" xfId="1505" builtinId="8" hidden="1"/>
    <cellStyle name="Hipervínculo" xfId="1501" builtinId="8" hidden="1"/>
    <cellStyle name="Hipervínculo" xfId="1495" builtinId="8" hidden="1"/>
    <cellStyle name="Hipervínculo" xfId="1491" builtinId="8" hidden="1"/>
    <cellStyle name="Hipervínculo" xfId="1487" builtinId="8" hidden="1"/>
    <cellStyle name="Hipervínculo" xfId="1483" builtinId="8" hidden="1"/>
    <cellStyle name="Hipervínculo" xfId="1479" builtinId="8" hidden="1"/>
    <cellStyle name="Hipervínculo" xfId="1475" builtinId="8" hidden="1"/>
    <cellStyle name="Hipervínculo" xfId="1471" builtinId="8" hidden="1"/>
    <cellStyle name="Hipervínculo" xfId="1467" builtinId="8" hidden="1"/>
    <cellStyle name="Hipervínculo" xfId="1463" builtinId="8" hidden="1"/>
    <cellStyle name="Hipervínculo" xfId="1459" builtinId="8" hidden="1"/>
    <cellStyle name="Hipervínculo" xfId="1455" builtinId="8" hidden="1"/>
    <cellStyle name="Hipervínculo" xfId="1451" builtinId="8" hidden="1"/>
    <cellStyle name="Hipervínculo" xfId="1447" builtinId="8" hidden="1"/>
    <cellStyle name="Hipervínculo" xfId="1443" builtinId="8" hidden="1"/>
    <cellStyle name="Hipervínculo" xfId="1437" builtinId="8" hidden="1"/>
    <cellStyle name="Hipervínculo" xfId="1433" builtinId="8" hidden="1"/>
    <cellStyle name="Hipervínculo" xfId="1429" builtinId="8" hidden="1"/>
    <cellStyle name="Hipervínculo" xfId="1425" builtinId="8" hidden="1"/>
    <cellStyle name="Hipervínculo" xfId="1421" builtinId="8" hidden="1"/>
    <cellStyle name="Hipervínculo" xfId="1417" builtinId="8" hidden="1"/>
    <cellStyle name="Hipervínculo" xfId="1235" builtinId="8" hidden="1"/>
    <cellStyle name="Hipervínculo" xfId="1411" builtinId="8" hidden="1"/>
    <cellStyle name="Hipervínculo" xfId="1407" builtinId="8" hidden="1"/>
    <cellStyle name="Hipervínculo" xfId="1403" builtinId="8" hidden="1"/>
    <cellStyle name="Hipervínculo" xfId="1399" builtinId="8" hidden="1"/>
    <cellStyle name="Hipervínculo" xfId="1395" builtinId="8" hidden="1"/>
    <cellStyle name="Hipervínculo" xfId="1391" builtinId="8" hidden="1"/>
    <cellStyle name="Hipervínculo" xfId="1387" builtinId="8" hidden="1"/>
    <cellStyle name="Hipervínculo" xfId="1383" builtinId="8" hidden="1"/>
    <cellStyle name="Hipervínculo" xfId="1377" builtinId="8" hidden="1"/>
    <cellStyle name="Hipervínculo" xfId="1373" builtinId="8" hidden="1"/>
    <cellStyle name="Hipervínculo" xfId="1369" builtinId="8" hidden="1"/>
    <cellStyle name="Hipervínculo" xfId="1363" builtinId="8" hidden="1"/>
    <cellStyle name="Hipervínculo" xfId="1359" builtinId="8" hidden="1"/>
    <cellStyle name="Hipervínculo" xfId="1355" builtinId="8" hidden="1"/>
    <cellStyle name="Hipervínculo" xfId="1351" builtinId="8" hidden="1"/>
    <cellStyle name="Hipervínculo" xfId="1347" builtinId="8" hidden="1"/>
    <cellStyle name="Hipervínculo" xfId="1343" builtinId="8" hidden="1"/>
    <cellStyle name="Hipervínculo" xfId="1339" builtinId="8" hidden="1"/>
    <cellStyle name="Hipervínculo" xfId="1335" builtinId="8" hidden="1"/>
    <cellStyle name="Hipervínculo" xfId="1331" builtinId="8" hidden="1"/>
    <cellStyle name="Hipervínculo" xfId="1327" builtinId="8" hidden="1"/>
    <cellStyle name="Hipervínculo" xfId="1323" builtinId="8" hidden="1"/>
    <cellStyle name="Hipervínculo" xfId="1319" builtinId="8" hidden="1"/>
    <cellStyle name="Hipervínculo" xfId="1315" builtinId="8" hidden="1"/>
    <cellStyle name="Hipervínculo" xfId="1309" builtinId="8" hidden="1"/>
    <cellStyle name="Hipervínculo" xfId="1305" builtinId="8" hidden="1"/>
    <cellStyle name="Hipervínculo" xfId="1301" builtinId="8" hidden="1"/>
    <cellStyle name="Hipervínculo" xfId="1297" builtinId="8" hidden="1"/>
    <cellStyle name="Hipervínculo" xfId="1293" builtinId="8" hidden="1"/>
    <cellStyle name="Hipervínculo" xfId="1289" builtinId="8" hidden="1"/>
    <cellStyle name="Hipervínculo" xfId="1285" builtinId="8" hidden="1"/>
    <cellStyle name="Hipervínculo" xfId="1148" builtinId="8" hidden="1"/>
    <cellStyle name="Hipervínculo" xfId="1279" builtinId="8" hidden="1"/>
    <cellStyle name="Hipervínculo" xfId="1275" builtinId="8" hidden="1"/>
    <cellStyle name="Hipervínculo" xfId="1271" builtinId="8" hidden="1"/>
    <cellStyle name="Hipervínculo" xfId="1267" builtinId="8" hidden="1"/>
    <cellStyle name="Hipervínculo" xfId="1263" builtinId="8" hidden="1"/>
    <cellStyle name="Hipervínculo" xfId="1259" builtinId="8" hidden="1"/>
    <cellStyle name="Hipervínculo" xfId="1255" builtinId="8" hidden="1"/>
    <cellStyle name="Hipervínculo" xfId="1249" builtinId="8" hidden="1"/>
    <cellStyle name="Hipervínculo" xfId="1245" builtinId="8" hidden="1"/>
    <cellStyle name="Hipervínculo" xfId="1241" builtinId="8" hidden="1"/>
    <cellStyle name="Hipervínculo" xfId="1237" builtinId="8" hidden="1"/>
    <cellStyle name="Hipervínculo" xfId="1231" builtinId="8" hidden="1"/>
    <cellStyle name="Hipervínculo" xfId="1227" builtinId="8" hidden="1"/>
    <cellStyle name="Hipervínculo" xfId="1223" builtinId="8" hidden="1"/>
    <cellStyle name="Hipervínculo" xfId="1219" builtinId="8" hidden="1"/>
    <cellStyle name="Hipervínculo" xfId="1215" builtinId="8" hidden="1"/>
    <cellStyle name="Hipervínculo" xfId="1211" builtinId="8" hidden="1"/>
    <cellStyle name="Hipervínculo" xfId="1207" builtinId="8" hidden="1"/>
    <cellStyle name="Hipervínculo" xfId="1203" builtinId="8" hidden="1"/>
    <cellStyle name="Hipervínculo" xfId="1199" builtinId="8" hidden="1"/>
    <cellStyle name="Hipervínculo" xfId="1195" builtinId="8" hidden="1"/>
    <cellStyle name="Hipervínculo" xfId="1191" builtinId="8" hidden="1"/>
    <cellStyle name="Hipervínculo" xfId="1187" builtinId="8" hidden="1"/>
    <cellStyle name="Hipervínculo" xfId="1181" builtinId="8" hidden="1"/>
    <cellStyle name="Hipervínculo" xfId="1177" builtinId="8" hidden="1"/>
    <cellStyle name="Hipervínculo" xfId="1173" builtinId="8" hidden="1"/>
    <cellStyle name="Hipervínculo" xfId="1169" builtinId="8" hidden="1"/>
    <cellStyle name="Hipervínculo" xfId="1165" builtinId="8" hidden="1"/>
    <cellStyle name="Hipervínculo" xfId="1161" builtinId="8" hidden="1"/>
    <cellStyle name="Hipervínculo" xfId="1157" builtinId="8" hidden="1"/>
    <cellStyle name="Hipervínculo" xfId="1153" builtinId="8" hidden="1"/>
    <cellStyle name="Hipervínculo" xfId="1149" builtinId="8" hidden="1"/>
    <cellStyle name="Hipervínculo" xfId="1141" builtinId="8" hidden="1"/>
    <cellStyle name="Hipervínculo" xfId="1137" builtinId="8" hidden="1"/>
    <cellStyle name="Hipervínculo" xfId="1133" builtinId="8" hidden="1"/>
    <cellStyle name="Hipervínculo" xfId="1129" builtinId="8" hidden="1"/>
    <cellStyle name="Hipervínculo" xfId="1125" builtinId="8" hidden="1"/>
    <cellStyle name="Hipervínculo" xfId="1121" builtinId="8" hidden="1"/>
    <cellStyle name="Hipervínculo" xfId="1115" builtinId="8" hidden="1"/>
    <cellStyle name="Hipervínculo" xfId="1111" builtinId="8" hidden="1"/>
    <cellStyle name="Hipervínculo" xfId="1107" builtinId="8" hidden="1"/>
    <cellStyle name="Hipervínculo" xfId="1103" builtinId="8" hidden="1"/>
    <cellStyle name="Hipervínculo" xfId="1099" builtinId="8" hidden="1"/>
    <cellStyle name="Hipervínculo" xfId="1095" builtinId="8" hidden="1"/>
    <cellStyle name="Hipervínculo" xfId="1091" builtinId="8" hidden="1"/>
    <cellStyle name="Hipervínculo" xfId="1087" builtinId="8" hidden="1"/>
    <cellStyle name="Hipervínculo" xfId="1083" builtinId="8" hidden="1"/>
    <cellStyle name="Hipervínculo" xfId="1079" builtinId="8" hidden="1"/>
    <cellStyle name="Hipervínculo" xfId="1075" builtinId="8" hidden="1"/>
    <cellStyle name="Hipervínculo" xfId="1071" builtinId="8" hidden="1"/>
    <cellStyle name="Hipervínculo" xfId="1067" builtinId="8" hidden="1"/>
    <cellStyle name="Hipervínculo" xfId="1063" builtinId="8" hidden="1"/>
    <cellStyle name="Hipervínculo" xfId="1059" builtinId="8" hidden="1"/>
    <cellStyle name="Hipervínculo" xfId="1055" builtinId="8" hidden="1"/>
    <cellStyle name="Hipervínculo" xfId="1049" builtinId="8" hidden="1"/>
    <cellStyle name="Hipervínculo" xfId="1045" builtinId="8" hidden="1"/>
    <cellStyle name="Hipervínculo" xfId="1041" builtinId="8" hidden="1"/>
    <cellStyle name="Hipervínculo" xfId="1037" builtinId="8" hidden="1"/>
    <cellStyle name="Hipervínculo" xfId="1033" builtinId="8" hidden="1"/>
    <cellStyle name="Hipervínculo" xfId="1029" builtinId="8" hidden="1"/>
    <cellStyle name="Hipervínculo" xfId="1025" builtinId="8" hidden="1"/>
    <cellStyle name="Hipervínculo" xfId="1021" builtinId="8" hidden="1"/>
    <cellStyle name="Hipervínculo" xfId="1017" builtinId="8" hidden="1"/>
    <cellStyle name="Hipervínculo" xfId="836" builtinId="8" hidden="1"/>
    <cellStyle name="Hipervínculo" xfId="1011" builtinId="8" hidden="1"/>
    <cellStyle name="Hipervínculo" xfId="1007" builtinId="8" hidden="1"/>
    <cellStyle name="Hipervínculo" xfId="1003" builtinId="8" hidden="1"/>
    <cellStyle name="Hipervínculo" xfId="999" builtinId="8" hidden="1"/>
    <cellStyle name="Hipervínculo" xfId="995" builtinId="8" hidden="1"/>
    <cellStyle name="Hipervínculo" xfId="989" builtinId="8" hidden="1"/>
    <cellStyle name="Hipervínculo" xfId="985" builtinId="8" hidden="1"/>
    <cellStyle name="Hipervínculo" xfId="981" builtinId="8" hidden="1"/>
    <cellStyle name="Hipervínculo" xfId="977" builtinId="8" hidden="1"/>
    <cellStyle name="Hipervínculo" xfId="973" builtinId="8" hidden="1"/>
    <cellStyle name="Hipervínculo" xfId="969" builtinId="8" hidden="1"/>
    <cellStyle name="Hipervínculo" xfId="964" builtinId="8" hidden="1"/>
    <cellStyle name="Hipervínculo" xfId="960" builtinId="8" hidden="1"/>
    <cellStyle name="Hipervínculo" xfId="956" builtinId="8" hidden="1"/>
    <cellStyle name="Hipervínculo" xfId="952" builtinId="8" hidden="1"/>
    <cellStyle name="Hipervínculo" xfId="948" builtinId="8" hidden="1"/>
    <cellStyle name="Hipervínculo" xfId="944" builtinId="8" hidden="1"/>
    <cellStyle name="Hipervínculo" xfId="940" builtinId="8" hidden="1"/>
    <cellStyle name="Hipervínculo" xfId="936" builtinId="8" hidden="1"/>
    <cellStyle name="Hipervínculo" xfId="932" builtinId="8" hidden="1"/>
    <cellStyle name="Hipervínculo" xfId="928" builtinId="8" hidden="1"/>
    <cellStyle name="Hipervínculo" xfId="922" builtinId="8" hidden="1"/>
    <cellStyle name="Hipervínculo" xfId="918" builtinId="8" hidden="1"/>
    <cellStyle name="Hipervínculo" xfId="914" builtinId="8" hidden="1"/>
    <cellStyle name="Hipervínculo" xfId="910" builtinId="8" hidden="1"/>
    <cellStyle name="Hipervínculo" xfId="906" builtinId="8" hidden="1"/>
    <cellStyle name="Hipervínculo" xfId="902" builtinId="8" hidden="1"/>
    <cellStyle name="Hipervínculo" xfId="898" builtinId="8" hidden="1"/>
    <cellStyle name="Hipervínculo" xfId="894" builtinId="8" hidden="1"/>
    <cellStyle name="Hipervínculo" xfId="890" builtinId="8" hidden="1"/>
    <cellStyle name="Hipervínculo" xfId="886" builtinId="8" hidden="1"/>
    <cellStyle name="Hipervínculo" xfId="704" builtinId="8" hidden="1"/>
    <cellStyle name="Hipervínculo" xfId="880" builtinId="8" hidden="1"/>
    <cellStyle name="Hipervínculo" xfId="876" builtinId="8" hidden="1"/>
    <cellStyle name="Hipervínculo" xfId="872" builtinId="8" hidden="1"/>
    <cellStyle name="Hipervínculo" xfId="868" builtinId="8" hidden="1"/>
    <cellStyle name="Hipervínculo" xfId="862" builtinId="8" hidden="1"/>
    <cellStyle name="Hipervínculo" xfId="858" builtinId="8" hidden="1"/>
    <cellStyle name="Hipervínculo" xfId="854" builtinId="8" hidden="1"/>
    <cellStyle name="Hipervínculo" xfId="850" builtinId="8" hidden="1"/>
    <cellStyle name="Hipervínculo" xfId="846" builtinId="8" hidden="1"/>
    <cellStyle name="Hipervínculo" xfId="842" builtinId="8" hidden="1"/>
    <cellStyle name="Hipervínculo" xfId="838" builtinId="8" hidden="1"/>
    <cellStyle name="Hipervínculo" xfId="832" builtinId="8" hidden="1"/>
    <cellStyle name="Hipervínculo" xfId="828" builtinId="8" hidden="1"/>
    <cellStyle name="Hipervínculo" xfId="824" builtinId="8" hidden="1"/>
    <cellStyle name="Hipervínculo" xfId="820" builtinId="8" hidden="1"/>
    <cellStyle name="Hipervínculo" xfId="816" builtinId="8" hidden="1"/>
    <cellStyle name="Hipervínculo" xfId="812" builtinId="8" hidden="1"/>
    <cellStyle name="Hipervínculo" xfId="808" builtinId="8" hidden="1"/>
    <cellStyle name="Hipervínculo" xfId="804" builtinId="8" hidden="1"/>
    <cellStyle name="Hipervínculo" xfId="800" builtinId="8" hidden="1"/>
    <cellStyle name="Hipervínculo" xfId="794" builtinId="8" hidden="1"/>
    <cellStyle name="Hipervínculo" xfId="1569" builtinId="8" hidden="1"/>
    <cellStyle name="Hipervínculo" xfId="1635" builtinId="8" hidden="1"/>
    <cellStyle name="Hipervínculo" xfId="1697" builtinId="8" hidden="1"/>
    <cellStyle name="Hipervínculo" xfId="1761" builtinId="8" hidden="1"/>
    <cellStyle name="Hipervínculo" xfId="1825" builtinId="8" hidden="1"/>
    <cellStyle name="Hipervínculo" xfId="1889" builtinId="8" hidden="1"/>
    <cellStyle name="Hipervínculo" xfId="1953" builtinId="8" hidden="1"/>
    <cellStyle name="Hipervínculo" xfId="2017" builtinId="8" hidden="1"/>
    <cellStyle name="Hipervínculo" xfId="2080" builtinId="8" hidden="1"/>
    <cellStyle name="Hipervínculo" xfId="2144" builtinId="8" hidden="1"/>
    <cellStyle name="Hipervínculo" xfId="2212" builtinId="8" hidden="1"/>
    <cellStyle name="Hipervínculo" xfId="2276" builtinId="8" hidden="1"/>
    <cellStyle name="Hipervínculo" xfId="2207" builtinId="8" hidden="1"/>
    <cellStyle name="Hipervínculo" xfId="2403" builtinId="8" hidden="1"/>
    <cellStyle name="Hipervínculo" xfId="2467" builtinId="8" hidden="1"/>
    <cellStyle name="Hipervínculo" xfId="2531" builtinId="8" hidden="1"/>
    <cellStyle name="Hipervínculo" xfId="2595" builtinId="8" hidden="1"/>
    <cellStyle name="Hipervínculo" xfId="2663" builtinId="8" hidden="1"/>
    <cellStyle name="Hipervínculo" xfId="2728" builtinId="8" hidden="1"/>
    <cellStyle name="Hipervínculo" xfId="2790" builtinId="8" hidden="1"/>
    <cellStyle name="Hipervínculo" xfId="2854" builtinId="8" hidden="1"/>
    <cellStyle name="Hipervínculo" xfId="2918" builtinId="8" hidden="1"/>
    <cellStyle name="Hipervínculo" xfId="2982" builtinId="8" hidden="1"/>
    <cellStyle name="Hipervínculo" xfId="3050" builtinId="8" hidden="1"/>
    <cellStyle name="Hipervínculo" xfId="3116" builtinId="8" hidden="1"/>
    <cellStyle name="Hipervínculo" xfId="3178" builtinId="8" hidden="1"/>
    <cellStyle name="Hipervínculo" xfId="3216" builtinId="8" hidden="1"/>
    <cellStyle name="Hipervínculo" xfId="3212" builtinId="8" hidden="1"/>
    <cellStyle name="Hipervínculo" xfId="3206" builtinId="8" hidden="1"/>
    <cellStyle name="Hipervínculo" xfId="3202" builtinId="8" hidden="1"/>
    <cellStyle name="Hipervínculo" xfId="3198" builtinId="8" hidden="1"/>
    <cellStyle name="Hipervínculo" xfId="3194" builtinId="8" hidden="1"/>
    <cellStyle name="Hipervínculo" xfId="3190" builtinId="8" hidden="1"/>
    <cellStyle name="Hipervínculo" xfId="3186" builtinId="8" hidden="1"/>
    <cellStyle name="Hipervínculo" xfId="3182" builtinId="8" hidden="1"/>
    <cellStyle name="Hipervínculo" xfId="3176" builtinId="8" hidden="1"/>
    <cellStyle name="Hipervínculo" xfId="3172" builtinId="8" hidden="1"/>
    <cellStyle name="Hipervínculo" xfId="3168" builtinId="8" hidden="1"/>
    <cellStyle name="Hipervínculo" xfId="3164" builtinId="8" hidden="1"/>
    <cellStyle name="Hipervínculo" xfId="3160" builtinId="8" hidden="1"/>
    <cellStyle name="Hipervínculo" xfId="3156" builtinId="8" hidden="1"/>
    <cellStyle name="Hipervínculo" xfId="3152" builtinId="8" hidden="1"/>
    <cellStyle name="Hipervínculo" xfId="3148" builtinId="8" hidden="1"/>
    <cellStyle name="Hipervínculo" xfId="3142" builtinId="8" hidden="1"/>
    <cellStyle name="Hipervínculo" xfId="3005" builtinId="8" hidden="1"/>
    <cellStyle name="Hipervínculo" xfId="3136" builtinId="8" hidden="1"/>
    <cellStyle name="Hipervínculo" xfId="3132" builtinId="8" hidden="1"/>
    <cellStyle name="Hipervínculo" xfId="3128" builtinId="8" hidden="1"/>
    <cellStyle name="Hipervínculo" xfId="3124" builtinId="8" hidden="1"/>
    <cellStyle name="Hipervínculo" xfId="3120" builtinId="8" hidden="1"/>
    <cellStyle name="Hipervínculo" xfId="3114" builtinId="8" hidden="1"/>
    <cellStyle name="Hipervínculo" xfId="3110" builtinId="8" hidden="1"/>
    <cellStyle name="Hipervínculo" xfId="3106" builtinId="8" hidden="1"/>
    <cellStyle name="Hipervínculo" xfId="3102" builtinId="8" hidden="1"/>
    <cellStyle name="Hipervínculo" xfId="3098" builtinId="8" hidden="1"/>
    <cellStyle name="Hipervínculo" xfId="3094" builtinId="8" hidden="1"/>
    <cellStyle name="Hipervínculo" xfId="3088" builtinId="8" hidden="1"/>
    <cellStyle name="Hipervínculo" xfId="3084" builtinId="8" hidden="1"/>
    <cellStyle name="Hipervínculo" xfId="3078" builtinId="8" hidden="1"/>
    <cellStyle name="Hipervínculo" xfId="3074" builtinId="8" hidden="1"/>
    <cellStyle name="Hipervínculo" xfId="3070" builtinId="8" hidden="1"/>
    <cellStyle name="Hipervínculo" xfId="3066" builtinId="8" hidden="1"/>
    <cellStyle name="Hipervínculo" xfId="3062" builtinId="8" hidden="1"/>
    <cellStyle name="Hipervínculo" xfId="3058" builtinId="8" hidden="1"/>
    <cellStyle name="Hipervínculo" xfId="3054" builtinId="8" hidden="1"/>
    <cellStyle name="Hipervínculo" xfId="3048" builtinId="8" hidden="1"/>
    <cellStyle name="Hipervínculo" xfId="3044" builtinId="8" hidden="1"/>
    <cellStyle name="Hipervínculo" xfId="3040" builtinId="8" hidden="1"/>
    <cellStyle name="Hipervínculo" xfId="3036" builtinId="8" hidden="1"/>
    <cellStyle name="Hipervínculo" xfId="3032" builtinId="8" hidden="1"/>
    <cellStyle name="Hipervínculo" xfId="3028" builtinId="8" hidden="1"/>
    <cellStyle name="Hipervínculo" xfId="3024" builtinId="8" hidden="1"/>
    <cellStyle name="Hipervínculo" xfId="3020" builtinId="8" hidden="1"/>
    <cellStyle name="Hipervínculo" xfId="3014" builtinId="8" hidden="1"/>
    <cellStyle name="Hipervínculo" xfId="3010" builtinId="8" hidden="1"/>
    <cellStyle name="Hipervínculo" xfId="3006" builtinId="8" hidden="1"/>
    <cellStyle name="Hipervínculo" xfId="2998" builtinId="8" hidden="1"/>
    <cellStyle name="Hipervínculo" xfId="2994" builtinId="8" hidden="1"/>
    <cellStyle name="Hipervínculo" xfId="2990" builtinId="8" hidden="1"/>
    <cellStyle name="Hipervínculo" xfId="2986" builtinId="8" hidden="1"/>
    <cellStyle name="Hipervínculo" xfId="2980" builtinId="8" hidden="1"/>
    <cellStyle name="Hipervínculo" xfId="2976" builtinId="8" hidden="1"/>
    <cellStyle name="Hipervínculo" xfId="2972" builtinId="8" hidden="1"/>
    <cellStyle name="Hipervínculo" xfId="2968" builtinId="8" hidden="1"/>
    <cellStyle name="Hipervínculo" xfId="2964" builtinId="8" hidden="1"/>
    <cellStyle name="Hipervínculo" xfId="2960" builtinId="8" hidden="1"/>
    <cellStyle name="Hipervínculo" xfId="2956" builtinId="8" hidden="1"/>
    <cellStyle name="Hipervínculo" xfId="2952" builtinId="8" hidden="1"/>
    <cellStyle name="Hipervínculo" xfId="2946" builtinId="8" hidden="1"/>
    <cellStyle name="Hipervínculo" xfId="2942" builtinId="8" hidden="1"/>
    <cellStyle name="Hipervínculo" xfId="2938" builtinId="8" hidden="1"/>
    <cellStyle name="Hipervínculo" xfId="2934" builtinId="8" hidden="1"/>
    <cellStyle name="Hipervínculo" xfId="2930" builtinId="8" hidden="1"/>
    <cellStyle name="Hipervínculo" xfId="2926" builtinId="8" hidden="1"/>
    <cellStyle name="Hipervínculo" xfId="2922" builtinId="8" hidden="1"/>
    <cellStyle name="Hipervínculo" xfId="2916" builtinId="8" hidden="1"/>
    <cellStyle name="Hipervínculo" xfId="2912" builtinId="8" hidden="1"/>
    <cellStyle name="Hipervínculo" xfId="2908" builtinId="8" hidden="1"/>
    <cellStyle name="Hipervínculo" xfId="2904" builtinId="8" hidden="1"/>
    <cellStyle name="Hipervínculo" xfId="2900" builtinId="8" hidden="1"/>
    <cellStyle name="Hipervínculo" xfId="2896" builtinId="8" hidden="1"/>
    <cellStyle name="Hipervínculo" xfId="2892" builtinId="8" hidden="1"/>
    <cellStyle name="Hipervínculo" xfId="2888" builtinId="8" hidden="1"/>
    <cellStyle name="Hipervínculo" xfId="2882" builtinId="8" hidden="1"/>
    <cellStyle name="Hipervínculo" xfId="2878" builtinId="8" hidden="1"/>
    <cellStyle name="Hipervínculo" xfId="2874" builtinId="8" hidden="1"/>
    <cellStyle name="Hipervínculo" xfId="2870" builtinId="8" hidden="1"/>
    <cellStyle name="Hipervínculo" xfId="2866" builtinId="8" hidden="1"/>
    <cellStyle name="Hipervínculo" xfId="2862" builtinId="8" hidden="1"/>
    <cellStyle name="Hipervínculo" xfId="2858" builtinId="8" hidden="1"/>
    <cellStyle name="Hipervínculo" xfId="2852" builtinId="8" hidden="1"/>
    <cellStyle name="Hipervínculo" xfId="2848" builtinId="8" hidden="1"/>
    <cellStyle name="Hipervínculo" xfId="2844" builtinId="8" hidden="1"/>
    <cellStyle name="Hipervínculo" xfId="2840" builtinId="8" hidden="1"/>
    <cellStyle name="Hipervínculo" xfId="2836" builtinId="8" hidden="1"/>
    <cellStyle name="Hipervínculo" xfId="2832" builtinId="8" hidden="1"/>
    <cellStyle name="Hipervínculo" xfId="2828" builtinId="8" hidden="1"/>
    <cellStyle name="Hipervínculo" xfId="2824" builtinId="8" hidden="1"/>
    <cellStyle name="Hipervínculo" xfId="2818" builtinId="8" hidden="1"/>
    <cellStyle name="Hipervínculo" xfId="2814" builtinId="8" hidden="1"/>
    <cellStyle name="Hipervínculo" xfId="2810" builtinId="8" hidden="1"/>
    <cellStyle name="Hipervínculo" xfId="2806" builtinId="8" hidden="1"/>
    <cellStyle name="Hipervínculo" xfId="2802" builtinId="8" hidden="1"/>
    <cellStyle name="Hipervínculo" xfId="2798" builtinId="8" hidden="1"/>
    <cellStyle name="Hipervínculo" xfId="2794" builtinId="8" hidden="1"/>
    <cellStyle name="Hipervínculo" xfId="2788" builtinId="8" hidden="1"/>
    <cellStyle name="Hipervínculo" xfId="2784" builtinId="8" hidden="1"/>
    <cellStyle name="Hipervínculo" xfId="2780" builtinId="8" hidden="1"/>
    <cellStyle name="Hipervínculo" xfId="2776" builtinId="8" hidden="1"/>
    <cellStyle name="Hipervínculo" xfId="2772" builtinId="8" hidden="1"/>
    <cellStyle name="Hipervínculo" xfId="2768" builtinId="8" hidden="1"/>
    <cellStyle name="Hipervínculo" xfId="2764" builtinId="8" hidden="1"/>
    <cellStyle name="Hipervínculo" xfId="2760" builtinId="8" hidden="1"/>
    <cellStyle name="Hipervínculo" xfId="2754" builtinId="8" hidden="1"/>
    <cellStyle name="Hipervínculo" xfId="2750" builtinId="8" hidden="1"/>
    <cellStyle name="Hipervínculo" xfId="2746" builtinId="8" hidden="1"/>
    <cellStyle name="Hipervínculo" xfId="2742" builtinId="8" hidden="1"/>
    <cellStyle name="Hipervínculo" xfId="2606" builtinId="8" hidden="1"/>
    <cellStyle name="Hipervínculo" xfId="2736" builtinId="8" hidden="1"/>
    <cellStyle name="Hipervínculo" xfId="2732" builtinId="8" hidden="1"/>
    <cellStyle name="Hipervínculo" xfId="2726" builtinId="8" hidden="1"/>
    <cellStyle name="Hipervínculo" xfId="2722" builtinId="8" hidden="1"/>
    <cellStyle name="Hipervínculo" xfId="2718" builtinId="8" hidden="1"/>
    <cellStyle name="Hipervínculo" xfId="2714" builtinId="8" hidden="1"/>
    <cellStyle name="Hipervínculo" xfId="2710" builtinId="8" hidden="1"/>
    <cellStyle name="Hipervínculo" xfId="2706" builtinId="8" hidden="1"/>
    <cellStyle name="Hipervínculo" xfId="2702" builtinId="8" hidden="1"/>
    <cellStyle name="Hipervínculo" xfId="2698" builtinId="8" hidden="1"/>
    <cellStyle name="Hipervínculo" xfId="2691" builtinId="8" hidden="1"/>
    <cellStyle name="Hipervínculo" xfId="2687" builtinId="8" hidden="1"/>
    <cellStyle name="Hipervínculo" xfId="2683" builtinId="8" hidden="1"/>
    <cellStyle name="Hipervínculo" xfId="2679" builtinId="8" hidden="1"/>
    <cellStyle name="Hipervínculo" xfId="2675" builtinId="8" hidden="1"/>
    <cellStyle name="Hipervínculo" xfId="2671" builtinId="8" hidden="1"/>
    <cellStyle name="Hipervínculo" xfId="2667" builtinId="8" hidden="1"/>
    <cellStyle name="Hipervínculo" xfId="2661" builtinId="8" hidden="1"/>
    <cellStyle name="Hipervínculo" xfId="2657" builtinId="8" hidden="1"/>
    <cellStyle name="Hipervínculo" xfId="2653" builtinId="8" hidden="1"/>
    <cellStyle name="Hipervínculo" xfId="2649" builtinId="8" hidden="1"/>
    <cellStyle name="Hipervínculo" xfId="2645" builtinId="8" hidden="1"/>
    <cellStyle name="Hipervínculo" xfId="2641" builtinId="8" hidden="1"/>
    <cellStyle name="Hipervínculo" xfId="2637" builtinId="8" hidden="1"/>
    <cellStyle name="Hipervínculo" xfId="2633" builtinId="8" hidden="1"/>
    <cellStyle name="Hipervínculo" xfId="2627" builtinId="8" hidden="1"/>
    <cellStyle name="Hipervínculo" xfId="2623" builtinId="8" hidden="1"/>
    <cellStyle name="Hipervínculo" xfId="2619" builtinId="8" hidden="1"/>
    <cellStyle name="Hipervínculo" xfId="2615" builtinId="8" hidden="1"/>
    <cellStyle name="Hipervínculo" xfId="2611" builtinId="8" hidden="1"/>
    <cellStyle name="Hipervínculo" xfId="2607" builtinId="8" hidden="1"/>
    <cellStyle name="Hipervínculo" xfId="2599" builtinId="8" hidden="1"/>
    <cellStyle name="Hipervínculo" xfId="2593" builtinId="8" hidden="1"/>
    <cellStyle name="Hipervínculo" xfId="2589" builtinId="8" hidden="1"/>
    <cellStyle name="Hipervínculo" xfId="2585" builtinId="8" hidden="1"/>
    <cellStyle name="Hipervínculo" xfId="2581" builtinId="8" hidden="1"/>
    <cellStyle name="Hipervínculo" xfId="2577" builtinId="8" hidden="1"/>
    <cellStyle name="Hipervínculo" xfId="2573" builtinId="8" hidden="1"/>
    <cellStyle name="Hipervínculo" xfId="2569" builtinId="8" hidden="1"/>
    <cellStyle name="Hipervínculo" xfId="2565" builtinId="8" hidden="1"/>
    <cellStyle name="Hipervínculo" xfId="2559" builtinId="8" hidden="1"/>
    <cellStyle name="Hipervínculo" xfId="2555" builtinId="8" hidden="1"/>
    <cellStyle name="Hipervínculo" xfId="2551" builtinId="8" hidden="1"/>
    <cellStyle name="Hipervínculo" xfId="2547" builtinId="8" hidden="1"/>
    <cellStyle name="Hipervínculo" xfId="2543" builtinId="8" hidden="1"/>
    <cellStyle name="Hipervínculo" xfId="2539" builtinId="8" hidden="1"/>
    <cellStyle name="Hipervínculo" xfId="2535" builtinId="8" hidden="1"/>
    <cellStyle name="Hipervínculo" xfId="2529" builtinId="8" hidden="1"/>
    <cellStyle name="Hipervínculo" xfId="2525" builtinId="8" hidden="1"/>
    <cellStyle name="Hipervínculo" xfId="2521" builtinId="8" hidden="1"/>
    <cellStyle name="Hipervínculo" xfId="2517" builtinId="8" hidden="1"/>
    <cellStyle name="Hipervínculo" xfId="2513" builtinId="8" hidden="1"/>
    <cellStyle name="Hipervínculo" xfId="2509" builtinId="8" hidden="1"/>
    <cellStyle name="Hipervínculo" xfId="2505" builtinId="8" hidden="1"/>
    <cellStyle name="Hipervínculo" xfId="2501" builtinId="8" hidden="1"/>
    <cellStyle name="Hipervínculo" xfId="2495" builtinId="8" hidden="1"/>
    <cellStyle name="Hipervínculo" xfId="2491" builtinId="8" hidden="1"/>
    <cellStyle name="Hipervínculo" xfId="2487" builtinId="8" hidden="1"/>
    <cellStyle name="Hipervínculo" xfId="2483" builtinId="8" hidden="1"/>
    <cellStyle name="Hipervínculo" xfId="2479" builtinId="8" hidden="1"/>
    <cellStyle name="Hipervínculo" xfId="2475" builtinId="8" hidden="1"/>
    <cellStyle name="Hipervínculo" xfId="2471" builtinId="8" hidden="1"/>
    <cellStyle name="Hipervínculo" xfId="2465" builtinId="8" hidden="1"/>
    <cellStyle name="Hipervínculo" xfId="2461" builtinId="8" hidden="1"/>
    <cellStyle name="Hipervínculo" xfId="2457" builtinId="8" hidden="1"/>
    <cellStyle name="Hipervínculo" xfId="2453" builtinId="8" hidden="1"/>
    <cellStyle name="Hipervínculo" xfId="2449" builtinId="8" hidden="1"/>
    <cellStyle name="Hipervínculo" xfId="2445" builtinId="8" hidden="1"/>
    <cellStyle name="Hipervínculo" xfId="2441" builtinId="8" hidden="1"/>
    <cellStyle name="Hipervínculo" xfId="2437" builtinId="8" hidden="1"/>
    <cellStyle name="Hipervínculo" xfId="2431" builtinId="8" hidden="1"/>
    <cellStyle name="Hipervínculo" xfId="2427" builtinId="8" hidden="1"/>
    <cellStyle name="Hipervínculo" xfId="2423" builtinId="8" hidden="1"/>
    <cellStyle name="Hipervínculo" xfId="2419" builtinId="8" hidden="1"/>
    <cellStyle name="Hipervínculo" xfId="2415" builtinId="8" hidden="1"/>
    <cellStyle name="Hipervínculo" xfId="2411" builtinId="8" hidden="1"/>
    <cellStyle name="Hipervínculo" xfId="2407" builtinId="8" hidden="1"/>
    <cellStyle name="Hipervínculo" xfId="2401" builtinId="8" hidden="1"/>
    <cellStyle name="Hipervínculo" xfId="2397" builtinId="8" hidden="1"/>
    <cellStyle name="Hipervínculo" xfId="2393" builtinId="8" hidden="1"/>
    <cellStyle name="Hipervínculo" xfId="2389" builtinId="8" hidden="1"/>
    <cellStyle name="Hipervínculo" xfId="2385" builtinId="8" hidden="1"/>
    <cellStyle name="Hipervínculo" xfId="2381" builtinId="8" hidden="1"/>
    <cellStyle name="Hipervínculo" xfId="2377" builtinId="8" hidden="1"/>
    <cellStyle name="Hipervínculo" xfId="2373" builtinId="8" hidden="1"/>
    <cellStyle name="Hipervínculo" xfId="2367" builtinId="8" hidden="1"/>
    <cellStyle name="Hipervínculo" xfId="2363" builtinId="8" hidden="1"/>
    <cellStyle name="Hipervínculo" xfId="2359" builtinId="8" hidden="1"/>
    <cellStyle name="Hipervínculo" xfId="2355" builtinId="8" hidden="1"/>
    <cellStyle name="Hipervínculo" xfId="2351" builtinId="8" hidden="1"/>
    <cellStyle name="Hipervínculo" xfId="2347" builtinId="8" hidden="1"/>
    <cellStyle name="Hipervínculo" xfId="2343" builtinId="8" hidden="1"/>
    <cellStyle name="Hipervínculo" xfId="2339" builtinId="8" hidden="1"/>
    <cellStyle name="Hipervínculo" xfId="2335" builtinId="8" hidden="1"/>
    <cellStyle name="Hipervínculo" xfId="2331" builtinId="8" hidden="1"/>
    <cellStyle name="Hipervínculo" xfId="2327" builtinId="8" hidden="1"/>
    <cellStyle name="Hipervínculo" xfId="2323" builtinId="8" hidden="1"/>
    <cellStyle name="Hipervínculo" xfId="2319" builtinId="8" hidden="1"/>
    <cellStyle name="Hipervínculo" xfId="2315" builtinId="8" hidden="1"/>
    <cellStyle name="Hipervínculo" xfId="2311" builtinId="8" hidden="1"/>
    <cellStyle name="Hipervínculo" xfId="2305" builtinId="8" hidden="1"/>
    <cellStyle name="Hipervínculo" xfId="2301" builtinId="8" hidden="1"/>
    <cellStyle name="Hipervínculo" xfId="2297" builtinId="8" hidden="1"/>
    <cellStyle name="Hipervínculo" xfId="2292" builtinId="8" hidden="1"/>
    <cellStyle name="Hipervínculo" xfId="2288" builtinId="8" hidden="1"/>
    <cellStyle name="Hipervínculo" xfId="2284" builtinId="8" hidden="1"/>
    <cellStyle name="Hipervínculo" xfId="2280" builtinId="8" hidden="1"/>
    <cellStyle name="Hipervínculo" xfId="2274" builtinId="8" hidden="1"/>
    <cellStyle name="Hipervínculo" xfId="2270" builtinId="8" hidden="1"/>
    <cellStyle name="Hipervínculo" xfId="2266" builtinId="8" hidden="1"/>
    <cellStyle name="Hipervínculo" xfId="2262" builtinId="8" hidden="1"/>
    <cellStyle name="Hipervínculo" xfId="2258" builtinId="8" hidden="1"/>
    <cellStyle name="Hipervínculo" xfId="2254" builtinId="8" hidden="1"/>
    <cellStyle name="Hipervínculo" xfId="2250" builtinId="8" hidden="1"/>
    <cellStyle name="Hipervínculo" xfId="2246" builtinId="8" hidden="1"/>
    <cellStyle name="Hipervínculo" xfId="2240" builtinId="8" hidden="1"/>
    <cellStyle name="Hipervínculo" xfId="2236" builtinId="8" hidden="1"/>
    <cellStyle name="Hipervínculo" xfId="2232" builtinId="8" hidden="1"/>
    <cellStyle name="Hipervínculo" xfId="2228" builtinId="8" hidden="1"/>
    <cellStyle name="Hipervínculo" xfId="2224" builtinId="8" hidden="1"/>
    <cellStyle name="Hipervínculo" xfId="2220" builtinId="8" hidden="1"/>
    <cellStyle name="Hipervínculo" xfId="2216" builtinId="8" hidden="1"/>
    <cellStyle name="Hipervínculo" xfId="2210" builtinId="8" hidden="1"/>
    <cellStyle name="Hipervínculo" xfId="2202" builtinId="8" hidden="1"/>
    <cellStyle name="Hipervínculo" xfId="2198" builtinId="8" hidden="1"/>
    <cellStyle name="Hipervínculo" xfId="2194" builtinId="8" hidden="1"/>
    <cellStyle name="Hipervínculo" xfId="2190" builtinId="8" hidden="1"/>
    <cellStyle name="Hipervínculo" xfId="2186" builtinId="8" hidden="1"/>
    <cellStyle name="Hipervínculo" xfId="2182" builtinId="8" hidden="1"/>
    <cellStyle name="Hipervínculo" xfId="2178" builtinId="8" hidden="1"/>
    <cellStyle name="Hipervínculo" xfId="2172" builtinId="8" hidden="1"/>
    <cellStyle name="Hipervínculo" xfId="2168" builtinId="8" hidden="1"/>
    <cellStyle name="Hipervínculo" xfId="2164" builtinId="8" hidden="1"/>
    <cellStyle name="Hipervínculo" xfId="2160" builtinId="8" hidden="1"/>
    <cellStyle name="Hipervínculo" xfId="2156" builtinId="8" hidden="1"/>
    <cellStyle name="Hipervínculo" xfId="2152" builtinId="8" hidden="1"/>
    <cellStyle name="Hipervínculo" xfId="2148" builtinId="8" hidden="1"/>
    <cellStyle name="Hipervínculo" xfId="2142" builtinId="8" hidden="1"/>
    <cellStyle name="Hipervínculo" xfId="2138" builtinId="8" hidden="1"/>
    <cellStyle name="Hipervínculo" xfId="2134" builtinId="8" hidden="1"/>
    <cellStyle name="Hipervínculo" xfId="2130" builtinId="8" hidden="1"/>
    <cellStyle name="Hipervínculo" xfId="2126" builtinId="8" hidden="1"/>
    <cellStyle name="Hipervínculo" xfId="2122" builtinId="8" hidden="1"/>
    <cellStyle name="Hipervínculo" xfId="2118" builtinId="8" hidden="1"/>
    <cellStyle name="Hipervínculo" xfId="2114" builtinId="8" hidden="1"/>
    <cellStyle name="Hipervínculo" xfId="2108" builtinId="8" hidden="1"/>
    <cellStyle name="Hipervínculo" xfId="2104" builtinId="8" hidden="1"/>
    <cellStyle name="Hipervínculo" xfId="2100" builtinId="8" hidden="1"/>
    <cellStyle name="Hipervínculo" xfId="2096" builtinId="8" hidden="1"/>
    <cellStyle name="Hipervínculo" xfId="2092" builtinId="8" hidden="1"/>
    <cellStyle name="Hipervínculo" xfId="2088" builtinId="8" hidden="1"/>
    <cellStyle name="Hipervínculo" xfId="2084" builtinId="8" hidden="1"/>
    <cellStyle name="Hipervínculo" xfId="2078" builtinId="8" hidden="1"/>
    <cellStyle name="Hipervínculo" xfId="2074" builtinId="8" hidden="1"/>
    <cellStyle name="Hipervínculo" xfId="2072" builtinId="8" hidden="1"/>
    <cellStyle name="Hipervínculo" xfId="2068" builtinId="8" hidden="1"/>
    <cellStyle name="Hipervínculo" xfId="2064" builtinId="8" hidden="1"/>
    <cellStyle name="Hipervínculo" xfId="2060" builtinId="8" hidden="1"/>
    <cellStyle name="Hipervínculo" xfId="2056" builtinId="8" hidden="1"/>
    <cellStyle name="Hipervínculo" xfId="2052" builtinId="8" hidden="1"/>
    <cellStyle name="Hipervínculo" xfId="2046" builtinId="8" hidden="1"/>
    <cellStyle name="Hipervínculo" xfId="2042" builtinId="8" hidden="1"/>
    <cellStyle name="Hipervínculo" xfId="2038" builtinId="8" hidden="1"/>
    <cellStyle name="Hipervínculo" xfId="2034" builtinId="8" hidden="1"/>
    <cellStyle name="Hipervínculo" xfId="2030" builtinId="8" hidden="1"/>
    <cellStyle name="Hipervínculo" xfId="2025" builtinId="8" hidden="1"/>
    <cellStyle name="Hipervínculo" xfId="2021" builtinId="8" hidden="1"/>
    <cellStyle name="Hipervínculo" xfId="2015" builtinId="8" hidden="1"/>
    <cellStyle name="Hipervínculo" xfId="2011" builtinId="8" hidden="1"/>
    <cellStyle name="Hipervínculo" xfId="2007" builtinId="8" hidden="1"/>
    <cellStyle name="Hipervínculo" xfId="2003" builtinId="8" hidden="1"/>
    <cellStyle name="Hipervínculo" xfId="1999" builtinId="8" hidden="1"/>
    <cellStyle name="Hipervínculo" xfId="1995" builtinId="8" hidden="1"/>
    <cellStyle name="Hipervínculo" xfId="1991" builtinId="8" hidden="1"/>
    <cellStyle name="Hipervínculo" xfId="1987" builtinId="8" hidden="1"/>
    <cellStyle name="Hipervínculo" xfId="1981" builtinId="8" hidden="1"/>
    <cellStyle name="Hipervínculo" xfId="1977" builtinId="8" hidden="1"/>
    <cellStyle name="Hipervínculo" xfId="1973" builtinId="8" hidden="1"/>
    <cellStyle name="Hipervínculo" xfId="1969" builtinId="8" hidden="1"/>
    <cellStyle name="Hipervínculo" xfId="1965" builtinId="8" hidden="1"/>
    <cellStyle name="Hipervínculo" xfId="1961" builtinId="8" hidden="1"/>
    <cellStyle name="Hipervínculo" xfId="1957" builtinId="8" hidden="1"/>
    <cellStyle name="Hipervínculo" xfId="1951" builtinId="8" hidden="1"/>
    <cellStyle name="Hipervínculo" xfId="1947" builtinId="8" hidden="1"/>
    <cellStyle name="Hipervínculo" xfId="1943" builtinId="8" hidden="1"/>
    <cellStyle name="Hipervínculo" xfId="1941" builtinId="8" hidden="1"/>
    <cellStyle name="Hipervínculo" xfId="1937" builtinId="8" hidden="1"/>
    <cellStyle name="Hipervínculo" xfId="1933" builtinId="8" hidden="1"/>
    <cellStyle name="Hipervínculo" xfId="1929" builtinId="8" hidden="1"/>
    <cellStyle name="Hipervínculo" xfId="1925" builtinId="8" hidden="1"/>
    <cellStyle name="Hipervínculo" xfId="1919" builtinId="8" hidden="1"/>
    <cellStyle name="Hipervínculo" xfId="1915" builtinId="8" hidden="1"/>
    <cellStyle name="Hipervínculo" xfId="1911" builtinId="8" hidden="1"/>
    <cellStyle name="Hipervínculo" xfId="1907" builtinId="8" hidden="1"/>
    <cellStyle name="Hipervínculo" xfId="1903" builtinId="8" hidden="1"/>
    <cellStyle name="Hipervínculo" xfId="1899" builtinId="8" hidden="1"/>
    <cellStyle name="Hipervínculo" xfId="1893" builtinId="8" hidden="1"/>
    <cellStyle name="Hipervínculo" xfId="1887" builtinId="8" hidden="1"/>
    <cellStyle name="Hipervínculo" xfId="1883" builtinId="8" hidden="1"/>
    <cellStyle name="Hipervínculo" xfId="1879" builtinId="8" hidden="1"/>
    <cellStyle name="Hipervínculo" xfId="1875" builtinId="8" hidden="1"/>
    <cellStyle name="Hipervínculo" xfId="1871" builtinId="8" hidden="1"/>
    <cellStyle name="Hipervínculo" xfId="1867" builtinId="8" hidden="1"/>
    <cellStyle name="Hipervínculo" xfId="1863" builtinId="8" hidden="1"/>
    <cellStyle name="Hipervínculo" xfId="1859" builtinId="8" hidden="1"/>
    <cellStyle name="Hipervínculo" xfId="1853" builtinId="8" hidden="1"/>
    <cellStyle name="Hipervínculo" xfId="1849" builtinId="8" hidden="1"/>
    <cellStyle name="Hipervínculo" xfId="1845" builtinId="8" hidden="1"/>
    <cellStyle name="Hipervínculo" xfId="1841" builtinId="8" hidden="1"/>
    <cellStyle name="Hipervínculo" xfId="1837" builtinId="8" hidden="1"/>
    <cellStyle name="Hipervínculo" xfId="1833" builtinId="8" hidden="1"/>
    <cellStyle name="Hipervínculo" xfId="1829" builtinId="8" hidden="1"/>
    <cellStyle name="Hipervínculo" xfId="1823" builtinId="8" hidden="1"/>
    <cellStyle name="Hipervínculo" xfId="1819" builtinId="8" hidden="1"/>
    <cellStyle name="Hipervínculo" xfId="1815" builtinId="8" hidden="1"/>
    <cellStyle name="Hipervínculo" xfId="1811" builtinId="8" hidden="1"/>
    <cellStyle name="Hipervínculo" xfId="1809" builtinId="8" hidden="1"/>
    <cellStyle name="Hipervínculo" xfId="1805" builtinId="8" hidden="1"/>
    <cellStyle name="Hipervínculo" xfId="1801" builtinId="8" hidden="1"/>
    <cellStyle name="Hipervínculo" xfId="1797" builtinId="8" hidden="1"/>
    <cellStyle name="Hipervínculo" xfId="1791" builtinId="8" hidden="1"/>
    <cellStyle name="Hipervínculo" xfId="1787" builtinId="8" hidden="1"/>
    <cellStyle name="Hipervínculo" xfId="1783" builtinId="8" hidden="1"/>
    <cellStyle name="Hipervínculo" xfId="1779" builtinId="8" hidden="1"/>
    <cellStyle name="Hipervínculo" xfId="1775" builtinId="8" hidden="1"/>
    <cellStyle name="Hipervínculo" xfId="1771" builtinId="8" hidden="1"/>
    <cellStyle name="Hipervínculo" xfId="1767" builtinId="8" hidden="1"/>
    <cellStyle name="Hipervínculo" xfId="1759" builtinId="8" hidden="1"/>
    <cellStyle name="Hipervínculo" xfId="1755" builtinId="8" hidden="1"/>
    <cellStyle name="Hipervínculo" xfId="1751" builtinId="8" hidden="1"/>
    <cellStyle name="Hipervínculo" xfId="1747" builtinId="8" hidden="1"/>
    <cellStyle name="Hipervínculo" xfId="1743" builtinId="8" hidden="1"/>
    <cellStyle name="Hipervínculo" xfId="1739" builtinId="8" hidden="1"/>
    <cellStyle name="Hipervínculo" xfId="1735" builtinId="8" hidden="1"/>
    <cellStyle name="Hipervínculo" xfId="1731" builtinId="8" hidden="1"/>
    <cellStyle name="Hipervínculo" xfId="1725" builtinId="8" hidden="1"/>
    <cellStyle name="Hipervínculo" xfId="1721" builtinId="8" hidden="1"/>
    <cellStyle name="Hipervínculo" xfId="1717" builtinId="8" hidden="1"/>
    <cellStyle name="Hipervínculo" xfId="1713" builtinId="8" hidden="1"/>
    <cellStyle name="Hipervínculo" xfId="1709" builtinId="8" hidden="1"/>
    <cellStyle name="Hipervínculo" xfId="1705" builtinId="8" hidden="1"/>
    <cellStyle name="Hipervínculo" xfId="1701" builtinId="8" hidden="1"/>
    <cellStyle name="Hipervínculo" xfId="1695" builtinId="8" hidden="1"/>
    <cellStyle name="Hipervínculo" xfId="1691" builtinId="8" hidden="1"/>
    <cellStyle name="Hipervínculo" xfId="1687" builtinId="8" hidden="1"/>
    <cellStyle name="Hipervínculo" xfId="1683" builtinId="8" hidden="1"/>
    <cellStyle name="Hipervínculo" xfId="1679" builtinId="8" hidden="1"/>
    <cellStyle name="Hipervínculo" xfId="1677" builtinId="8" hidden="1"/>
    <cellStyle name="Hipervínculo" xfId="1673" builtinId="8" hidden="1"/>
    <cellStyle name="Hipervínculo" xfId="1669" builtinId="8" hidden="1"/>
    <cellStyle name="Hipervínculo" xfId="1663" builtinId="8" hidden="1"/>
    <cellStyle name="Hipervínculo" xfId="1659" builtinId="8" hidden="1"/>
    <cellStyle name="Hipervínculo" xfId="1655" builtinId="8" hidden="1"/>
    <cellStyle name="Hipervínculo" xfId="1651" builtinId="8" hidden="1"/>
    <cellStyle name="Hipervínculo" xfId="1647" builtinId="8" hidden="1"/>
    <cellStyle name="Hipervínculo" xfId="1643" builtinId="8" hidden="1"/>
    <cellStyle name="Hipervínculo" xfId="1639" builtinId="8" hidden="1"/>
    <cellStyle name="Hipervínculo" xfId="1633" builtinId="8" hidden="1"/>
    <cellStyle name="Hipervínculo" xfId="1627" builtinId="8" hidden="1"/>
    <cellStyle name="Hipervínculo" xfId="1623" builtinId="8" hidden="1"/>
    <cellStyle name="Hipervínculo" xfId="1619" builtinId="8" hidden="1"/>
    <cellStyle name="Hipervínculo" xfId="1615" builtinId="8" hidden="1"/>
    <cellStyle name="Hipervínculo" xfId="1611" builtinId="8" hidden="1"/>
    <cellStyle name="Hipervínculo" xfId="1607" builtinId="8" hidden="1"/>
    <cellStyle name="Hipervínculo" xfId="1603" builtinId="8" hidden="1"/>
    <cellStyle name="Hipervínculo" xfId="1597" builtinId="8" hidden="1"/>
    <cellStyle name="Hipervínculo" xfId="1593" builtinId="8" hidden="1"/>
    <cellStyle name="Hipervínculo" xfId="1589" builtinId="8" hidden="1"/>
    <cellStyle name="Hipervínculo" xfId="1585" builtinId="8" hidden="1"/>
    <cellStyle name="Hipervínculo" xfId="1581" builtinId="8" hidden="1"/>
    <cellStyle name="Hipervínculo" xfId="1577" builtinId="8" hidden="1"/>
    <cellStyle name="Hipervínculo" xfId="1573" builtinId="8" hidden="1"/>
    <cellStyle name="Hipervínculo" xfId="1567" builtinId="8" hidden="1"/>
    <cellStyle name="Hipervínculo" xfId="1563" builtinId="8" hidden="1"/>
    <cellStyle name="Hipervínculo" xfId="1559" builtinId="8" hidden="1"/>
    <cellStyle name="Hipervínculo" xfId="1555" builtinId="8" hidden="1"/>
    <cellStyle name="Hipervínculo" xfId="1551" builtinId="8" hidden="1"/>
    <cellStyle name="Hipervínculo" xfId="1547" builtinId="8" hidden="1"/>
    <cellStyle name="Hipervínculo" xfId="3244" builtinId="8" hidden="1"/>
    <cellStyle name="Hipervínculo" xfId="3274" builtinId="8" hidden="1"/>
    <cellStyle name="Hipervínculo" xfId="3306" builtinId="8" hidden="1"/>
    <cellStyle name="Hipervínculo" xfId="3338" builtinId="8" hidden="1"/>
    <cellStyle name="Hipervínculo" xfId="3371" builtinId="8" hidden="1"/>
    <cellStyle name="Hipervínculo" xfId="3224" builtinId="8" hidden="1"/>
    <cellStyle name="Hipervínculo" xfId="3433" builtinId="8" hidden="1"/>
    <cellStyle name="Hipervínculo" xfId="3465" builtinId="8" hidden="1"/>
    <cellStyle name="Hipervínculo" xfId="3497" builtinId="8" hidden="1"/>
    <cellStyle name="Hipervínculo" xfId="3529" builtinId="8" hidden="1"/>
    <cellStyle name="Hipervínculo" xfId="3565" builtinId="8" hidden="1"/>
    <cellStyle name="Hipervínculo" xfId="3597" builtinId="8" hidden="1"/>
    <cellStyle name="Hipervínculo" xfId="3631" builtinId="8" hidden="1"/>
    <cellStyle name="Hipervínculo" xfId="3663" builtinId="8" hidden="1"/>
    <cellStyle name="Hipervínculo" xfId="3693" builtinId="8" hidden="1"/>
    <cellStyle name="Hipervínculo" xfId="3725" builtinId="8" hidden="1"/>
    <cellStyle name="Hipervínculo" xfId="3759" builtinId="8" hidden="1"/>
    <cellStyle name="Hipervínculo" xfId="3791" builtinId="8" hidden="1"/>
    <cellStyle name="Hipervínculo" xfId="3821" builtinId="8" hidden="1"/>
    <cellStyle name="Hipervínculo" xfId="3853" builtinId="8" hidden="1"/>
    <cellStyle name="Hipervínculo" xfId="3885" builtinId="8" hidden="1"/>
    <cellStyle name="Hipervínculo" xfId="3918" builtinId="8" hidden="1"/>
    <cellStyle name="Hipervínculo" xfId="3948" builtinId="8" hidden="1"/>
    <cellStyle name="Hipervínculo" xfId="3980" builtinId="8" hidden="1"/>
    <cellStyle name="Hipervínculo" xfId="4012" builtinId="8" hidden="1"/>
    <cellStyle name="Hipervínculo" xfId="4044" builtinId="8" hidden="1"/>
    <cellStyle name="Hipervínculo" xfId="4080" builtinId="8" hidden="1"/>
    <cellStyle name="Hipervínculo" xfId="4112" builtinId="8" hidden="1"/>
    <cellStyle name="Hipervínculo" xfId="4144" builtinId="8" hidden="1"/>
    <cellStyle name="Hipervínculo" xfId="4178" builtinId="8" hidden="1"/>
    <cellStyle name="Hipervínculo" xfId="4208" builtinId="8" hidden="1"/>
    <cellStyle name="Hipervínculo" xfId="4240" builtinId="8" hidden="1"/>
    <cellStyle name="Hipervínculo" xfId="4272" builtinId="8" hidden="1"/>
    <cellStyle name="Hipervínculo" xfId="4306" builtinId="8" hidden="1"/>
    <cellStyle name="Hipervínculo" xfId="4336" builtinId="8" hidden="1"/>
    <cellStyle name="Hipervínculo" xfId="4368" builtinId="8" hidden="1"/>
    <cellStyle name="Hipervínculo" xfId="4400" builtinId="8" hidden="1"/>
    <cellStyle name="Hipervínculo" xfId="4434" builtinId="8" hidden="1"/>
    <cellStyle name="Hipervínculo" xfId="4286" builtinId="8" hidden="1"/>
    <cellStyle name="Hipervínculo" xfId="4496" builtinId="8" hidden="1"/>
    <cellStyle name="Hipervínculo" xfId="4528" builtinId="8" hidden="1"/>
    <cellStyle name="Hipervínculo" xfId="4562" builtinId="8" hidden="1"/>
    <cellStyle name="Hipervínculo" xfId="4594" builtinId="8" hidden="1"/>
    <cellStyle name="Hipervínculo" xfId="4624" builtinId="8" hidden="1"/>
    <cellStyle name="Hipervínculo" xfId="4656" builtinId="8" hidden="1"/>
    <cellStyle name="Hipervínculo" xfId="4690" builtinId="8" hidden="1"/>
    <cellStyle name="Hipervínculo" xfId="4722" builtinId="8" hidden="1"/>
    <cellStyle name="Hipervínculo" xfId="4752" builtinId="8" hidden="1"/>
    <cellStyle name="Hipervínculo" xfId="4784" builtinId="8" hidden="1"/>
    <cellStyle name="Hipervínculo" xfId="4818" builtinId="8" hidden="1"/>
    <cellStyle name="Hipervínculo" xfId="4850" builtinId="8" hidden="1"/>
    <cellStyle name="Hipervínculo" xfId="4880" builtinId="8" hidden="1"/>
    <cellStyle name="Hipervínculo" xfId="4912" builtinId="8" hidden="1"/>
    <cellStyle name="Hipervínculo" xfId="4944" builtinId="8" hidden="1"/>
    <cellStyle name="Hipervínculo" xfId="4978" builtinId="8" hidden="1"/>
    <cellStyle name="Hipervínculo" xfId="5008" builtinId="8" hidden="1"/>
    <cellStyle name="Hipervínculo" xfId="5040" builtinId="8" hidden="1"/>
    <cellStyle name="Hipervínculo" xfId="5072" builtinId="8" hidden="1"/>
    <cellStyle name="Hipervínculo" xfId="5106" builtinId="8" hidden="1"/>
    <cellStyle name="Hipervínculo" xfId="5136" builtinId="8" hidden="1"/>
    <cellStyle name="Hipervínculo" xfId="5168" builtinId="8" hidden="1"/>
    <cellStyle name="Hipervínculo" xfId="5200" builtinId="8" hidden="1"/>
    <cellStyle name="Hipervínculo" xfId="5233" builtinId="8" hidden="1"/>
    <cellStyle name="Hipervínculo" xfId="5263" builtinId="8" hidden="1"/>
    <cellStyle name="Hipervínculo" xfId="5295" builtinId="8" hidden="1"/>
    <cellStyle name="Hipervínculo" xfId="5327" builtinId="8" hidden="1"/>
    <cellStyle name="Hipervínculo" xfId="5359" builtinId="8" hidden="1"/>
    <cellStyle name="Hipervínculo" xfId="5395" builtinId="8" hidden="1"/>
    <cellStyle name="Hipervínculo" xfId="5427" builtinId="8" hidden="1"/>
    <cellStyle name="Hipervínculo" xfId="5459" builtinId="8" hidden="1"/>
    <cellStyle name="Hipervínculo" xfId="5493" builtinId="8" hidden="1"/>
    <cellStyle name="Hipervínculo" xfId="5390" builtinId="8" hidden="1"/>
    <cellStyle name="Hipervínculo" xfId="5555" builtinId="8" hidden="1"/>
    <cellStyle name="Hipervínculo" xfId="5587" builtinId="8" hidden="1"/>
    <cellStyle name="Hipervínculo" xfId="5621" builtinId="8" hidden="1"/>
    <cellStyle name="Hipervínculo" xfId="5653" builtinId="8" hidden="1"/>
    <cellStyle name="Hipervínculo" xfId="5683" builtinId="8" hidden="1"/>
    <cellStyle name="Hipervínculo" xfId="5715" builtinId="8" hidden="1"/>
    <cellStyle name="Hipervínculo" xfId="5749" builtinId="8" hidden="1"/>
    <cellStyle name="Hipervínculo" xfId="5781" builtinId="8" hidden="1"/>
    <cellStyle name="Hipervínculo" xfId="5811" builtinId="8" hidden="1"/>
    <cellStyle name="Hipervínculo" xfId="5843" builtinId="8" hidden="1"/>
    <cellStyle name="Hipervínculo" xfId="5877" builtinId="8" hidden="1"/>
    <cellStyle name="Hipervínculo" xfId="5909" builtinId="8" hidden="1"/>
    <cellStyle name="Hipervínculo" xfId="5939" builtinId="8" hidden="1"/>
    <cellStyle name="Hipervínculo" xfId="5971" builtinId="8" hidden="1"/>
    <cellStyle name="Hipervínculo" xfId="6003" builtinId="8" hidden="1"/>
    <cellStyle name="Hipervínculo" xfId="6037" builtinId="8" hidden="1"/>
    <cellStyle name="Hipervínculo" xfId="6067" builtinId="8" hidden="1"/>
    <cellStyle name="Hipervínculo" xfId="6099" builtinId="8" hidden="1"/>
    <cellStyle name="Hipervínculo" xfId="6131" builtinId="8" hidden="1"/>
    <cellStyle name="Hipervínculo" xfId="6165" builtinId="8" hidden="1"/>
    <cellStyle name="Hipervínculo" xfId="6195" builtinId="8" hidden="1"/>
    <cellStyle name="Hipervínculo" xfId="6227" builtinId="8" hidden="1"/>
    <cellStyle name="Hipervínculo" xfId="6259" builtinId="8" hidden="1"/>
    <cellStyle name="Hipervínculo" xfId="6293" builtinId="8" hidden="1"/>
    <cellStyle name="Hipervínculo" xfId="6323" builtinId="8" hidden="1"/>
    <cellStyle name="Hipervínculo" xfId="6355" builtinId="8" hidden="1"/>
    <cellStyle name="Hipervínculo" xfId="6387" builtinId="8" hidden="1"/>
    <cellStyle name="Hipervínculo" xfId="6421" builtinId="8" hidden="1"/>
    <cellStyle name="Hipervínculo" xfId="6451" builtinId="8" hidden="1"/>
    <cellStyle name="Hipervínculo" xfId="6483" builtinId="8" hidden="1"/>
    <cellStyle name="Hipervínculo" xfId="6515" builtinId="8" hidden="1"/>
    <cellStyle name="Hipervínculo" xfId="6548" builtinId="8" hidden="1"/>
    <cellStyle name="Hipervínculo" xfId="6401" builtinId="8" hidden="1"/>
    <cellStyle name="Hipervínculo" xfId="6610" builtinId="8" hidden="1"/>
    <cellStyle name="Hipervínculo" xfId="6642" builtinId="8" hidden="1"/>
    <cellStyle name="Hipervínculo" xfId="6674" builtinId="8" hidden="1"/>
    <cellStyle name="Hipervínculo" xfId="6706" builtinId="8" hidden="1"/>
    <cellStyle name="Hipervínculo" xfId="6742" builtinId="8" hidden="1"/>
    <cellStyle name="Hipervínculo" xfId="6774" builtinId="8" hidden="1"/>
    <cellStyle name="Hipervínculo" xfId="6808" builtinId="8" hidden="1"/>
    <cellStyle name="Hipervínculo" xfId="6840" builtinId="8" hidden="1"/>
    <cellStyle name="Hipervínculo" xfId="6870" builtinId="8" hidden="1"/>
    <cellStyle name="Hipervínculo" xfId="6902" builtinId="8" hidden="1"/>
    <cellStyle name="Hipervínculo" xfId="6936" builtinId="8" hidden="1"/>
    <cellStyle name="Hipervínculo" xfId="6968" builtinId="8" hidden="1"/>
    <cellStyle name="Hipervínculo" xfId="6998" builtinId="8" hidden="1"/>
    <cellStyle name="Hipervínculo" xfId="7030" builtinId="8" hidden="1"/>
    <cellStyle name="Hipervínculo" xfId="7062" builtinId="8" hidden="1"/>
    <cellStyle name="Hipervínculo" xfId="7096" builtinId="8" hidden="1"/>
    <cellStyle name="Hipervínculo" xfId="7126" builtinId="8" hidden="1"/>
    <cellStyle name="Hipervínculo" xfId="7158" builtinId="8" hidden="1"/>
    <cellStyle name="Hipervínculo" xfId="7190" builtinId="8" hidden="1"/>
    <cellStyle name="Hipervínculo" xfId="7224" builtinId="8" hidden="1"/>
    <cellStyle name="Hipervínculo" xfId="7254" builtinId="8" hidden="1"/>
    <cellStyle name="Hipervínculo" xfId="7286" builtinId="8" hidden="1"/>
    <cellStyle name="Hipervínculo" xfId="7318" builtinId="8" hidden="1"/>
    <cellStyle name="Hipervínculo" xfId="7352" builtinId="8" hidden="1"/>
    <cellStyle name="Hipervínculo" xfId="7382" builtinId="8" hidden="1"/>
    <cellStyle name="Hipervínculo" xfId="7380" builtinId="8" hidden="1"/>
    <cellStyle name="Hipervínculo" xfId="7376" builtinId="8" hidden="1"/>
    <cellStyle name="Hipervínculo" xfId="7374" builtinId="8" hidden="1"/>
    <cellStyle name="Hipervínculo" xfId="7370" builtinId="8" hidden="1"/>
    <cellStyle name="Hipervínculo" xfId="7364" builtinId="8" hidden="1"/>
    <cellStyle name="Hipervínculo" xfId="7360" builtinId="8" hidden="1"/>
    <cellStyle name="Hipervínculo" xfId="7356" builtinId="8" hidden="1"/>
    <cellStyle name="Hipervínculo" xfId="7350" builtinId="8" hidden="1"/>
    <cellStyle name="Hipervínculo" xfId="7346" builtinId="8" hidden="1"/>
    <cellStyle name="Hipervínculo" xfId="7342" builtinId="8" hidden="1"/>
    <cellStyle name="Hipervínculo" xfId="7338" builtinId="8" hidden="1"/>
    <cellStyle name="Hipervínculo" xfId="7332" builtinId="8" hidden="1"/>
    <cellStyle name="Hipervínculo" xfId="7326" builtinId="8" hidden="1"/>
    <cellStyle name="Hipervínculo" xfId="7322" builtinId="8" hidden="1"/>
    <cellStyle name="Hipervínculo" xfId="7316" builtinId="8" hidden="1"/>
    <cellStyle name="Hipervínculo" xfId="7312" builtinId="8" hidden="1"/>
    <cellStyle name="Hipervínculo" xfId="7308" builtinId="8" hidden="1"/>
    <cellStyle name="Hipervínculo" xfId="7304" builtinId="8" hidden="1"/>
    <cellStyle name="Hipervínculo" xfId="7298" builtinId="8" hidden="1"/>
    <cellStyle name="Hipervínculo" xfId="7294" builtinId="8" hidden="1"/>
    <cellStyle name="Hipervínculo" xfId="7290" builtinId="8" hidden="1"/>
    <cellStyle name="Hipervínculo" xfId="7284" builtinId="8" hidden="1"/>
    <cellStyle name="Hipervínculo" xfId="7280" builtinId="8" hidden="1"/>
    <cellStyle name="Hipervínculo" xfId="7276" builtinId="8" hidden="1"/>
    <cellStyle name="Hipervínculo" xfId="7272" builtinId="8" hidden="1"/>
    <cellStyle name="Hipervínculo" xfId="7266" builtinId="8" hidden="1"/>
    <cellStyle name="Hipervínculo" xfId="7262" builtinId="8" hidden="1"/>
    <cellStyle name="Hipervínculo" xfId="7258" builtinId="8" hidden="1"/>
    <cellStyle name="Hipervínculo" xfId="7252" builtinId="8" hidden="1"/>
    <cellStyle name="Hipervínculo" xfId="7248" builtinId="8" hidden="1"/>
    <cellStyle name="Hipervínculo" xfId="7244" builtinId="8" hidden="1"/>
    <cellStyle name="Hipervínculo" xfId="7242" builtinId="8" hidden="1"/>
    <cellStyle name="Hipervínculo" xfId="7236" builtinId="8" hidden="1"/>
    <cellStyle name="Hipervínculo" xfId="7232" builtinId="8" hidden="1"/>
    <cellStyle name="Hipervínculo" xfId="7228" builtinId="8" hidden="1"/>
    <cellStyle name="Hipervínculo" xfId="7222" builtinId="8" hidden="1"/>
    <cellStyle name="Hipervínculo" xfId="7218" builtinId="8" hidden="1"/>
    <cellStyle name="Hipervínculo" xfId="7214" builtinId="8" hidden="1"/>
    <cellStyle name="Hipervínculo" xfId="7210" builtinId="8" hidden="1"/>
    <cellStyle name="Hipervínculo" xfId="7204" builtinId="8" hidden="1"/>
    <cellStyle name="Hipervínculo" xfId="7200" builtinId="8" hidden="1"/>
    <cellStyle name="Hipervínculo" xfId="7194" builtinId="8" hidden="1"/>
    <cellStyle name="Hipervínculo" xfId="7188" builtinId="8" hidden="1"/>
    <cellStyle name="Hipervínculo" xfId="7184" builtinId="8" hidden="1"/>
    <cellStyle name="Hipervínculo" xfId="7180" builtinId="8" hidden="1"/>
    <cellStyle name="Hipervínculo" xfId="7176" builtinId="8" hidden="1"/>
    <cellStyle name="Hipervínculo" xfId="7170" builtinId="8" hidden="1"/>
    <cellStyle name="Hipervínculo" xfId="7166" builtinId="8" hidden="1"/>
    <cellStyle name="Hipervínculo" xfId="7162" builtinId="8" hidden="1"/>
    <cellStyle name="Hipervínculo" xfId="7156" builtinId="8" hidden="1"/>
    <cellStyle name="Hipervínculo" xfId="7152" builtinId="8" hidden="1"/>
    <cellStyle name="Hipervínculo" xfId="7148" builtinId="8" hidden="1"/>
    <cellStyle name="Hipervínculo" xfId="7144" builtinId="8" hidden="1"/>
    <cellStyle name="Hipervínculo" xfId="7138" builtinId="8" hidden="1"/>
    <cellStyle name="Hipervínculo" xfId="7134" builtinId="8" hidden="1"/>
    <cellStyle name="Hipervínculo" xfId="7130" builtinId="8" hidden="1"/>
    <cellStyle name="Hipervínculo" xfId="7124" builtinId="8" hidden="1"/>
    <cellStyle name="Hipervínculo" xfId="7120" builtinId="8" hidden="1"/>
    <cellStyle name="Hipervínculo" xfId="7116" builtinId="8" hidden="1"/>
    <cellStyle name="Hipervínculo" xfId="7112" builtinId="8" hidden="1"/>
    <cellStyle name="Hipervínculo" xfId="7108" builtinId="8" hidden="1"/>
    <cellStyle name="Hipervínculo" xfId="7104" builtinId="8" hidden="1"/>
    <cellStyle name="Hipervínculo" xfId="7100" builtinId="8" hidden="1"/>
    <cellStyle name="Hipervínculo" xfId="7094" builtinId="8" hidden="1"/>
    <cellStyle name="Hipervínculo" xfId="7090" builtinId="8" hidden="1"/>
    <cellStyle name="Hipervínculo" xfId="7086" builtinId="8" hidden="1"/>
    <cellStyle name="Hipervínculo" xfId="7082" builtinId="8" hidden="1"/>
    <cellStyle name="Hipervínculo" xfId="7076" builtinId="8" hidden="1"/>
    <cellStyle name="Hipervínculo" xfId="7072" builtinId="8" hidden="1"/>
    <cellStyle name="Hipervínculo" xfId="7068" builtinId="8" hidden="1"/>
    <cellStyle name="Hipervínculo" xfId="7060" builtinId="8" hidden="1"/>
    <cellStyle name="Hipervínculo" xfId="7056" builtinId="8" hidden="1"/>
    <cellStyle name="Hipervínculo" xfId="7052" builtinId="8" hidden="1"/>
    <cellStyle name="Hipervínculo" xfId="7048" builtinId="8" hidden="1"/>
    <cellStyle name="Hipervínculo" xfId="7042" builtinId="8" hidden="1"/>
    <cellStyle name="Hipervínculo" xfId="7038" builtinId="8" hidden="1"/>
    <cellStyle name="Hipervínculo" xfId="7034" builtinId="8" hidden="1"/>
    <cellStyle name="Hipervínculo" xfId="7028" builtinId="8" hidden="1"/>
    <cellStyle name="Hipervínculo" xfId="7024" builtinId="8" hidden="1"/>
    <cellStyle name="Hipervínculo" xfId="7020" builtinId="8" hidden="1"/>
    <cellStyle name="Hipervínculo" xfId="7016" builtinId="8" hidden="1"/>
    <cellStyle name="Hipervínculo" xfId="7010" builtinId="8" hidden="1"/>
    <cellStyle name="Hipervínculo" xfId="7006" builtinId="8" hidden="1"/>
    <cellStyle name="Hipervínculo" xfId="7002" builtinId="8" hidden="1"/>
    <cellStyle name="Hipervínculo" xfId="6996" builtinId="8" hidden="1"/>
    <cellStyle name="Hipervínculo" xfId="6992" builtinId="8" hidden="1"/>
    <cellStyle name="Hipervínculo" xfId="6988" builtinId="8" hidden="1"/>
    <cellStyle name="Hipervínculo" xfId="6984" builtinId="8" hidden="1"/>
    <cellStyle name="Hipervínculo" xfId="6800" builtinId="8" hidden="1"/>
    <cellStyle name="Hipervínculo" xfId="6976" builtinId="8" hidden="1"/>
    <cellStyle name="Hipervínculo" xfId="6972" builtinId="8" hidden="1"/>
    <cellStyle name="Hipervínculo" xfId="6966" builtinId="8" hidden="1"/>
    <cellStyle name="Hipervínculo" xfId="6962" builtinId="8" hidden="1"/>
    <cellStyle name="Hipervínculo" xfId="6958" builtinId="8" hidden="1"/>
    <cellStyle name="Hipervínculo" xfId="6954" builtinId="8" hidden="1"/>
    <cellStyle name="Hipervínculo" xfId="6948" builtinId="8" hidden="1"/>
    <cellStyle name="Hipervínculo" xfId="6944" builtinId="8" hidden="1"/>
    <cellStyle name="Hipervínculo" xfId="6940" builtinId="8" hidden="1"/>
    <cellStyle name="Hipervínculo" xfId="6934" builtinId="8" hidden="1"/>
    <cellStyle name="Hipervínculo" xfId="6928" builtinId="8" hidden="1"/>
    <cellStyle name="Hipervínculo" xfId="6924" builtinId="8" hidden="1"/>
    <cellStyle name="Hipervínculo" xfId="6920" builtinId="8" hidden="1"/>
    <cellStyle name="Hipervínculo" xfId="6914" builtinId="8" hidden="1"/>
    <cellStyle name="Hipervínculo" xfId="6910" builtinId="8" hidden="1"/>
    <cellStyle name="Hipervínculo" xfId="6906" builtinId="8" hidden="1"/>
    <cellStyle name="Hipervínculo" xfId="6900" builtinId="8" hidden="1"/>
    <cellStyle name="Hipervínculo" xfId="6896" builtinId="8" hidden="1"/>
    <cellStyle name="Hipervínculo" xfId="6892" builtinId="8" hidden="1"/>
    <cellStyle name="Hipervínculo" xfId="6888" builtinId="8" hidden="1"/>
    <cellStyle name="Hipervínculo" xfId="6882" builtinId="8" hidden="1"/>
    <cellStyle name="Hipervínculo" xfId="6878" builtinId="8" hidden="1"/>
    <cellStyle name="Hipervínculo" xfId="6874" builtinId="8" hidden="1"/>
    <cellStyle name="Hipervínculo" xfId="6868" builtinId="8" hidden="1"/>
    <cellStyle name="Hipervínculo" xfId="6864" builtinId="8" hidden="1"/>
    <cellStyle name="Hipervínculo" xfId="6860" builtinId="8" hidden="1"/>
    <cellStyle name="Hipervínculo" xfId="6856" builtinId="8" hidden="1"/>
    <cellStyle name="Hipervínculo" xfId="6850" builtinId="8" hidden="1"/>
    <cellStyle name="Hipervínculo" xfId="6713" builtinId="8" hidden="1"/>
    <cellStyle name="Hipervínculo" xfId="6844" builtinId="8" hidden="1"/>
    <cellStyle name="Hipervínculo" xfId="6838" builtinId="8" hidden="1"/>
    <cellStyle name="Hipervínculo" xfId="6834" builtinId="8" hidden="1"/>
    <cellStyle name="Hipervínculo" xfId="6830" builtinId="8" hidden="1"/>
    <cellStyle name="Hipervínculo" xfId="6826" builtinId="8" hidden="1"/>
    <cellStyle name="Hipervínculo" xfId="6820" builtinId="8" hidden="1"/>
    <cellStyle name="Hipervínculo" xfId="6816" builtinId="8" hidden="1"/>
    <cellStyle name="Hipervínculo" xfId="6812" builtinId="8" hidden="1"/>
    <cellStyle name="Hipervínculo" xfId="6806" builtinId="8" hidden="1"/>
    <cellStyle name="Hipervínculo" xfId="6802" builtinId="8" hidden="1"/>
    <cellStyle name="Hipervínculo" xfId="6796" builtinId="8" hidden="1"/>
    <cellStyle name="Hipervínculo" xfId="6792" builtinId="8" hidden="1"/>
    <cellStyle name="Hipervínculo" xfId="6786" builtinId="8" hidden="1"/>
    <cellStyle name="Hipervínculo" xfId="6782" builtinId="8" hidden="1"/>
    <cellStyle name="Hipervínculo" xfId="6778" builtinId="8" hidden="1"/>
    <cellStyle name="Hipervínculo" xfId="6772" builtinId="8" hidden="1"/>
    <cellStyle name="Hipervínculo" xfId="6768" builtinId="8" hidden="1"/>
    <cellStyle name="Hipervínculo" xfId="6764" builtinId="8" hidden="1"/>
    <cellStyle name="Hipervínculo" xfId="6760" builtinId="8" hidden="1"/>
    <cellStyle name="Hipervínculo" xfId="6754" builtinId="8" hidden="1"/>
    <cellStyle name="Hipervínculo" xfId="6750" builtinId="8" hidden="1"/>
    <cellStyle name="Hipervínculo" xfId="6746" builtinId="8" hidden="1"/>
    <cellStyle name="Hipervínculo" xfId="6740" builtinId="8" hidden="1"/>
    <cellStyle name="Hipervínculo" xfId="6736" builtinId="8" hidden="1"/>
    <cellStyle name="Hipervínculo" xfId="6732" builtinId="8" hidden="1"/>
    <cellStyle name="Hipervínculo" xfId="6728" builtinId="8" hidden="1"/>
    <cellStyle name="Hipervínculo" xfId="6722" builtinId="8" hidden="1"/>
    <cellStyle name="Hipervínculo" xfId="6718" builtinId="8" hidden="1"/>
    <cellStyle name="Hipervínculo" xfId="6714" builtinId="8" hidden="1"/>
    <cellStyle name="Hipervínculo" xfId="6704" builtinId="8" hidden="1"/>
    <cellStyle name="Hipervínculo" xfId="6700" builtinId="8" hidden="1"/>
    <cellStyle name="Hipervínculo" xfId="6696" builtinId="8" hidden="1"/>
    <cellStyle name="Hipervínculo" xfId="6692" builtinId="8" hidden="1"/>
    <cellStyle name="Hipervínculo" xfId="6686" builtinId="8" hidden="1"/>
    <cellStyle name="Hipervínculo" xfId="6682" builtinId="8" hidden="1"/>
    <cellStyle name="Hipervínculo" xfId="6678" builtinId="8" hidden="1"/>
    <cellStyle name="Hipervínculo" xfId="6672" builtinId="8" hidden="1"/>
    <cellStyle name="Hipervínculo" xfId="6668" builtinId="8" hidden="1"/>
    <cellStyle name="Hipervínculo" xfId="6664" builtinId="8" hidden="1"/>
    <cellStyle name="Hipervínculo" xfId="6660" builtinId="8" hidden="1"/>
    <cellStyle name="Hipervínculo" xfId="6654" builtinId="8" hidden="1"/>
    <cellStyle name="Hipervínculo" xfId="6650" builtinId="8" hidden="1"/>
    <cellStyle name="Hipervínculo" xfId="6646" builtinId="8" hidden="1"/>
    <cellStyle name="Hipervínculo" xfId="6640" builtinId="8" hidden="1"/>
    <cellStyle name="Hipervínculo" xfId="6636" builtinId="8" hidden="1"/>
    <cellStyle name="Hipervínculo" xfId="6632" builtinId="8" hidden="1"/>
    <cellStyle name="Hipervínculo" xfId="6628" builtinId="8" hidden="1"/>
    <cellStyle name="Hipervínculo" xfId="6622" builtinId="8" hidden="1"/>
    <cellStyle name="Hipervínculo" xfId="6618" builtinId="8" hidden="1"/>
    <cellStyle name="Hipervínculo" xfId="6614" builtinId="8" hidden="1"/>
    <cellStyle name="Hipervínculo" xfId="6608" builtinId="8" hidden="1"/>
    <cellStyle name="Hipervínculo" xfId="6604" builtinId="8" hidden="1"/>
    <cellStyle name="Hipervínculo" xfId="6600" builtinId="8" hidden="1"/>
    <cellStyle name="Hipervínculo" xfId="6596" builtinId="8" hidden="1"/>
    <cellStyle name="Hipervínculo" xfId="6590" builtinId="8" hidden="1"/>
    <cellStyle name="Hipervínculo" xfId="6586" builtinId="8" hidden="1"/>
    <cellStyle name="Hipervínculo" xfId="6582" builtinId="8" hidden="1"/>
    <cellStyle name="Hipervínculo" xfId="6578" builtinId="8" hidden="1"/>
    <cellStyle name="Hipervínculo" xfId="6574" builtinId="8" hidden="1"/>
    <cellStyle name="Hipervínculo" xfId="6570" builtinId="8" hidden="1"/>
    <cellStyle name="Hipervínculo" xfId="6566" builtinId="8" hidden="1"/>
    <cellStyle name="Hipervínculo" xfId="6560" builtinId="8" hidden="1"/>
    <cellStyle name="Hipervínculo" xfId="6556" builtinId="8" hidden="1"/>
    <cellStyle name="Hipervínculo" xfId="6552" builtinId="8" hidden="1"/>
    <cellStyle name="Hipervínculo" xfId="6546" builtinId="8" hidden="1"/>
    <cellStyle name="Hipervínculo" xfId="6542" builtinId="8" hidden="1"/>
    <cellStyle name="Hipervínculo" xfId="6538" builtinId="8" hidden="1"/>
    <cellStyle name="Hipervínculo" xfId="6534" builtinId="8" hidden="1"/>
    <cellStyle name="Hipervínculo" xfId="6527" builtinId="8" hidden="1"/>
    <cellStyle name="Hipervínculo" xfId="6523" builtinId="8" hidden="1"/>
    <cellStyle name="Hipervínculo" xfId="6519" builtinId="8" hidden="1"/>
    <cellStyle name="Hipervínculo" xfId="6513" builtinId="8" hidden="1"/>
    <cellStyle name="Hipervínculo" xfId="6509" builtinId="8" hidden="1"/>
    <cellStyle name="Hipervínculo" xfId="6505" builtinId="8" hidden="1"/>
    <cellStyle name="Hipervínculo" xfId="6501" builtinId="8" hidden="1"/>
    <cellStyle name="Hipervínculo" xfId="6495" builtinId="8" hidden="1"/>
    <cellStyle name="Hipervínculo" xfId="6491" builtinId="8" hidden="1"/>
    <cellStyle name="Hipervínculo" xfId="6487" builtinId="8" hidden="1"/>
    <cellStyle name="Hipervínculo" xfId="6481" builtinId="8" hidden="1"/>
    <cellStyle name="Hipervínculo" xfId="6477" builtinId="8" hidden="1"/>
    <cellStyle name="Hipervínculo" xfId="6473" builtinId="8" hidden="1"/>
    <cellStyle name="Hipervínculo" xfId="6469" builtinId="8" hidden="1"/>
    <cellStyle name="Hipervínculo" xfId="6463" builtinId="8" hidden="1"/>
    <cellStyle name="Hipervínculo" xfId="6459" builtinId="8" hidden="1"/>
    <cellStyle name="Hipervínculo" xfId="6455" builtinId="8" hidden="1"/>
    <cellStyle name="Hipervínculo" xfId="6449" builtinId="8" hidden="1"/>
    <cellStyle name="Hipervínculo" xfId="6447" builtinId="8" hidden="1"/>
    <cellStyle name="Hipervínculo" xfId="6443" builtinId="8" hidden="1"/>
    <cellStyle name="Hipervínculo" xfId="6439" builtinId="8" hidden="1"/>
    <cellStyle name="Hipervínculo" xfId="6433" builtinId="8" hidden="1"/>
    <cellStyle name="Hipervínculo" xfId="6429" builtinId="8" hidden="1"/>
    <cellStyle name="Hipervínculo" xfId="6425" builtinId="8" hidden="1"/>
    <cellStyle name="Hipervínculo" xfId="6419" builtinId="8" hidden="1"/>
    <cellStyle name="Hipervínculo" xfId="6415" builtinId="8" hidden="1"/>
    <cellStyle name="Hipervínculo" xfId="6411" builtinId="8" hidden="1"/>
    <cellStyle name="Hipervínculo" xfId="6407" builtinId="8" hidden="1"/>
    <cellStyle name="Hipervínculo" xfId="6399" builtinId="8" hidden="1"/>
    <cellStyle name="Hipervínculo" xfId="6395" builtinId="8" hidden="1"/>
    <cellStyle name="Hipervínculo" xfId="6391" builtinId="8" hidden="1"/>
    <cellStyle name="Hipervínculo" xfId="6385" builtinId="8" hidden="1"/>
    <cellStyle name="Hipervínculo" xfId="6381" builtinId="8" hidden="1"/>
    <cellStyle name="Hipervínculo" xfId="6377" builtinId="8" hidden="1"/>
    <cellStyle name="Hipervínculo" xfId="6373" builtinId="8" hidden="1"/>
    <cellStyle name="Hipervínculo" xfId="6367" builtinId="8" hidden="1"/>
    <cellStyle name="Hipervínculo" xfId="6363" builtinId="8" hidden="1"/>
    <cellStyle name="Hipervínculo" xfId="6359" builtinId="8" hidden="1"/>
    <cellStyle name="Hipervínculo" xfId="6353" builtinId="8" hidden="1"/>
    <cellStyle name="Hipervínculo" xfId="6349" builtinId="8" hidden="1"/>
    <cellStyle name="Hipervínculo" xfId="6345" builtinId="8" hidden="1"/>
    <cellStyle name="Hipervínculo" xfId="6341" builtinId="8" hidden="1"/>
    <cellStyle name="Hipervínculo" xfId="6335" builtinId="8" hidden="1"/>
    <cellStyle name="Hipervínculo" xfId="6331" builtinId="8" hidden="1"/>
    <cellStyle name="Hipervínculo" xfId="6327" builtinId="8" hidden="1"/>
    <cellStyle name="Hipervínculo" xfId="6321" builtinId="8" hidden="1"/>
    <cellStyle name="Hipervínculo" xfId="6317" builtinId="8" hidden="1"/>
    <cellStyle name="Hipervínculo" xfId="6315" builtinId="8" hidden="1"/>
    <cellStyle name="Hipervínculo" xfId="6311" builtinId="8" hidden="1"/>
    <cellStyle name="Hipervínculo" xfId="6305" builtinId="8" hidden="1"/>
    <cellStyle name="Hipervínculo" xfId="6301" builtinId="8" hidden="1"/>
    <cellStyle name="Hipervínculo" xfId="6297" builtinId="8" hidden="1"/>
    <cellStyle name="Hipervínculo" xfId="6291" builtinId="8" hidden="1"/>
    <cellStyle name="Hipervínculo" xfId="6287" builtinId="8" hidden="1"/>
    <cellStyle name="Hipervínculo" xfId="6283" builtinId="8" hidden="1"/>
    <cellStyle name="Hipervínculo" xfId="6279" builtinId="8" hidden="1"/>
    <cellStyle name="Hipervínculo" xfId="6273" builtinId="8" hidden="1"/>
    <cellStyle name="Hipervínculo" xfId="6267" builtinId="8" hidden="1"/>
    <cellStyle name="Hipervínculo" xfId="6263" builtinId="8" hidden="1"/>
    <cellStyle name="Hipervínculo" xfId="6257" builtinId="8" hidden="1"/>
    <cellStyle name="Hipervínculo" xfId="6253" builtinId="8" hidden="1"/>
    <cellStyle name="Hipervínculo" xfId="6249" builtinId="8" hidden="1"/>
    <cellStyle name="Hipervínculo" xfId="6245" builtinId="8" hidden="1"/>
    <cellStyle name="Hipervínculo" xfId="6239" builtinId="8" hidden="1"/>
    <cellStyle name="Hipervínculo" xfId="6235" builtinId="8" hidden="1"/>
    <cellStyle name="Hipervínculo" xfId="6231" builtinId="8" hidden="1"/>
    <cellStyle name="Hipervínculo" xfId="6225" builtinId="8" hidden="1"/>
    <cellStyle name="Hipervínculo" xfId="6221" builtinId="8" hidden="1"/>
    <cellStyle name="Hipervínculo" xfId="6217" builtinId="8" hidden="1"/>
    <cellStyle name="Hipervínculo" xfId="6213" builtinId="8" hidden="1"/>
    <cellStyle name="Hipervínculo" xfId="6207" builtinId="8" hidden="1"/>
    <cellStyle name="Hipervínculo" xfId="6203" builtinId="8" hidden="1"/>
    <cellStyle name="Hipervínculo" xfId="6199" builtinId="8" hidden="1"/>
    <cellStyle name="Hipervínculo" xfId="6193" builtinId="8" hidden="1"/>
    <cellStyle name="Hipervínculo" xfId="6189" builtinId="8" hidden="1"/>
    <cellStyle name="Hipervínculo" xfId="6185" builtinId="8" hidden="1"/>
    <cellStyle name="Hipervínculo" xfId="6183" builtinId="8" hidden="1"/>
    <cellStyle name="Hipervínculo" xfId="6177" builtinId="8" hidden="1"/>
    <cellStyle name="Hipervínculo" xfId="6173" builtinId="8" hidden="1"/>
    <cellStyle name="Hipervínculo" xfId="6169" builtinId="8" hidden="1"/>
    <cellStyle name="Hipervínculo" xfId="6163" builtinId="8" hidden="1"/>
    <cellStyle name="Hipervínculo" xfId="6159" builtinId="8" hidden="1"/>
    <cellStyle name="Hipervínculo" xfId="6155" builtinId="8" hidden="1"/>
    <cellStyle name="Hipervínculo" xfId="6151" builtinId="8" hidden="1"/>
    <cellStyle name="Hipervínculo" xfId="6145" builtinId="8" hidden="1"/>
    <cellStyle name="Hipervínculo" xfId="6141" builtinId="8" hidden="1"/>
    <cellStyle name="Hipervínculo" xfId="6135" builtinId="8" hidden="1"/>
    <cellStyle name="Hipervínculo" xfId="6129" builtinId="8" hidden="1"/>
    <cellStyle name="Hipervínculo" xfId="6125" builtinId="8" hidden="1"/>
    <cellStyle name="Hipervínculo" xfId="6121" builtinId="8" hidden="1"/>
    <cellStyle name="Hipervínculo" xfId="6117" builtinId="8" hidden="1"/>
    <cellStyle name="Hipervínculo" xfId="6111" builtinId="8" hidden="1"/>
    <cellStyle name="Hipervínculo" xfId="6107" builtinId="8" hidden="1"/>
    <cellStyle name="Hipervínculo" xfId="6103" builtinId="8" hidden="1"/>
    <cellStyle name="Hipervínculo" xfId="6097" builtinId="8" hidden="1"/>
    <cellStyle name="Hipervínculo" xfId="6093" builtinId="8" hidden="1"/>
    <cellStyle name="Hipervínculo" xfId="6089" builtinId="8" hidden="1"/>
    <cellStyle name="Hipervínculo" xfId="6085" builtinId="8" hidden="1"/>
    <cellStyle name="Hipervínculo" xfId="6079" builtinId="8" hidden="1"/>
    <cellStyle name="Hipervínculo" xfId="6075" builtinId="8" hidden="1"/>
    <cellStyle name="Hipervínculo" xfId="6071" builtinId="8" hidden="1"/>
    <cellStyle name="Hipervínculo" xfId="6065" builtinId="8" hidden="1"/>
    <cellStyle name="Hipervínculo" xfId="6061" builtinId="8" hidden="1"/>
    <cellStyle name="Hipervínculo" xfId="6057" builtinId="8" hidden="1"/>
    <cellStyle name="Hipervínculo" xfId="6053" builtinId="8" hidden="1"/>
    <cellStyle name="Hipervínculo" xfId="6049" builtinId="8" hidden="1"/>
    <cellStyle name="Hipervínculo" xfId="6045" builtinId="8" hidden="1"/>
    <cellStyle name="Hipervínculo" xfId="6041" builtinId="8" hidden="1"/>
    <cellStyle name="Hipervínculo" xfId="6035" builtinId="8" hidden="1"/>
    <cellStyle name="Hipervínculo" xfId="6031" builtinId="8" hidden="1"/>
    <cellStyle name="Hipervínculo" xfId="6027" builtinId="8" hidden="1"/>
    <cellStyle name="Hipervínculo" xfId="6023" builtinId="8" hidden="1"/>
    <cellStyle name="Hipervínculo" xfId="6017" builtinId="8" hidden="1"/>
    <cellStyle name="Hipervínculo" xfId="6013" builtinId="8" hidden="1"/>
    <cellStyle name="Hipervínculo" xfId="6009" builtinId="8" hidden="1"/>
    <cellStyle name="Hipervínculo" xfId="6001" builtinId="8" hidden="1"/>
    <cellStyle name="Hipervínculo" xfId="5997" builtinId="8" hidden="1"/>
    <cellStyle name="Hipervínculo" xfId="5993" builtinId="8" hidden="1"/>
    <cellStyle name="Hipervínculo" xfId="5989" builtinId="8" hidden="1"/>
    <cellStyle name="Hipervínculo" xfId="5983" builtinId="8" hidden="1"/>
    <cellStyle name="Hipervínculo" xfId="5979" builtinId="8" hidden="1"/>
    <cellStyle name="Hipervínculo" xfId="5975" builtinId="8" hidden="1"/>
    <cellStyle name="Hipervínculo" xfId="5969" builtinId="8" hidden="1"/>
    <cellStyle name="Hipervínculo" xfId="5965" builtinId="8" hidden="1"/>
    <cellStyle name="Hipervínculo" xfId="5961" builtinId="8" hidden="1"/>
    <cellStyle name="Hipervínculo" xfId="5957" builtinId="8" hidden="1"/>
    <cellStyle name="Hipervínculo" xfId="5951" builtinId="8" hidden="1"/>
    <cellStyle name="Hipervínculo" xfId="5947" builtinId="8" hidden="1"/>
    <cellStyle name="Hipervínculo" xfId="5943" builtinId="8" hidden="1"/>
    <cellStyle name="Hipervínculo" xfId="5937" builtinId="8" hidden="1"/>
    <cellStyle name="Hipervínculo" xfId="5933" builtinId="8" hidden="1"/>
    <cellStyle name="Hipervínculo" xfId="5929" builtinId="8" hidden="1"/>
    <cellStyle name="Hipervínculo" xfId="5925" builtinId="8" hidden="1"/>
    <cellStyle name="Hipervínculo" xfId="5741" builtinId="8" hidden="1"/>
    <cellStyle name="Hipervínculo" xfId="5917" builtinId="8" hidden="1"/>
    <cellStyle name="Hipervínculo" xfId="5913" builtinId="8" hidden="1"/>
    <cellStyle name="Hipervínculo" xfId="5907" builtinId="8" hidden="1"/>
    <cellStyle name="Hipervínculo" xfId="5903" builtinId="8" hidden="1"/>
    <cellStyle name="Hipervínculo" xfId="5899" builtinId="8" hidden="1"/>
    <cellStyle name="Hipervínculo" xfId="5895" builtinId="8" hidden="1"/>
    <cellStyle name="Hipervínculo" xfId="5889" builtinId="8" hidden="1"/>
    <cellStyle name="Hipervínculo" xfId="5885" builtinId="8" hidden="1"/>
    <cellStyle name="Hipervínculo" xfId="5881" builtinId="8" hidden="1"/>
    <cellStyle name="Hipervínculo" xfId="5875" builtinId="8" hidden="1"/>
    <cellStyle name="Hipervínculo" xfId="5869" builtinId="8" hidden="1"/>
    <cellStyle name="Hipervínculo" xfId="5865" builtinId="8" hidden="1"/>
    <cellStyle name="Hipervínculo" xfId="5861" builtinId="8" hidden="1"/>
    <cellStyle name="Hipervínculo" xfId="5855" builtinId="8" hidden="1"/>
    <cellStyle name="Hipervínculo" xfId="5851" builtinId="8" hidden="1"/>
    <cellStyle name="Hipervínculo" xfId="5847" builtinId="8" hidden="1"/>
    <cellStyle name="Hipervínculo" xfId="5841" builtinId="8" hidden="1"/>
    <cellStyle name="Hipervínculo" xfId="5837" builtinId="8" hidden="1"/>
    <cellStyle name="Hipervínculo" xfId="5833" builtinId="8" hidden="1"/>
    <cellStyle name="Hipervínculo" xfId="5829" builtinId="8" hidden="1"/>
    <cellStyle name="Hipervínculo" xfId="5823" builtinId="8" hidden="1"/>
    <cellStyle name="Hipervínculo" xfId="5819" builtinId="8" hidden="1"/>
    <cellStyle name="Hipervínculo" xfId="5815" builtinId="8" hidden="1"/>
    <cellStyle name="Hipervínculo" xfId="5809" builtinId="8" hidden="1"/>
    <cellStyle name="Hipervínculo" xfId="5805" builtinId="8" hidden="1"/>
    <cellStyle name="Hipervínculo" xfId="5801" builtinId="8" hidden="1"/>
    <cellStyle name="Hipervínculo" xfId="5797" builtinId="8" hidden="1"/>
    <cellStyle name="Hipervínculo" xfId="5791" builtinId="8" hidden="1"/>
    <cellStyle name="Hipervínculo" xfId="5609" builtinId="8" hidden="1"/>
    <cellStyle name="Hipervínculo" xfId="5785" builtinId="8" hidden="1"/>
    <cellStyle name="Hipervínculo" xfId="5779" builtinId="8" hidden="1"/>
    <cellStyle name="Hipervínculo" xfId="5775" builtinId="8" hidden="1"/>
    <cellStyle name="Hipervínculo" xfId="5771" builtinId="8" hidden="1"/>
    <cellStyle name="Hipervínculo" xfId="5767" builtinId="8" hidden="1"/>
    <cellStyle name="Hipervínculo" xfId="5761" builtinId="8" hidden="1"/>
    <cellStyle name="Hipervínculo" xfId="5757" builtinId="8" hidden="1"/>
    <cellStyle name="Hipervínculo" xfId="5753" builtinId="8" hidden="1"/>
    <cellStyle name="Hipervínculo" xfId="5747" builtinId="8" hidden="1"/>
    <cellStyle name="Hipervínculo" xfId="5743" builtinId="8" hidden="1"/>
    <cellStyle name="Hipervínculo" xfId="5737" builtinId="8" hidden="1"/>
    <cellStyle name="Hipervínculo" xfId="5733" builtinId="8" hidden="1"/>
    <cellStyle name="Hipervínculo" xfId="5727" builtinId="8" hidden="1"/>
    <cellStyle name="Hipervínculo" xfId="5723" builtinId="8" hidden="1"/>
    <cellStyle name="Hipervínculo" xfId="5719" builtinId="8" hidden="1"/>
    <cellStyle name="Hipervínculo" xfId="5713" builtinId="8" hidden="1"/>
    <cellStyle name="Hipervínculo" xfId="5709" builtinId="8" hidden="1"/>
    <cellStyle name="Hipervínculo" xfId="5705" builtinId="8" hidden="1"/>
    <cellStyle name="Hipervínculo" xfId="5701" builtinId="8" hidden="1"/>
    <cellStyle name="Hipervínculo" xfId="5695" builtinId="8" hidden="1"/>
    <cellStyle name="Hipervínculo" xfId="5691" builtinId="8" hidden="1"/>
    <cellStyle name="Hipervínculo" xfId="5687" builtinId="8" hidden="1"/>
    <cellStyle name="Hipervínculo" xfId="5681" builtinId="8" hidden="1"/>
    <cellStyle name="Hipervínculo" xfId="5677" builtinId="8" hidden="1"/>
    <cellStyle name="Hipervínculo" xfId="5673" builtinId="8" hidden="1"/>
    <cellStyle name="Hipervínculo" xfId="5669" builtinId="8" hidden="1"/>
    <cellStyle name="Hipervínculo" xfId="5663" builtinId="8" hidden="1"/>
    <cellStyle name="Hipervínculo" xfId="5659" builtinId="8" hidden="1"/>
    <cellStyle name="Hipervínculo" xfId="5477" builtinId="8" hidden="1"/>
    <cellStyle name="Hipervínculo" xfId="5651" builtinId="8" hidden="1"/>
    <cellStyle name="Hipervínculo" xfId="5647" builtinId="8" hidden="1"/>
    <cellStyle name="Hipervínculo" xfId="5643" builtinId="8" hidden="1"/>
    <cellStyle name="Hipervínculo" xfId="5639" builtinId="8" hidden="1"/>
    <cellStyle name="Hipervínculo" xfId="5633" builtinId="8" hidden="1"/>
    <cellStyle name="Hipervínculo" xfId="5629" builtinId="8" hidden="1"/>
    <cellStyle name="Hipervínculo" xfId="5625" builtinId="8" hidden="1"/>
    <cellStyle name="Hipervínculo" xfId="5619" builtinId="8" hidden="1"/>
    <cellStyle name="Hipervínculo" xfId="5615" builtinId="8" hidden="1"/>
    <cellStyle name="Hipervínculo" xfId="5611" builtinId="8" hidden="1"/>
    <cellStyle name="Hipervínculo" xfId="5605" builtinId="8" hidden="1"/>
    <cellStyle name="Hipervínculo" xfId="5599" builtinId="8" hidden="1"/>
    <cellStyle name="Hipervínculo" xfId="5595" builtinId="8" hidden="1"/>
    <cellStyle name="Hipervínculo" xfId="5591" builtinId="8" hidden="1"/>
    <cellStyle name="Hipervínculo" xfId="5585" builtinId="8" hidden="1"/>
    <cellStyle name="Hipervínculo" xfId="5581" builtinId="8" hidden="1"/>
    <cellStyle name="Hipervínculo" xfId="5577" builtinId="8" hidden="1"/>
    <cellStyle name="Hipervínculo" xfId="5573" builtinId="8" hidden="1"/>
    <cellStyle name="Hipervínculo" xfId="5567" builtinId="8" hidden="1"/>
    <cellStyle name="Hipervínculo" xfId="5563" builtinId="8" hidden="1"/>
    <cellStyle name="Hipervínculo" xfId="5559" builtinId="8" hidden="1"/>
    <cellStyle name="Hipervínculo" xfId="5553" builtinId="8" hidden="1"/>
    <cellStyle name="Hipervínculo" xfId="5549" builtinId="8" hidden="1"/>
    <cellStyle name="Hipervínculo" xfId="5545" builtinId="8" hidden="1"/>
    <cellStyle name="Hipervínculo" xfId="5541" builtinId="8" hidden="1"/>
    <cellStyle name="Hipervínculo" xfId="5535" builtinId="8" hidden="1"/>
    <cellStyle name="Hipervínculo" xfId="5531" builtinId="8" hidden="1"/>
    <cellStyle name="Hipervínculo" xfId="5527" builtinId="8" hidden="1"/>
    <cellStyle name="Hipervínculo" xfId="5523" builtinId="8" hidden="1"/>
    <cellStyle name="Hipervínculo" xfId="5519" builtinId="8" hidden="1"/>
    <cellStyle name="Hipervínculo" xfId="5515" builtinId="8" hidden="1"/>
    <cellStyle name="Hipervínculo" xfId="5511" builtinId="8" hidden="1"/>
    <cellStyle name="Hipervínculo" xfId="5505" builtinId="8" hidden="1"/>
    <cellStyle name="Hipervínculo" xfId="5501" builtinId="8" hidden="1"/>
    <cellStyle name="Hipervínculo" xfId="5497" builtinId="8" hidden="1"/>
    <cellStyle name="Hipervínculo" xfId="5491" builtinId="8" hidden="1"/>
    <cellStyle name="Hipervínculo" xfId="5487" builtinId="8" hidden="1"/>
    <cellStyle name="Hipervínculo" xfId="5483" builtinId="8" hidden="1"/>
    <cellStyle name="Hipervínculo" xfId="5479" builtinId="8" hidden="1"/>
    <cellStyle name="Hipervínculo" xfId="5471" builtinId="8" hidden="1"/>
    <cellStyle name="Hipervínculo" xfId="5467" builtinId="8" hidden="1"/>
    <cellStyle name="Hipervínculo" xfId="5463" builtinId="8" hidden="1"/>
    <cellStyle name="Hipervínculo" xfId="5457" builtinId="8" hidden="1"/>
    <cellStyle name="Hipervínculo" xfId="5453" builtinId="8" hidden="1"/>
    <cellStyle name="Hipervínculo" xfId="5449" builtinId="8" hidden="1"/>
    <cellStyle name="Hipervínculo" xfId="5445" builtinId="8" hidden="1"/>
    <cellStyle name="Hipervínculo" xfId="5439" builtinId="8" hidden="1"/>
    <cellStyle name="Hipervínculo" xfId="5435" builtinId="8" hidden="1"/>
    <cellStyle name="Hipervínculo" xfId="5431" builtinId="8" hidden="1"/>
    <cellStyle name="Hipervínculo" xfId="5425" builtinId="8" hidden="1"/>
    <cellStyle name="Hipervínculo" xfId="5421" builtinId="8" hidden="1"/>
    <cellStyle name="Hipervínculo" xfId="5417" builtinId="8" hidden="1"/>
    <cellStyle name="Hipervínculo" xfId="5413" builtinId="8" hidden="1"/>
    <cellStyle name="Hipervínculo" xfId="5407" builtinId="8" hidden="1"/>
    <cellStyle name="Hipervínculo" xfId="5403" builtinId="8" hidden="1"/>
    <cellStyle name="Hipervínculo" xfId="5399" builtinId="8" hidden="1"/>
    <cellStyle name="Hipervínculo" xfId="5393" builtinId="8" hidden="1"/>
    <cellStyle name="Hipervínculo" xfId="5385" builtinId="8" hidden="1"/>
    <cellStyle name="Hipervínculo" xfId="5381" builtinId="8" hidden="1"/>
    <cellStyle name="Hipervínculo" xfId="5377" builtinId="8" hidden="1"/>
    <cellStyle name="Hipervínculo" xfId="5371" builtinId="8" hidden="1"/>
    <cellStyle name="Hipervínculo" xfId="5367" builtinId="8" hidden="1"/>
    <cellStyle name="Hipervínculo" xfId="5363" builtinId="8" hidden="1"/>
    <cellStyle name="Hipervínculo" xfId="5357" builtinId="8" hidden="1"/>
    <cellStyle name="Hipervínculo" xfId="5353" builtinId="8" hidden="1"/>
    <cellStyle name="Hipervínculo" xfId="5349" builtinId="8" hidden="1"/>
    <cellStyle name="Hipervínculo" xfId="5345" builtinId="8" hidden="1"/>
    <cellStyle name="Hipervínculo" xfId="5339" builtinId="8" hidden="1"/>
    <cellStyle name="Hipervínculo" xfId="5335" builtinId="8" hidden="1"/>
    <cellStyle name="Hipervínculo" xfId="5331" builtinId="8" hidden="1"/>
    <cellStyle name="Hipervínculo" xfId="5325" builtinId="8" hidden="1"/>
    <cellStyle name="Hipervínculo" xfId="5321" builtinId="8" hidden="1"/>
    <cellStyle name="Hipervínculo" xfId="5317" builtinId="8" hidden="1"/>
    <cellStyle name="Hipervínculo" xfId="5313" builtinId="8" hidden="1"/>
    <cellStyle name="Hipervínculo" xfId="5307" builtinId="8" hidden="1"/>
    <cellStyle name="Hipervínculo" xfId="5303" builtinId="8" hidden="1"/>
    <cellStyle name="Hipervínculo" xfId="5299" builtinId="8" hidden="1"/>
    <cellStyle name="Hipervínculo" xfId="5293" builtinId="8" hidden="1"/>
    <cellStyle name="Hipervínculo" xfId="5289" builtinId="8" hidden="1"/>
    <cellStyle name="Hipervínculo" xfId="5285" builtinId="8" hidden="1"/>
    <cellStyle name="Hipervínculo" xfId="5281" builtinId="8" hidden="1"/>
    <cellStyle name="Hipervínculo" xfId="5275" builtinId="8" hidden="1"/>
    <cellStyle name="Hipervínculo" xfId="5271" builtinId="8" hidden="1"/>
    <cellStyle name="Hipervínculo" xfId="5267" builtinId="8" hidden="1"/>
    <cellStyle name="Hipervínculo" xfId="5261" builtinId="8" hidden="1"/>
    <cellStyle name="Hipervínculo" xfId="5257" builtinId="8" hidden="1"/>
    <cellStyle name="Hipervínculo" xfId="5255" builtinId="8" hidden="1"/>
    <cellStyle name="Hipervínculo" xfId="5251" builtinId="8" hidden="1"/>
    <cellStyle name="Hipervínculo" xfId="5245" builtinId="8" hidden="1"/>
    <cellStyle name="Hipervínculo" xfId="5241" builtinId="8" hidden="1"/>
    <cellStyle name="Hipervínculo" xfId="5237" builtinId="8" hidden="1"/>
    <cellStyle name="Hipervínculo" xfId="5231" builtinId="8" hidden="1"/>
    <cellStyle name="Hipervínculo" xfId="5227" builtinId="8" hidden="1"/>
    <cellStyle name="Hipervínculo" xfId="5223" builtinId="8" hidden="1"/>
    <cellStyle name="Hipervínculo" xfId="5219" builtinId="8" hidden="1"/>
    <cellStyle name="Hipervínculo" xfId="5213" builtinId="8" hidden="1"/>
    <cellStyle name="Hipervínculo" xfId="5208" builtinId="8" hidden="1"/>
    <cellStyle name="Hipervínculo" xfId="5204" builtinId="8" hidden="1"/>
    <cellStyle name="Hipervínculo" xfId="5198" builtinId="8" hidden="1"/>
    <cellStyle name="Hipervínculo" xfId="5194" builtinId="8" hidden="1"/>
    <cellStyle name="Hipervínculo" xfId="5190" builtinId="8" hidden="1"/>
    <cellStyle name="Hipervínculo" xfId="5186" builtinId="8" hidden="1"/>
    <cellStyle name="Hipervínculo" xfId="5180" builtinId="8" hidden="1"/>
    <cellStyle name="Hipervínculo" xfId="5176" builtinId="8" hidden="1"/>
    <cellStyle name="Hipervínculo" xfId="5172" builtinId="8" hidden="1"/>
    <cellStyle name="Hipervínculo" xfId="5166" builtinId="8" hidden="1"/>
    <cellStyle name="Hipervínculo" xfId="5162" builtinId="8" hidden="1"/>
    <cellStyle name="Hipervínculo" xfId="5158" builtinId="8" hidden="1"/>
    <cellStyle name="Hipervínculo" xfId="5154" builtinId="8" hidden="1"/>
    <cellStyle name="Hipervínculo" xfId="5148" builtinId="8" hidden="1"/>
    <cellStyle name="Hipervínculo" xfId="5144" builtinId="8" hidden="1"/>
    <cellStyle name="Hipervínculo" xfId="5140" builtinId="8" hidden="1"/>
    <cellStyle name="Hipervínculo" xfId="5134" builtinId="8" hidden="1"/>
    <cellStyle name="Hipervínculo" xfId="5130" builtinId="8" hidden="1"/>
    <cellStyle name="Hipervínculo" xfId="5126" builtinId="8" hidden="1"/>
    <cellStyle name="Hipervínculo" xfId="5124" builtinId="8" hidden="1"/>
    <cellStyle name="Hipervínculo" xfId="5118" builtinId="8" hidden="1"/>
    <cellStyle name="Hipervínculo" xfId="5114" builtinId="8" hidden="1"/>
    <cellStyle name="Hipervínculo" xfId="5110" builtinId="8" hidden="1"/>
    <cellStyle name="Hipervínculo" xfId="5104" builtinId="8" hidden="1"/>
    <cellStyle name="Hipervínculo" xfId="5100" builtinId="8" hidden="1"/>
    <cellStyle name="Hipervínculo" xfId="5096" builtinId="8" hidden="1"/>
    <cellStyle name="Hipervínculo" xfId="5092" builtinId="8" hidden="1"/>
    <cellStyle name="Hipervínculo" xfId="5086" builtinId="8" hidden="1"/>
    <cellStyle name="Hipervínculo" xfId="5082" builtinId="8" hidden="1"/>
    <cellStyle name="Hipervínculo" xfId="5076" builtinId="8" hidden="1"/>
    <cellStyle name="Hipervínculo" xfId="5070" builtinId="8" hidden="1"/>
    <cellStyle name="Hipervínculo" xfId="5066" builtinId="8" hidden="1"/>
    <cellStyle name="Hipervínculo" xfId="5062" builtinId="8" hidden="1"/>
    <cellStyle name="Hipervínculo" xfId="5058" builtinId="8" hidden="1"/>
    <cellStyle name="Hipervínculo" xfId="5052" builtinId="8" hidden="1"/>
    <cellStyle name="Hipervínculo" xfId="5048" builtinId="8" hidden="1"/>
    <cellStyle name="Hipervínculo" xfId="5044" builtinId="8" hidden="1"/>
    <cellStyle name="Hipervínculo" xfId="5038" builtinId="8" hidden="1"/>
    <cellStyle name="Hipervínculo" xfId="5034" builtinId="8" hidden="1"/>
    <cellStyle name="Hipervínculo" xfId="5030" builtinId="8" hidden="1"/>
    <cellStyle name="Hipervínculo" xfId="5026" builtinId="8" hidden="1"/>
    <cellStyle name="Hipervínculo" xfId="5020" builtinId="8" hidden="1"/>
    <cellStyle name="Hipervínculo" xfId="5016" builtinId="8" hidden="1"/>
    <cellStyle name="Hipervínculo" xfId="5012" builtinId="8" hidden="1"/>
    <cellStyle name="Hipervínculo" xfId="5006" builtinId="8" hidden="1"/>
    <cellStyle name="Hipervínculo" xfId="5002" builtinId="8" hidden="1"/>
    <cellStyle name="Hipervínculo" xfId="4998" builtinId="8" hidden="1"/>
    <cellStyle name="Hipervínculo" xfId="4994" builtinId="8" hidden="1"/>
    <cellStyle name="Hipervínculo" xfId="4990" builtinId="8" hidden="1"/>
    <cellStyle name="Hipervínculo" xfId="4986" builtinId="8" hidden="1"/>
    <cellStyle name="Hipervínculo" xfId="4982" builtinId="8" hidden="1"/>
    <cellStyle name="Hipervínculo" xfId="4976" builtinId="8" hidden="1"/>
    <cellStyle name="Hipervínculo" xfId="4972" builtinId="8" hidden="1"/>
    <cellStyle name="Hipervínculo" xfId="4968" builtinId="8" hidden="1"/>
    <cellStyle name="Hipervínculo" xfId="4964" builtinId="8" hidden="1"/>
    <cellStyle name="Hipervínculo" xfId="4958" builtinId="8" hidden="1"/>
    <cellStyle name="Hipervínculo" xfId="4954" builtinId="8" hidden="1"/>
    <cellStyle name="Hipervínculo" xfId="4950" builtinId="8" hidden="1"/>
    <cellStyle name="Hipervínculo" xfId="4942" builtinId="8" hidden="1"/>
    <cellStyle name="Hipervínculo" xfId="4938" builtinId="8" hidden="1"/>
    <cellStyle name="Hipervínculo" xfId="4934" builtinId="8" hidden="1"/>
    <cellStyle name="Hipervínculo" xfId="4930" builtinId="8" hidden="1"/>
    <cellStyle name="Hipervínculo" xfId="4924" builtinId="8" hidden="1"/>
    <cellStyle name="Hipervínculo" xfId="4920" builtinId="8" hidden="1"/>
    <cellStyle name="Hipervínculo" xfId="4916" builtinId="8" hidden="1"/>
    <cellStyle name="Hipervínculo" xfId="4910" builtinId="8" hidden="1"/>
    <cellStyle name="Hipervínculo" xfId="4906" builtinId="8" hidden="1"/>
    <cellStyle name="Hipervínculo" xfId="4902" builtinId="8" hidden="1"/>
    <cellStyle name="Hipervínculo" xfId="4898" builtinId="8" hidden="1"/>
    <cellStyle name="Hipervínculo" xfId="4892" builtinId="8" hidden="1"/>
    <cellStyle name="Hipervínculo" xfId="4888" builtinId="8" hidden="1"/>
    <cellStyle name="Hipervínculo" xfId="4884" builtinId="8" hidden="1"/>
    <cellStyle name="Hipervínculo" xfId="4878" builtinId="8" hidden="1"/>
    <cellStyle name="Hipervínculo" xfId="4874" builtinId="8" hidden="1"/>
    <cellStyle name="Hipervínculo" xfId="4870" builtinId="8" hidden="1"/>
    <cellStyle name="Hipervínculo" xfId="4866" builtinId="8" hidden="1"/>
    <cellStyle name="Hipervínculo" xfId="4682" builtinId="8" hidden="1"/>
    <cellStyle name="Hipervínculo" xfId="4858" builtinId="8" hidden="1"/>
    <cellStyle name="Hipervínculo" xfId="4854" builtinId="8" hidden="1"/>
    <cellStyle name="Hipervínculo" xfId="4848" builtinId="8" hidden="1"/>
    <cellStyle name="Hipervínculo" xfId="4844" builtinId="8" hidden="1"/>
    <cellStyle name="Hipervínculo" xfId="4840" builtinId="8" hidden="1"/>
    <cellStyle name="Hipervínculo" xfId="4836" builtinId="8" hidden="1"/>
    <cellStyle name="Hipervínculo" xfId="4830" builtinId="8" hidden="1"/>
    <cellStyle name="Hipervínculo" xfId="4826" builtinId="8" hidden="1"/>
    <cellStyle name="Hipervínculo" xfId="4822" builtinId="8" hidden="1"/>
    <cellStyle name="Hipervínculo" xfId="4816" builtinId="8" hidden="1"/>
    <cellStyle name="Hipervínculo" xfId="4810" builtinId="8" hidden="1"/>
    <cellStyle name="Hipervínculo" xfId="4806" builtinId="8" hidden="1"/>
    <cellStyle name="Hipervínculo" xfId="4802" builtinId="8" hidden="1"/>
    <cellStyle name="Hipervínculo" xfId="4796" builtinId="8" hidden="1"/>
    <cellStyle name="Hipervínculo" xfId="4792" builtinId="8" hidden="1"/>
    <cellStyle name="Hipervínculo" xfId="4788" builtinId="8" hidden="1"/>
    <cellStyle name="Hipervínculo" xfId="4782" builtinId="8" hidden="1"/>
    <cellStyle name="Hipervínculo" xfId="4778" builtinId="8" hidden="1"/>
    <cellStyle name="Hipervínculo" xfId="4774" builtinId="8" hidden="1"/>
    <cellStyle name="Hipervínculo" xfId="4770" builtinId="8" hidden="1"/>
    <cellStyle name="Hipervínculo" xfId="4764" builtinId="8" hidden="1"/>
    <cellStyle name="Hipervínculo" xfId="4760" builtinId="8" hidden="1"/>
    <cellStyle name="Hipervínculo" xfId="4756" builtinId="8" hidden="1"/>
    <cellStyle name="Hipervínculo" xfId="4750" builtinId="8" hidden="1"/>
    <cellStyle name="Hipervínculo" xfId="4746" builtinId="8" hidden="1"/>
    <cellStyle name="Hipervínculo" xfId="4742" builtinId="8" hidden="1"/>
    <cellStyle name="Hipervínculo" xfId="4738" builtinId="8" hidden="1"/>
    <cellStyle name="Hipervínculo" xfId="4732" builtinId="8" hidden="1"/>
    <cellStyle name="Hipervínculo" xfId="4550" builtinId="8" hidden="1"/>
    <cellStyle name="Hipervínculo" xfId="4726" builtinId="8" hidden="1"/>
    <cellStyle name="Hipervínculo" xfId="4720" builtinId="8" hidden="1"/>
    <cellStyle name="Hipervínculo" xfId="4716" builtinId="8" hidden="1"/>
    <cellStyle name="Hipervínculo" xfId="4712" builtinId="8" hidden="1"/>
    <cellStyle name="Hipervínculo" xfId="4708" builtinId="8" hidden="1"/>
    <cellStyle name="Hipervínculo" xfId="4702" builtinId="8" hidden="1"/>
    <cellStyle name="Hipervínculo" xfId="4698" builtinId="8" hidden="1"/>
    <cellStyle name="Hipervínculo" xfId="4694" builtinId="8" hidden="1"/>
    <cellStyle name="Hipervínculo" xfId="4688" builtinId="8" hidden="1"/>
    <cellStyle name="Hipervínculo" xfId="4684" builtinId="8" hidden="1"/>
    <cellStyle name="Hipervínculo" xfId="4678" builtinId="8" hidden="1"/>
    <cellStyle name="Hipervínculo" xfId="4674" builtinId="8" hidden="1"/>
    <cellStyle name="Hipervínculo" xfId="4668" builtinId="8" hidden="1"/>
    <cellStyle name="Hipervínculo" xfId="4664" builtinId="8" hidden="1"/>
    <cellStyle name="Hipervínculo" xfId="4660" builtinId="8" hidden="1"/>
    <cellStyle name="Hipervínculo" xfId="4654" builtinId="8" hidden="1"/>
    <cellStyle name="Hipervínculo" xfId="4650" builtinId="8" hidden="1"/>
    <cellStyle name="Hipervínculo" xfId="4646" builtinId="8" hidden="1"/>
    <cellStyle name="Hipervínculo" xfId="4642" builtinId="8" hidden="1"/>
    <cellStyle name="Hipervínculo" xfId="4636" builtinId="8" hidden="1"/>
    <cellStyle name="Hipervínculo" xfId="4632" builtinId="8" hidden="1"/>
    <cellStyle name="Hipervínculo" xfId="4628" builtinId="8" hidden="1"/>
    <cellStyle name="Hipervínculo" xfId="4622" builtinId="8" hidden="1"/>
    <cellStyle name="Hipervínculo" xfId="4618" builtinId="8" hidden="1"/>
    <cellStyle name="Hipervínculo" xfId="4614" builtinId="8" hidden="1"/>
    <cellStyle name="Hipervínculo" xfId="4610" builtinId="8" hidden="1"/>
    <cellStyle name="Hipervínculo" xfId="4604" builtinId="8" hidden="1"/>
    <cellStyle name="Hipervínculo" xfId="4600" builtinId="8" hidden="1"/>
    <cellStyle name="Hipervínculo" xfId="4418" builtinId="8" hidden="1"/>
    <cellStyle name="Hipervínculo" xfId="4592" builtinId="8" hidden="1"/>
    <cellStyle name="Hipervínculo" xfId="4588" builtinId="8" hidden="1"/>
    <cellStyle name="Hipervínculo" xfId="4584" builtinId="8" hidden="1"/>
    <cellStyle name="Hipervínculo" xfId="4580" builtinId="8" hidden="1"/>
    <cellStyle name="Hipervínculo" xfId="4574" builtinId="8" hidden="1"/>
    <cellStyle name="Hipervínculo" xfId="4570" builtinId="8" hidden="1"/>
    <cellStyle name="Hipervínculo" xfId="4566" builtinId="8" hidden="1"/>
    <cellStyle name="Hipervínculo" xfId="4560" builtinId="8" hidden="1"/>
    <cellStyle name="Hipervínculo" xfId="4556" builtinId="8" hidden="1"/>
    <cellStyle name="Hipervínculo" xfId="4552" builtinId="8" hidden="1"/>
    <cellStyle name="Hipervínculo" xfId="4546" builtinId="8" hidden="1"/>
    <cellStyle name="Hipervínculo" xfId="4540" builtinId="8" hidden="1"/>
    <cellStyle name="Hipervínculo" xfId="4536" builtinId="8" hidden="1"/>
    <cellStyle name="Hipervínculo" xfId="4532" builtinId="8" hidden="1"/>
    <cellStyle name="Hipervínculo" xfId="4526" builtinId="8" hidden="1"/>
    <cellStyle name="Hipervínculo" xfId="4522" builtinId="8" hidden="1"/>
    <cellStyle name="Hipervínculo" xfId="4518" builtinId="8" hidden="1"/>
    <cellStyle name="Hipervínculo" xfId="4514" builtinId="8" hidden="1"/>
    <cellStyle name="Hipervínculo" xfId="4508" builtinId="8" hidden="1"/>
    <cellStyle name="Hipervínculo" xfId="4504" builtinId="8" hidden="1"/>
    <cellStyle name="Hipervínculo" xfId="4500" builtinId="8" hidden="1"/>
    <cellStyle name="Hipervínculo" xfId="4494" builtinId="8" hidden="1"/>
    <cellStyle name="Hipervínculo" xfId="4490" builtinId="8" hidden="1"/>
    <cellStyle name="Hipervínculo" xfId="4486" builtinId="8" hidden="1"/>
    <cellStyle name="Hipervínculo" xfId="4482" builtinId="8" hidden="1"/>
    <cellStyle name="Hipervínculo" xfId="4476" builtinId="8" hidden="1"/>
    <cellStyle name="Hipervínculo" xfId="4472" builtinId="8" hidden="1"/>
    <cellStyle name="Hipervínculo" xfId="4468" builtinId="8" hidden="1"/>
    <cellStyle name="Hipervínculo" xfId="4464" builtinId="8" hidden="1"/>
    <cellStyle name="Hipervínculo" xfId="4460" builtinId="8" hidden="1"/>
    <cellStyle name="Hipervínculo" xfId="4456" builtinId="8" hidden="1"/>
    <cellStyle name="Hipervínculo" xfId="4452" builtinId="8" hidden="1"/>
    <cellStyle name="Hipervínculo" xfId="4446" builtinId="8" hidden="1"/>
    <cellStyle name="Hipervínculo" xfId="4442" builtinId="8" hidden="1"/>
    <cellStyle name="Hipervínculo" xfId="4438" builtinId="8" hidden="1"/>
    <cellStyle name="Hipervínculo" xfId="4432" builtinId="8" hidden="1"/>
    <cellStyle name="Hipervínculo" xfId="4428" builtinId="8" hidden="1"/>
    <cellStyle name="Hipervínculo" xfId="4424" builtinId="8" hidden="1"/>
    <cellStyle name="Hipervínculo" xfId="4420" builtinId="8" hidden="1"/>
    <cellStyle name="Hipervínculo" xfId="4412" builtinId="8" hidden="1"/>
    <cellStyle name="Hipervínculo" xfId="4408" builtinId="8" hidden="1"/>
    <cellStyle name="Hipervínculo" xfId="4404" builtinId="8" hidden="1"/>
    <cellStyle name="Hipervínculo" xfId="4398" builtinId="8" hidden="1"/>
    <cellStyle name="Hipervínculo" xfId="4394" builtinId="8" hidden="1"/>
    <cellStyle name="Hipervínculo" xfId="4390" builtinId="8" hidden="1"/>
    <cellStyle name="Hipervínculo" xfId="4386" builtinId="8" hidden="1"/>
    <cellStyle name="Hipervínculo" xfId="4380" builtinId="8" hidden="1"/>
    <cellStyle name="Hipervínculo" xfId="4376" builtinId="8" hidden="1"/>
    <cellStyle name="Hipervínculo" xfId="4372" builtinId="8" hidden="1"/>
    <cellStyle name="Hipervínculo" xfId="4366" builtinId="8" hidden="1"/>
    <cellStyle name="Hipervínculo" xfId="4362" builtinId="8" hidden="1"/>
    <cellStyle name="Hipervínculo" xfId="4358" builtinId="8" hidden="1"/>
    <cellStyle name="Hipervínculo" xfId="4354" builtinId="8" hidden="1"/>
    <cellStyle name="Hipervínculo" xfId="4348" builtinId="8" hidden="1"/>
    <cellStyle name="Hipervínculo" xfId="4344" builtinId="8" hidden="1"/>
    <cellStyle name="Hipervínculo" xfId="4340" builtinId="8" hidden="1"/>
    <cellStyle name="Hipervínculo" xfId="4334" builtinId="8" hidden="1"/>
    <cellStyle name="Hipervínculo" xfId="4332" builtinId="8" hidden="1"/>
    <cellStyle name="Hipervínculo" xfId="4328" builtinId="8" hidden="1"/>
    <cellStyle name="Hipervínculo" xfId="4324" builtinId="8" hidden="1"/>
    <cellStyle name="Hipervínculo" xfId="4318" builtinId="8" hidden="1"/>
    <cellStyle name="Hipervínculo" xfId="4314" builtinId="8" hidden="1"/>
    <cellStyle name="Hipervínculo" xfId="4310" builtinId="8" hidden="1"/>
    <cellStyle name="Hipervínculo" xfId="4304" builtinId="8" hidden="1"/>
    <cellStyle name="Hipervínculo" xfId="4300" builtinId="8" hidden="1"/>
    <cellStyle name="Hipervínculo" xfId="4296" builtinId="8" hidden="1"/>
    <cellStyle name="Hipervínculo" xfId="4292" builtinId="8" hidden="1"/>
    <cellStyle name="Hipervínculo" xfId="4284" builtinId="8" hidden="1"/>
    <cellStyle name="Hipervínculo" xfId="4280" builtinId="8" hidden="1"/>
    <cellStyle name="Hipervínculo" xfId="4276" builtinId="8" hidden="1"/>
    <cellStyle name="Hipervínculo" xfId="4270" builtinId="8" hidden="1"/>
    <cellStyle name="Hipervínculo" xfId="4266" builtinId="8" hidden="1"/>
    <cellStyle name="Hipervínculo" xfId="4262" builtinId="8" hidden="1"/>
    <cellStyle name="Hipervínculo" xfId="4258" builtinId="8" hidden="1"/>
    <cellStyle name="Hipervínculo" xfId="4252" builtinId="8" hidden="1"/>
    <cellStyle name="Hipervínculo" xfId="4248" builtinId="8" hidden="1"/>
    <cellStyle name="Hipervínculo" xfId="4244" builtinId="8" hidden="1"/>
    <cellStyle name="Hipervínculo" xfId="4238" builtinId="8" hidden="1"/>
    <cellStyle name="Hipervínculo" xfId="4234" builtinId="8" hidden="1"/>
    <cellStyle name="Hipervínculo" xfId="4230" builtinId="8" hidden="1"/>
    <cellStyle name="Hipervínculo" xfId="4226" builtinId="8" hidden="1"/>
    <cellStyle name="Hipervínculo" xfId="4220" builtinId="8" hidden="1"/>
    <cellStyle name="Hipervínculo" xfId="4216" builtinId="8" hidden="1"/>
    <cellStyle name="Hipervínculo" xfId="4212" builtinId="8" hidden="1"/>
    <cellStyle name="Hipervínculo" xfId="4206" builtinId="8" hidden="1"/>
    <cellStyle name="Hipervínculo" xfId="4202" builtinId="8" hidden="1"/>
    <cellStyle name="Hipervínculo" xfId="4200" builtinId="8" hidden="1"/>
    <cellStyle name="Hipervínculo" xfId="4196" builtinId="8" hidden="1"/>
    <cellStyle name="Hipervínculo" xfId="4190" builtinId="8" hidden="1"/>
    <cellStyle name="Hipervínculo" xfId="4186" builtinId="8" hidden="1"/>
    <cellStyle name="Hipervínculo" xfId="4182" builtinId="8" hidden="1"/>
    <cellStyle name="Hipervínculo" xfId="4176" builtinId="8" hidden="1"/>
    <cellStyle name="Hipervínculo" xfId="4172" builtinId="8" hidden="1"/>
    <cellStyle name="Hipervínculo" xfId="4168" builtinId="8" hidden="1"/>
    <cellStyle name="Hipervínculo" xfId="4164" builtinId="8" hidden="1"/>
    <cellStyle name="Hipervínculo" xfId="4158" builtinId="8" hidden="1"/>
    <cellStyle name="Hipervínculo" xfId="4152" builtinId="8" hidden="1"/>
    <cellStyle name="Hipervínculo" xfId="4148" builtinId="8" hidden="1"/>
    <cellStyle name="Hipervínculo" xfId="4142" builtinId="8" hidden="1"/>
    <cellStyle name="Hipervínculo" xfId="4138" builtinId="8" hidden="1"/>
    <cellStyle name="Hipervínculo" xfId="4134" builtinId="8" hidden="1"/>
    <cellStyle name="Hipervínculo" xfId="4130" builtinId="8" hidden="1"/>
    <cellStyle name="Hipervínculo" xfId="4124" builtinId="8" hidden="1"/>
    <cellStyle name="Hipervínculo" xfId="4120" builtinId="8" hidden="1"/>
    <cellStyle name="Hipervínculo" xfId="4116" builtinId="8" hidden="1"/>
    <cellStyle name="Hipervínculo" xfId="4110" builtinId="8" hidden="1"/>
    <cellStyle name="Hipervínculo" xfId="4106" builtinId="8" hidden="1"/>
    <cellStyle name="Hipervínculo" xfId="4102" builtinId="8" hidden="1"/>
    <cellStyle name="Hipervínculo" xfId="4098" builtinId="8" hidden="1"/>
    <cellStyle name="Hipervínculo" xfId="4092" builtinId="8" hidden="1"/>
    <cellStyle name="Hipervínculo" xfId="4088" builtinId="8" hidden="1"/>
    <cellStyle name="Hipervínculo" xfId="4084" builtinId="8" hidden="1"/>
    <cellStyle name="Hipervínculo" xfId="4078" builtinId="8" hidden="1"/>
    <cellStyle name="Hipervínculo" xfId="4074" builtinId="8" hidden="1"/>
    <cellStyle name="Hipervínculo" xfId="4070" builtinId="8" hidden="1"/>
    <cellStyle name="Hipervínculo" xfId="4062" builtinId="8" hidden="1"/>
    <cellStyle name="Hipervínculo" xfId="4056" builtinId="8" hidden="1"/>
    <cellStyle name="Hipervínculo" xfId="4052" builtinId="8" hidden="1"/>
    <cellStyle name="Hipervínculo" xfId="4048" builtinId="8" hidden="1"/>
    <cellStyle name="Hipervínculo" xfId="4042" builtinId="8" hidden="1"/>
    <cellStyle name="Hipervínculo" xfId="4038" builtinId="8" hidden="1"/>
    <cellStyle name="Hipervínculo" xfId="4034" builtinId="8" hidden="1"/>
    <cellStyle name="Hipervínculo" xfId="4030" builtinId="8" hidden="1"/>
    <cellStyle name="Hipervínculo" xfId="4024" builtinId="8" hidden="1"/>
    <cellStyle name="Hipervínculo" xfId="4020" builtinId="8" hidden="1"/>
    <cellStyle name="Hipervínculo" xfId="4016" builtinId="8" hidden="1"/>
    <cellStyle name="Hipervínculo" xfId="4010" builtinId="8" hidden="1"/>
    <cellStyle name="Hipervínculo" xfId="4006" builtinId="8" hidden="1"/>
    <cellStyle name="Hipervínculo" xfId="4002" builtinId="8" hidden="1"/>
    <cellStyle name="Hipervínculo" xfId="3998" builtinId="8" hidden="1"/>
    <cellStyle name="Hipervínculo" xfId="3992" builtinId="8" hidden="1"/>
    <cellStyle name="Hipervínculo" xfId="3988" builtinId="8" hidden="1"/>
    <cellStyle name="Hipervínculo" xfId="3984" builtinId="8" hidden="1"/>
    <cellStyle name="Hipervínculo" xfId="3978" builtinId="8" hidden="1"/>
    <cellStyle name="Hipervínculo" xfId="3974" builtinId="8" hidden="1"/>
    <cellStyle name="Hipervínculo" xfId="3970" builtinId="8" hidden="1"/>
    <cellStyle name="Hipervínculo" xfId="3966" builtinId="8" hidden="1"/>
    <cellStyle name="Hipervínculo" xfId="3960" builtinId="8" hidden="1"/>
    <cellStyle name="Hipervínculo" xfId="3956" builtinId="8" hidden="1"/>
    <cellStyle name="Hipervínculo" xfId="3952" builtinId="8" hidden="1"/>
    <cellStyle name="Hipervínculo" xfId="3946" builtinId="8" hidden="1"/>
    <cellStyle name="Hipervínculo" xfId="3942" builtinId="8" hidden="1"/>
    <cellStyle name="Hipervínculo" xfId="3938" builtinId="8" hidden="1"/>
    <cellStyle name="Hipervínculo" xfId="3934" builtinId="8" hidden="1"/>
    <cellStyle name="Hipervínculo" xfId="3930" builtinId="8" hidden="1"/>
    <cellStyle name="Hipervínculo" xfId="3926" builtinId="8" hidden="1"/>
    <cellStyle name="Hipervínculo" xfId="3922" builtinId="8" hidden="1"/>
    <cellStyle name="Hipervínculo" xfId="3916" builtinId="8" hidden="1"/>
    <cellStyle name="Hipervínculo" xfId="3912" builtinId="8" hidden="1"/>
    <cellStyle name="Hipervínculo" xfId="3908" builtinId="8" hidden="1"/>
    <cellStyle name="Hipervínculo" xfId="3904" builtinId="8" hidden="1"/>
    <cellStyle name="Hipervínculo" xfId="3898" builtinId="8" hidden="1"/>
    <cellStyle name="Hipervínculo" xfId="3894" builtinId="8" hidden="1"/>
    <cellStyle name="Hipervínculo" xfId="3890" builtinId="8" hidden="1"/>
    <cellStyle name="Hipervínculo" xfId="3883" builtinId="8" hidden="1"/>
    <cellStyle name="Hipervínculo" xfId="3879" builtinId="8" hidden="1"/>
    <cellStyle name="Hipervínculo" xfId="3875" builtinId="8" hidden="1"/>
    <cellStyle name="Hipervínculo" xfId="3871" builtinId="8" hidden="1"/>
    <cellStyle name="Hipervínculo" xfId="3865" builtinId="8" hidden="1"/>
    <cellStyle name="Hipervínculo" xfId="3861" builtinId="8" hidden="1"/>
    <cellStyle name="Hipervínculo" xfId="3857" builtinId="8" hidden="1"/>
    <cellStyle name="Hipervínculo" xfId="3851" builtinId="8" hidden="1"/>
    <cellStyle name="Hipervínculo" xfId="3847" builtinId="8" hidden="1"/>
    <cellStyle name="Hipervínculo" xfId="3843" builtinId="8" hidden="1"/>
    <cellStyle name="Hipervínculo" xfId="3839" builtinId="8" hidden="1"/>
    <cellStyle name="Hipervínculo" xfId="3833" builtinId="8" hidden="1"/>
    <cellStyle name="Hipervínculo" xfId="3829" builtinId="8" hidden="1"/>
    <cellStyle name="Hipervínculo" xfId="3825" builtinId="8" hidden="1"/>
    <cellStyle name="Hipervínculo" xfId="3819" builtinId="8" hidden="1"/>
    <cellStyle name="Hipervínculo" xfId="3815" builtinId="8" hidden="1"/>
    <cellStyle name="Hipervínculo" xfId="3811" builtinId="8" hidden="1"/>
    <cellStyle name="Hipervínculo" xfId="3807" builtinId="8" hidden="1"/>
    <cellStyle name="Hipervínculo" xfId="3623" builtinId="8" hidden="1"/>
    <cellStyle name="Hipervínculo" xfId="3799" builtinId="8" hidden="1"/>
    <cellStyle name="Hipervínculo" xfId="3795" builtinId="8" hidden="1"/>
    <cellStyle name="Hipervínculo" xfId="3789" builtinId="8" hidden="1"/>
    <cellStyle name="Hipervínculo" xfId="3785" builtinId="8" hidden="1"/>
    <cellStyle name="Hipervínculo" xfId="3781" builtinId="8" hidden="1"/>
    <cellStyle name="Hipervínculo" xfId="3777" builtinId="8" hidden="1"/>
    <cellStyle name="Hipervínculo" xfId="3771" builtinId="8" hidden="1"/>
    <cellStyle name="Hipervínculo" xfId="3767" builtinId="8" hidden="1"/>
    <cellStyle name="Hipervínculo" xfId="3763" builtinId="8" hidden="1"/>
    <cellStyle name="Hipervínculo" xfId="3757" builtinId="8" hidden="1"/>
    <cellStyle name="Hipervínculo" xfId="3751" builtinId="8" hidden="1"/>
    <cellStyle name="Hipervínculo" xfId="3747" builtinId="8" hidden="1"/>
    <cellStyle name="Hipervínculo" xfId="3743" builtinId="8" hidden="1"/>
    <cellStyle name="Hipervínculo" xfId="3737" builtinId="8" hidden="1"/>
    <cellStyle name="Hipervínculo" xfId="3733" builtinId="8" hidden="1"/>
    <cellStyle name="Hipervínculo" xfId="3729" builtinId="8" hidden="1"/>
    <cellStyle name="Hipervínculo" xfId="3723" builtinId="8" hidden="1"/>
    <cellStyle name="Hipervínculo" xfId="3719" builtinId="8" hidden="1"/>
    <cellStyle name="Hipervínculo" xfId="3715" builtinId="8" hidden="1"/>
    <cellStyle name="Hipervínculo" xfId="3711" builtinId="8" hidden="1"/>
    <cellStyle name="Hipervínculo" xfId="3705" builtinId="8" hidden="1"/>
    <cellStyle name="Hipervínculo" xfId="3701" builtinId="8" hidden="1"/>
    <cellStyle name="Hipervínculo" xfId="3697" builtinId="8" hidden="1"/>
    <cellStyle name="Hipervínculo" xfId="3691" builtinId="8" hidden="1"/>
    <cellStyle name="Hipervínculo" xfId="3687" builtinId="8" hidden="1"/>
    <cellStyle name="Hipervínculo" xfId="3683" builtinId="8" hidden="1"/>
    <cellStyle name="Hipervínculo" xfId="3679" builtinId="8" hidden="1"/>
    <cellStyle name="Hipervínculo" xfId="3673" builtinId="8" hidden="1"/>
    <cellStyle name="Hipervínculo" xfId="3536" builtinId="8" hidden="1"/>
    <cellStyle name="Hipervínculo" xfId="3667" builtinId="8" hidden="1"/>
    <cellStyle name="Hipervínculo" xfId="3661" builtinId="8" hidden="1"/>
    <cellStyle name="Hipervínculo" xfId="3657" builtinId="8" hidden="1"/>
    <cellStyle name="Hipervínculo" xfId="3653" builtinId="8" hidden="1"/>
    <cellStyle name="Hipervínculo" xfId="3649" builtinId="8" hidden="1"/>
    <cellStyle name="Hipervínculo" xfId="3643" builtinId="8" hidden="1"/>
    <cellStyle name="Hipervínculo" xfId="3639" builtinId="8" hidden="1"/>
    <cellStyle name="Hipervínculo" xfId="3635" builtinId="8" hidden="1"/>
    <cellStyle name="Hipervínculo" xfId="3629" builtinId="8" hidden="1"/>
    <cellStyle name="Hipervínculo" xfId="3625" builtinId="8" hidden="1"/>
    <cellStyle name="Hipervínculo" xfId="3619" builtinId="8" hidden="1"/>
    <cellStyle name="Hipervínculo" xfId="3615" builtinId="8" hidden="1"/>
    <cellStyle name="Hipervínculo" xfId="3609" builtinId="8" hidden="1"/>
    <cellStyle name="Hipervínculo" xfId="3605" builtinId="8" hidden="1"/>
    <cellStyle name="Hipervínculo" xfId="3601" builtinId="8" hidden="1"/>
    <cellStyle name="Hipervínculo" xfId="3595" builtinId="8" hidden="1"/>
    <cellStyle name="Hipervínculo" xfId="3591" builtinId="8" hidden="1"/>
    <cellStyle name="Hipervínculo" xfId="3587" builtinId="8" hidden="1"/>
    <cellStyle name="Hipervínculo" xfId="3583" builtinId="8" hidden="1"/>
    <cellStyle name="Hipervínculo" xfId="3577" builtinId="8" hidden="1"/>
    <cellStyle name="Hipervínculo" xfId="3573" builtinId="8" hidden="1"/>
    <cellStyle name="Hipervínculo" xfId="3569" builtinId="8" hidden="1"/>
    <cellStyle name="Hipervínculo" xfId="3563" builtinId="8" hidden="1"/>
    <cellStyle name="Hipervínculo" xfId="3559" builtinId="8" hidden="1"/>
    <cellStyle name="Hipervínculo" xfId="3555" builtinId="8" hidden="1"/>
    <cellStyle name="Hipervínculo" xfId="3551" builtinId="8" hidden="1"/>
    <cellStyle name="Hipervínculo" xfId="3545" builtinId="8" hidden="1"/>
    <cellStyle name="Hipervínculo" xfId="3541" builtinId="8" hidden="1"/>
    <cellStyle name="Hipervínculo" xfId="3537" builtinId="8" hidden="1"/>
    <cellStyle name="Hipervínculo" xfId="3527" builtinId="8" hidden="1"/>
    <cellStyle name="Hipervínculo" xfId="3523" builtinId="8" hidden="1"/>
    <cellStyle name="Hipervínculo" xfId="3519" builtinId="8" hidden="1"/>
    <cellStyle name="Hipervínculo" xfId="3515" builtinId="8" hidden="1"/>
    <cellStyle name="Hipervínculo" xfId="3509" builtinId="8" hidden="1"/>
    <cellStyle name="Hipervínculo" xfId="3505" builtinId="8" hidden="1"/>
    <cellStyle name="Hipervínculo" xfId="3501" builtinId="8" hidden="1"/>
    <cellStyle name="Hipervínculo" xfId="3495" builtinId="8" hidden="1"/>
    <cellStyle name="Hipervínculo" xfId="3491" builtinId="8" hidden="1"/>
    <cellStyle name="Hipervínculo" xfId="3487" builtinId="8" hidden="1"/>
    <cellStyle name="Hipervínculo" xfId="3483" builtinId="8" hidden="1"/>
    <cellStyle name="Hipervínculo" xfId="3477" builtinId="8" hidden="1"/>
    <cellStyle name="Hipervínculo" xfId="3473" builtinId="8" hidden="1"/>
    <cellStyle name="Hipervínculo" xfId="3469" builtinId="8" hidden="1"/>
    <cellStyle name="Hipervínculo" xfId="3463" builtinId="8" hidden="1"/>
    <cellStyle name="Hipervínculo" xfId="3459" builtinId="8" hidden="1"/>
    <cellStyle name="Hipervínculo" xfId="3455" builtinId="8" hidden="1"/>
    <cellStyle name="Hipervínculo" xfId="3451" builtinId="8" hidden="1"/>
    <cellStyle name="Hipervínculo" xfId="3445" builtinId="8" hidden="1"/>
    <cellStyle name="Hipervínculo" xfId="3441" builtinId="8" hidden="1"/>
    <cellStyle name="Hipervínculo" xfId="3437" builtinId="8" hidden="1"/>
    <cellStyle name="Hipervínculo" xfId="3431" builtinId="8" hidden="1"/>
    <cellStyle name="Hipervínculo" xfId="3427" builtinId="8" hidden="1"/>
    <cellStyle name="Hipervínculo" xfId="3423" builtinId="8" hidden="1"/>
    <cellStyle name="Hipervínculo" xfId="3419" builtinId="8" hidden="1"/>
    <cellStyle name="Hipervínculo" xfId="3413" builtinId="8" hidden="1"/>
    <cellStyle name="Hipervínculo" xfId="3409" builtinId="8" hidden="1"/>
    <cellStyle name="Hipervínculo" xfId="3405" builtinId="8" hidden="1"/>
    <cellStyle name="Hipervínculo" xfId="3401" builtinId="8" hidden="1"/>
    <cellStyle name="Hipervínculo" xfId="3397" builtinId="8" hidden="1"/>
    <cellStyle name="Hipervínculo" xfId="3393" builtinId="8" hidden="1"/>
    <cellStyle name="Hipervínculo" xfId="3389" builtinId="8" hidden="1"/>
    <cellStyle name="Hipervínculo" xfId="3383" builtinId="8" hidden="1"/>
    <cellStyle name="Hipervínculo" xfId="3379" builtinId="8" hidden="1"/>
    <cellStyle name="Hipervínculo" xfId="3375" builtinId="8" hidden="1"/>
    <cellStyle name="Hipervínculo" xfId="3369" builtinId="8" hidden="1"/>
    <cellStyle name="Hipervínculo" xfId="3365" builtinId="8" hidden="1"/>
    <cellStyle name="Hipervínculo" xfId="3361" builtinId="8" hidden="1"/>
    <cellStyle name="Hipervínculo" xfId="3357" builtinId="8" hidden="1"/>
    <cellStyle name="Hipervínculo" xfId="3350" builtinId="8" hidden="1"/>
    <cellStyle name="Hipervínculo" xfId="3346" builtinId="8" hidden="1"/>
    <cellStyle name="Hipervínculo" xfId="3342" builtinId="8" hidden="1"/>
    <cellStyle name="Hipervínculo" xfId="3336" builtinId="8" hidden="1"/>
    <cellStyle name="Hipervínculo" xfId="3332" builtinId="8" hidden="1"/>
    <cellStyle name="Hipervínculo" xfId="3328" builtinId="8" hidden="1"/>
    <cellStyle name="Hipervínculo" xfId="3324" builtinId="8" hidden="1"/>
    <cellStyle name="Hipervínculo" xfId="3318" builtinId="8" hidden="1"/>
    <cellStyle name="Hipervínculo" xfId="3314" builtinId="8" hidden="1"/>
    <cellStyle name="Hipervínculo" xfId="3310" builtinId="8" hidden="1"/>
    <cellStyle name="Hipervínculo" xfId="3304" builtinId="8" hidden="1"/>
    <cellStyle name="Hipervínculo" xfId="3300" builtinId="8" hidden="1"/>
    <cellStyle name="Hipervínculo" xfId="3296" builtinId="8" hidden="1"/>
    <cellStyle name="Hipervínculo" xfId="3292" builtinId="8" hidden="1"/>
    <cellStyle name="Hipervínculo" xfId="3286" builtinId="8" hidden="1"/>
    <cellStyle name="Hipervínculo" xfId="3282" builtinId="8" hidden="1"/>
    <cellStyle name="Hipervínculo" xfId="3278" builtinId="8" hidden="1"/>
    <cellStyle name="Hipervínculo" xfId="3272" builtinId="8" hidden="1"/>
    <cellStyle name="Hipervínculo" xfId="3270" builtinId="8" hidden="1"/>
    <cellStyle name="Hipervínculo" xfId="3266" builtinId="8" hidden="1"/>
    <cellStyle name="Hipervínculo" xfId="3262" builtinId="8" hidden="1"/>
    <cellStyle name="Hipervínculo" xfId="3256" builtinId="8" hidden="1"/>
    <cellStyle name="Hipervínculo" xfId="3252" builtinId="8" hidden="1"/>
    <cellStyle name="Hipervínculo" xfId="3248" builtinId="8" hidden="1"/>
    <cellStyle name="Hipervínculo" xfId="3242" builtinId="8" hidden="1"/>
    <cellStyle name="Hipervínculo" xfId="3238" builtinId="8" hidden="1"/>
    <cellStyle name="Hipervínculo" xfId="3234" builtinId="8" hidden="1"/>
    <cellStyle name="Hipervínculo" xfId="3230" builtinId="8" hidden="1"/>
    <cellStyle name="Hipervínculo" xfId="3222" builtinId="8" hidden="1"/>
    <cellStyle name="Hipervínculo" xfId="3218" builtinId="8" hidden="1"/>
    <cellStyle name="Hipervínculo" xfId="7398" builtinId="8" hidden="1"/>
    <cellStyle name="Hipervínculo" xfId="7414" builtinId="8" hidden="1"/>
    <cellStyle name="Hipervínculo" xfId="7430" builtinId="8" hidden="1"/>
    <cellStyle name="Hipervínculo" xfId="7446" builtinId="8" hidden="1"/>
    <cellStyle name="Hipervínculo" xfId="7464" builtinId="8" hidden="1"/>
    <cellStyle name="Hipervínculo" xfId="7480" builtinId="8" hidden="1"/>
    <cellStyle name="Hipervínculo" xfId="7496" builtinId="8" hidden="1"/>
    <cellStyle name="Hipervínculo" xfId="7510" builtinId="8" hidden="1"/>
    <cellStyle name="Hipervínculo" xfId="7526" builtinId="8" hidden="1"/>
    <cellStyle name="Hipervínculo" xfId="7542" builtinId="8" hidden="1"/>
    <cellStyle name="Hipervínculo" xfId="7558" builtinId="8" hidden="1"/>
    <cellStyle name="Hipervínculo" xfId="7574" builtinId="8" hidden="1"/>
    <cellStyle name="Hipervínculo" xfId="7590" builtinId="8" hidden="1"/>
    <cellStyle name="Hipervínculo" xfId="7608" builtinId="8" hidden="1"/>
    <cellStyle name="Hipervínculo" xfId="7624" builtinId="8" hidden="1"/>
    <cellStyle name="Hipervínculo" xfId="7460" builtinId="8" hidden="1"/>
    <cellStyle name="Hipervínculo" xfId="7654" builtinId="8" hidden="1"/>
    <cellStyle name="Hipervínculo" xfId="7670" builtinId="8" hidden="1"/>
    <cellStyle name="Hipervínculo" xfId="7686" builtinId="8" hidden="1"/>
    <cellStyle name="Hipervínculo" xfId="7702" builtinId="8" hidden="1"/>
    <cellStyle name="Hipervínculo" xfId="7718" builtinId="8" hidden="1"/>
    <cellStyle name="Hipervínculo" xfId="7736" builtinId="8" hidden="1"/>
    <cellStyle name="Hipervínculo" xfId="7752" builtinId="8" hidden="1"/>
    <cellStyle name="Hipervínculo" xfId="7768" builtinId="8" hidden="1"/>
    <cellStyle name="Hipervínculo" xfId="7782" builtinId="8" hidden="1"/>
    <cellStyle name="Hipervínculo" xfId="7798" builtinId="8" hidden="1"/>
    <cellStyle name="Hipervínculo" xfId="7814" builtinId="8" hidden="1"/>
    <cellStyle name="Hipervínculo" xfId="7830" builtinId="8" hidden="1"/>
    <cellStyle name="Hipervínculo" xfId="7846" builtinId="8" hidden="1"/>
    <cellStyle name="Hipervínculo" xfId="7864" builtinId="8" hidden="1"/>
    <cellStyle name="Hipervínculo" xfId="7880" builtinId="8" hidden="1"/>
    <cellStyle name="Hipervínculo" xfId="7896" builtinId="8" hidden="1"/>
    <cellStyle name="Hipervínculo" xfId="7910" builtinId="8" hidden="1"/>
    <cellStyle name="Hipervínculo" xfId="7926" builtinId="8" hidden="1"/>
    <cellStyle name="Hipervínculo" xfId="7942" builtinId="8" hidden="1"/>
    <cellStyle name="Hipervínculo" xfId="7958" builtinId="8" hidden="1"/>
    <cellStyle name="Hipervínculo" xfId="7974" builtinId="8" hidden="1"/>
    <cellStyle name="Hipervínculo" xfId="7992" builtinId="8" hidden="1"/>
    <cellStyle name="Hipervínculo" xfId="8008" builtinId="8" hidden="1"/>
    <cellStyle name="Hipervínculo" xfId="8024" builtinId="8" hidden="1"/>
    <cellStyle name="Hipervínculo" xfId="8038" builtinId="8" hidden="1"/>
    <cellStyle name="Hipervínculo" xfId="8054" builtinId="8" hidden="1"/>
    <cellStyle name="Hipervínculo" xfId="8070" builtinId="8" hidden="1"/>
    <cellStyle name="Hipervínculo" xfId="8086" builtinId="8" hidden="1"/>
    <cellStyle name="Hipervínculo" xfId="8102" builtinId="8" hidden="1"/>
    <cellStyle name="Hipervínculo" xfId="8118" builtinId="8" hidden="1"/>
    <cellStyle name="Hipervínculo" xfId="8135" builtinId="8" hidden="1"/>
    <cellStyle name="Hipervínculo" xfId="8151" builtinId="8" hidden="1"/>
    <cellStyle name="Hipervínculo" xfId="7988" builtinId="8" hidden="1"/>
    <cellStyle name="Hipervínculo" xfId="8181" builtinId="8" hidden="1"/>
    <cellStyle name="Hipervínculo" xfId="8197" builtinId="8" hidden="1"/>
    <cellStyle name="Hipervínculo" xfId="8213" builtinId="8" hidden="1"/>
    <cellStyle name="Hipervínculo" xfId="8229" builtinId="8" hidden="1"/>
    <cellStyle name="Hipervínculo" xfId="8245" builtinId="8" hidden="1"/>
    <cellStyle name="Hipervínculo" xfId="8261" builtinId="8" hidden="1"/>
    <cellStyle name="Hipervínculo" xfId="8277" builtinId="8" hidden="1"/>
    <cellStyle name="Hipervínculo" xfId="8293" builtinId="8" hidden="1"/>
    <cellStyle name="Hipervínculo" xfId="8313" builtinId="8" hidden="1"/>
    <cellStyle name="Hipervínculo" xfId="8329" builtinId="8" hidden="1"/>
    <cellStyle name="Hipervínculo" xfId="8345" builtinId="8" hidden="1"/>
    <cellStyle name="Hipervínculo" xfId="8361" builtinId="8" hidden="1"/>
    <cellStyle name="Hipervínculo" xfId="8377" builtinId="8" hidden="1"/>
    <cellStyle name="Hipervínculo" xfId="8395" builtinId="8" hidden="1"/>
    <cellStyle name="Hipervínculo" xfId="8411" builtinId="8" hidden="1"/>
    <cellStyle name="Hipervínculo" xfId="8427" builtinId="8" hidden="1"/>
    <cellStyle name="Hipervínculo" xfId="8441" builtinId="8" hidden="1"/>
    <cellStyle name="Hipervínculo" xfId="8457" builtinId="8" hidden="1"/>
    <cellStyle name="Hipervínculo" xfId="8473" builtinId="8" hidden="1"/>
    <cellStyle name="Hipervínculo" xfId="8489" builtinId="8" hidden="1"/>
    <cellStyle name="Hipervínculo" xfId="8505" builtinId="8" hidden="1"/>
    <cellStyle name="Hipervínculo" xfId="8523" builtinId="8" hidden="1"/>
    <cellStyle name="Hipervínculo" xfId="8539" builtinId="8" hidden="1"/>
    <cellStyle name="Hipervínculo" xfId="8555" builtinId="8" hidden="1"/>
    <cellStyle name="Hipervínculo" xfId="8569" builtinId="8" hidden="1"/>
    <cellStyle name="Hipervínculo" xfId="8585" builtinId="8" hidden="1"/>
    <cellStyle name="Hipervínculo" xfId="8601" builtinId="8" hidden="1"/>
    <cellStyle name="Hipervínculo" xfId="8617" builtinId="8" hidden="1"/>
    <cellStyle name="Hipervínculo" xfId="8633" builtinId="8" hidden="1"/>
    <cellStyle name="Hipervínculo" xfId="8649" builtinId="8" hidden="1"/>
    <cellStyle name="Hipervínculo" xfId="8667" builtinId="8" hidden="1"/>
    <cellStyle name="Hipervínculo" xfId="8683" builtinId="8" hidden="1"/>
    <cellStyle name="Hipervínculo" xfId="8519" builtinId="8" hidden="1"/>
    <cellStyle name="Hipervínculo" xfId="8713" builtinId="8" hidden="1"/>
    <cellStyle name="Hipervínculo" xfId="8729" builtinId="8" hidden="1"/>
    <cellStyle name="Hipervínculo" xfId="8745" builtinId="8" hidden="1"/>
    <cellStyle name="Hipervínculo" xfId="8761" builtinId="8" hidden="1"/>
    <cellStyle name="Hipervínculo" xfId="8777" builtinId="8" hidden="1"/>
    <cellStyle name="Hipervínculo" xfId="8795" builtinId="8" hidden="1"/>
    <cellStyle name="Hipervínculo" xfId="8811" builtinId="8" hidden="1"/>
    <cellStyle name="Hipervínculo" xfId="8827" builtinId="8" hidden="1"/>
    <cellStyle name="Hipervínculo" xfId="8841" builtinId="8" hidden="1"/>
    <cellStyle name="Hipervínculo" xfId="8857" builtinId="8" hidden="1"/>
    <cellStyle name="Hipervínculo" xfId="8873" builtinId="8" hidden="1"/>
    <cellStyle name="Hipervínculo" xfId="8889" builtinId="8" hidden="1"/>
    <cellStyle name="Hipervínculo" xfId="8905" builtinId="8" hidden="1"/>
    <cellStyle name="Hipervínculo" xfId="8923" builtinId="8" hidden="1"/>
    <cellStyle name="Hipervínculo" xfId="8939" builtinId="8" hidden="1"/>
    <cellStyle name="Hipervínculo" xfId="8955" builtinId="8" hidden="1"/>
    <cellStyle name="Hipervínculo" xfId="8969" builtinId="8" hidden="1"/>
    <cellStyle name="Hipervínculo" xfId="8985" builtinId="8" hidden="1"/>
    <cellStyle name="Hipervínculo" xfId="9001" builtinId="8" hidden="1"/>
    <cellStyle name="Hipervínculo" xfId="9017" builtinId="8" hidden="1"/>
    <cellStyle name="Hipervínculo" xfId="9033" builtinId="8" hidden="1"/>
    <cellStyle name="Hipervínculo" xfId="9051" builtinId="8" hidden="1"/>
    <cellStyle name="Hipervínculo" xfId="9067" builtinId="8" hidden="1"/>
    <cellStyle name="Hipervínculo" xfId="9083" builtinId="8" hidden="1"/>
    <cellStyle name="Hipervínculo" xfId="9097" builtinId="8" hidden="1"/>
    <cellStyle name="Hipervínculo" xfId="9113" builtinId="8" hidden="1"/>
    <cellStyle name="Hipervínculo" xfId="9129" builtinId="8" hidden="1"/>
    <cellStyle name="Hipervínculo" xfId="9145" builtinId="8" hidden="1"/>
    <cellStyle name="Hipervínculo" xfId="9161" builtinId="8" hidden="1"/>
    <cellStyle name="Hipervínculo" xfId="9177" builtinId="8" hidden="1"/>
    <cellStyle name="Hipervínculo" xfId="9195" builtinId="8" hidden="1"/>
    <cellStyle name="Hipervínculo" xfId="9211" builtinId="8" hidden="1"/>
    <cellStyle name="Hipervínculo" xfId="9047" builtinId="8" hidden="1"/>
    <cellStyle name="Hipervínculo" xfId="9241" builtinId="8" hidden="1"/>
    <cellStyle name="Hipervínculo" xfId="9257" builtinId="8" hidden="1"/>
    <cellStyle name="Hipervínculo" xfId="9273" builtinId="8" hidden="1"/>
    <cellStyle name="Hipervínculo" xfId="9289" builtinId="8" hidden="1"/>
    <cellStyle name="Hipervínculo" xfId="9305" builtinId="8" hidden="1"/>
    <cellStyle name="Hipervínculo" xfId="9323" builtinId="8" hidden="1"/>
    <cellStyle name="Hipervínculo" xfId="9339" builtinId="8" hidden="1"/>
    <cellStyle name="Hipervínculo" xfId="9355" builtinId="8" hidden="1"/>
    <cellStyle name="Hipervínculo" xfId="9369" builtinId="8" hidden="1"/>
    <cellStyle name="Hipervínculo" xfId="9385" builtinId="8" hidden="1"/>
    <cellStyle name="Hipervínculo" xfId="9401" builtinId="8" hidden="1"/>
    <cellStyle name="Hipervínculo" xfId="9417" builtinId="8" hidden="1"/>
    <cellStyle name="Hipervínculo" xfId="9433" builtinId="8" hidden="1"/>
    <cellStyle name="Hipervínculo" xfId="9451" builtinId="8" hidden="1"/>
    <cellStyle name="Hipervínculo" xfId="9467" builtinId="8" hidden="1"/>
    <cellStyle name="Hipervínculo" xfId="9483" builtinId="8" hidden="1"/>
    <cellStyle name="Hipervínculo" xfId="9497" builtinId="8" hidden="1"/>
    <cellStyle name="Hipervínculo" xfId="9513" builtinId="8" hidden="1"/>
    <cellStyle name="Hipervínculo" xfId="9529" builtinId="8" hidden="1"/>
    <cellStyle name="Hipervínculo" xfId="9545" builtinId="8" hidden="1"/>
    <cellStyle name="Hipervínculo" xfId="9561" builtinId="8" hidden="1"/>
    <cellStyle name="Hipervínculo" xfId="9579" builtinId="8" hidden="1"/>
    <cellStyle name="Hipervínculo" xfId="9595" builtinId="8" hidden="1"/>
    <cellStyle name="Hipervínculo" xfId="9611" builtinId="8" hidden="1"/>
    <cellStyle name="Hipervínculo" xfId="9625" builtinId="8" hidden="1"/>
    <cellStyle name="Hipervínculo" xfId="9641" builtinId="8" hidden="1"/>
    <cellStyle name="Hipervínculo" xfId="9657" builtinId="8" hidden="1"/>
    <cellStyle name="Hipervínculo" xfId="9673" builtinId="8" hidden="1"/>
    <cellStyle name="Hipervínculo" xfId="9689" builtinId="8" hidden="1"/>
    <cellStyle name="Hipervínculo" xfId="9705" builtinId="8" hidden="1"/>
    <cellStyle name="Hipervínculo" xfId="9722" builtinId="8" hidden="1"/>
    <cellStyle name="Hipervínculo" xfId="9738" builtinId="8" hidden="1"/>
    <cellStyle name="Hipervínculo" xfId="9575" builtinId="8" hidden="1"/>
    <cellStyle name="Hipervínculo" xfId="9768" builtinId="8" hidden="1"/>
    <cellStyle name="Hipervínculo" xfId="9784" builtinId="8" hidden="1"/>
    <cellStyle name="Hipervínculo" xfId="9800" builtinId="8" hidden="1"/>
    <cellStyle name="Hipervínculo" xfId="9816" builtinId="8" hidden="1"/>
    <cellStyle name="Hipervínculo" xfId="9832" builtinId="8" hidden="1"/>
    <cellStyle name="Hipervínculo" xfId="9848" builtinId="8" hidden="1"/>
    <cellStyle name="Hipervínculo" xfId="9864" builtinId="8" hidden="1"/>
    <cellStyle name="Hipervínculo" xfId="9880" builtinId="8" hidden="1"/>
    <cellStyle name="Hipervínculo" xfId="9900" builtinId="8" hidden="1"/>
    <cellStyle name="Hipervínculo" xfId="9916" builtinId="8" hidden="1"/>
    <cellStyle name="Hipervínculo" xfId="9932" builtinId="8" hidden="1"/>
    <cellStyle name="Hipervínculo" xfId="9948" builtinId="8" hidden="1"/>
    <cellStyle name="Hipervínculo" xfId="9964" builtinId="8" hidden="1"/>
    <cellStyle name="Hipervínculo" xfId="9982" builtinId="8" hidden="1"/>
    <cellStyle name="Hipervínculo" xfId="9998" builtinId="8" hidden="1"/>
    <cellStyle name="Hipervínculo" xfId="10014" builtinId="8" hidden="1"/>
    <cellStyle name="Hipervínculo" xfId="10028" builtinId="8" hidden="1"/>
    <cellStyle name="Hipervínculo" xfId="10044" builtinId="8" hidden="1"/>
    <cellStyle name="Hipervínculo" xfId="10060" builtinId="8" hidden="1"/>
    <cellStyle name="Hipervínculo" xfId="10076" builtinId="8" hidden="1"/>
    <cellStyle name="Hipervínculo" xfId="10092" builtinId="8" hidden="1"/>
    <cellStyle name="Hipervínculo" xfId="10110" builtinId="8" hidden="1"/>
    <cellStyle name="Hipervínculo" xfId="10126" builtinId="8" hidden="1"/>
    <cellStyle name="Hipervínculo" xfId="10142" builtinId="8" hidden="1"/>
    <cellStyle name="Hipervínculo" xfId="10156" builtinId="8" hidden="1"/>
    <cellStyle name="Hipervínculo" xfId="10172" builtinId="8" hidden="1"/>
    <cellStyle name="Hipervínculo" xfId="10188" builtinId="8" hidden="1"/>
    <cellStyle name="Hipervínculo" xfId="10204" builtinId="8" hidden="1"/>
    <cellStyle name="Hipervínculo" xfId="10220" builtinId="8" hidden="1"/>
    <cellStyle name="Hipervínculo" xfId="10236" builtinId="8" hidden="1"/>
    <cellStyle name="Hipervínculo" xfId="10254" builtinId="8" hidden="1"/>
    <cellStyle name="Hipervínculo" xfId="10270" builtinId="8" hidden="1"/>
    <cellStyle name="Hipervínculo" xfId="10106" builtinId="8" hidden="1"/>
    <cellStyle name="Hipervínculo" xfId="10300" builtinId="8" hidden="1"/>
    <cellStyle name="Hipervínculo" xfId="10316" builtinId="8" hidden="1"/>
    <cellStyle name="Hipervínculo" xfId="10332" builtinId="8" hidden="1"/>
    <cellStyle name="Hipervínculo" xfId="10348" builtinId="8" hidden="1"/>
    <cellStyle name="Hipervínculo" xfId="10364" builtinId="8" hidden="1"/>
    <cellStyle name="Hipervínculo" xfId="10382" builtinId="8" hidden="1"/>
    <cellStyle name="Hipervínculo" xfId="10398" builtinId="8" hidden="1"/>
    <cellStyle name="Hipervínculo" xfId="10414" builtinId="8" hidden="1"/>
    <cellStyle name="Hipervínculo" xfId="10428" builtinId="8" hidden="1"/>
    <cellStyle name="Hipervínculo" xfId="10444" builtinId="8" hidden="1"/>
    <cellStyle name="Hipervínculo" xfId="10460" builtinId="8" hidden="1"/>
    <cellStyle name="Hipervínculo" xfId="10476" builtinId="8" hidden="1"/>
    <cellStyle name="Hipervínculo" xfId="10492" builtinId="8" hidden="1"/>
    <cellStyle name="Hipervínculo" xfId="10510" builtinId="8" hidden="1"/>
    <cellStyle name="Hipervínculo" xfId="10526" builtinId="8" hidden="1"/>
    <cellStyle name="Hipervínculo" xfId="10542" builtinId="8" hidden="1"/>
    <cellStyle name="Hipervínculo" xfId="10556" builtinId="8" hidden="1"/>
    <cellStyle name="Hipervínculo" xfId="10572" builtinId="8" hidden="1"/>
    <cellStyle name="Hipervínculo" xfId="10588" builtinId="8" hidden="1"/>
    <cellStyle name="Hipervínculo" xfId="10604" builtinId="8" hidden="1"/>
    <cellStyle name="Hipervínculo" xfId="10620" builtinId="8" hidden="1"/>
    <cellStyle name="Hipervínculo" xfId="10638" builtinId="8" hidden="1"/>
    <cellStyle name="Hipervínculo" xfId="10654" builtinId="8" hidden="1"/>
    <cellStyle name="Hipervínculo" xfId="10670" builtinId="8" hidden="1"/>
    <cellStyle name="Hipervínculo" xfId="10684" builtinId="8" hidden="1"/>
    <cellStyle name="Hipervínculo" xfId="10700" builtinId="8" hidden="1"/>
    <cellStyle name="Hipervínculo" xfId="10716" builtinId="8" hidden="1"/>
    <cellStyle name="Hipervínculo" xfId="10732" builtinId="8" hidden="1"/>
    <cellStyle name="Hipervínculo" xfId="10748" builtinId="8" hidden="1"/>
    <cellStyle name="Hipervínculo" xfId="10764" builtinId="8" hidden="1"/>
    <cellStyle name="Hipervínculo" xfId="10782" builtinId="8" hidden="1"/>
    <cellStyle name="Hipervínculo" xfId="10798" builtinId="8" hidden="1"/>
    <cellStyle name="Hipervínculo" xfId="10634" builtinId="8" hidden="1"/>
    <cellStyle name="Hipervínculo" xfId="10828" builtinId="8" hidden="1"/>
    <cellStyle name="Hipervínculo" xfId="10844" builtinId="8" hidden="1"/>
    <cellStyle name="Hipervínculo" xfId="10860" builtinId="8" hidden="1"/>
    <cellStyle name="Hipervínculo" xfId="10876" builtinId="8" hidden="1"/>
    <cellStyle name="Hipervínculo" xfId="10892" builtinId="8" hidden="1"/>
    <cellStyle name="Hipervínculo" xfId="10910" builtinId="8" hidden="1"/>
    <cellStyle name="Hipervínculo" xfId="10926" builtinId="8" hidden="1"/>
    <cellStyle name="Hipervínculo" xfId="10942" builtinId="8" hidden="1"/>
    <cellStyle name="Hipervínculo" xfId="10956" builtinId="8" hidden="1"/>
    <cellStyle name="Hipervínculo" xfId="10972" builtinId="8" hidden="1"/>
    <cellStyle name="Hipervínculo" xfId="10988" builtinId="8" hidden="1"/>
    <cellStyle name="Hipervínculo" xfId="11004" builtinId="8" hidden="1"/>
    <cellStyle name="Hipervínculo" xfId="11020" builtinId="8" hidden="1"/>
    <cellStyle name="Hipervínculo" xfId="11038" builtinId="8" hidden="1"/>
    <cellStyle name="Hipervínculo" xfId="11054" builtinId="8" hidden="1"/>
    <cellStyle name="Hipervínculo" xfId="11070" builtinId="8" hidden="1"/>
    <cellStyle name="Hipervínculo" xfId="11084" builtinId="8" hidden="1"/>
    <cellStyle name="Hipervínculo" xfId="11100" builtinId="8" hidden="1"/>
    <cellStyle name="Hipervínculo" xfId="11116" builtinId="8" hidden="1"/>
    <cellStyle name="Hipervínculo" xfId="11132" builtinId="8" hidden="1"/>
    <cellStyle name="Hipervínculo" xfId="11148" builtinId="8" hidden="1"/>
    <cellStyle name="Hipervínculo" xfId="11166" builtinId="8" hidden="1"/>
    <cellStyle name="Hipervínculo" xfId="11182" builtinId="8" hidden="1"/>
    <cellStyle name="Hipervínculo" xfId="11198" builtinId="8" hidden="1"/>
    <cellStyle name="Hipervínculo" xfId="11212" builtinId="8" hidden="1"/>
    <cellStyle name="Hipervínculo" xfId="11228" builtinId="8" hidden="1"/>
    <cellStyle name="Hipervínculo" xfId="11244" builtinId="8" hidden="1"/>
    <cellStyle name="Hipervínculo" xfId="11260" builtinId="8" hidden="1"/>
    <cellStyle name="Hipervínculo" xfId="11276" builtinId="8" hidden="1"/>
    <cellStyle name="Hipervínculo" xfId="11292" builtinId="8" hidden="1"/>
    <cellStyle name="Hipervínculo" xfId="11310" builtinId="8" hidden="1"/>
    <cellStyle name="Hipervínculo" xfId="11326" builtinId="8" hidden="1"/>
    <cellStyle name="Hipervínculo" xfId="11162" builtinId="8" hidden="1"/>
    <cellStyle name="Hipervínculo" xfId="11356" builtinId="8" hidden="1"/>
    <cellStyle name="Hipervínculo" xfId="11372" builtinId="8" hidden="1"/>
    <cellStyle name="Hipervínculo" xfId="11388" builtinId="8" hidden="1"/>
    <cellStyle name="Hipervínculo" xfId="11404" builtinId="8" hidden="1"/>
    <cellStyle name="Hipervínculo" xfId="11420" builtinId="8" hidden="1"/>
    <cellStyle name="Hipervínculo" xfId="11438" builtinId="8" hidden="1"/>
    <cellStyle name="Hipervínculo" xfId="11454" builtinId="8" hidden="1"/>
    <cellStyle name="Hipervínculo" xfId="11470" builtinId="8" hidden="1"/>
    <cellStyle name="Hipervínculo" xfId="11484" builtinId="8" hidden="1"/>
    <cellStyle name="Hipervínculo" xfId="11500" builtinId="8" hidden="1"/>
    <cellStyle name="Hipervínculo" xfId="11516" builtinId="8" hidden="1"/>
    <cellStyle name="Hipervínculo" xfId="11532" builtinId="8" hidden="1"/>
    <cellStyle name="Hipervínculo" xfId="11548" builtinId="8" hidden="1"/>
    <cellStyle name="Hipervínculo" xfId="11566" builtinId="8" hidden="1"/>
    <cellStyle name="Hipervínculo" xfId="11582" builtinId="8" hidden="1"/>
    <cellStyle name="Hipervínculo" xfId="11598" builtinId="8" hidden="1"/>
    <cellStyle name="Hipervínculo" xfId="11612" builtinId="8" hidden="1"/>
    <cellStyle name="Hipervínculo" xfId="11628" builtinId="8" hidden="1"/>
    <cellStyle name="Hipervínculo" xfId="11644" builtinId="8" hidden="1"/>
    <cellStyle name="Hipervínculo" xfId="11660" builtinId="8" hidden="1"/>
    <cellStyle name="Hipervínculo" xfId="11676" builtinId="8" hidden="1"/>
    <cellStyle name="Hipervínculo" xfId="11694" builtinId="8" hidden="1"/>
    <cellStyle name="Hipervínculo" xfId="11710" builtinId="8" hidden="1"/>
    <cellStyle name="Hipervínculo" xfId="11726" builtinId="8" hidden="1"/>
    <cellStyle name="Hipervínculo" xfId="11740" builtinId="8" hidden="1"/>
    <cellStyle name="Hipervínculo" xfId="11756" builtinId="8" hidden="1"/>
    <cellStyle name="Hipervínculo" xfId="11772" builtinId="8" hidden="1"/>
    <cellStyle name="Hipervínculo" xfId="11788" builtinId="8" hidden="1"/>
    <cellStyle name="Hipervínculo" xfId="11804" builtinId="8" hidden="1"/>
    <cellStyle name="Hipervínculo" xfId="11820" builtinId="8" hidden="1"/>
    <cellStyle name="Hipervínculo" xfId="11837" builtinId="8" hidden="1"/>
    <cellStyle name="Hipervínculo" xfId="11853" builtinId="8" hidden="1"/>
    <cellStyle name="Hipervínculo" xfId="11690" builtinId="8" hidden="1"/>
    <cellStyle name="Hipervínculo" xfId="11883" builtinId="8" hidden="1"/>
    <cellStyle name="Hipervínculo" xfId="11899" builtinId="8" hidden="1"/>
    <cellStyle name="Hipervínculo" xfId="11915" builtinId="8" hidden="1"/>
    <cellStyle name="Hipervínculo" xfId="11931" builtinId="8" hidden="1"/>
    <cellStyle name="Hipervínculo" xfId="11947" builtinId="8" hidden="1"/>
    <cellStyle name="Hipervínculo" xfId="11963" builtinId="8" hidden="1"/>
    <cellStyle name="Hipervínculo" xfId="11979" builtinId="8" hidden="1"/>
    <cellStyle name="Hipervínculo" xfId="11995" builtinId="8" hidden="1"/>
    <cellStyle name="Hipervínculo" xfId="12015" builtinId="8" hidden="1"/>
    <cellStyle name="Hipervínculo" xfId="12031" builtinId="8" hidden="1"/>
    <cellStyle name="Hipervínculo" xfId="12047" builtinId="8" hidden="1"/>
    <cellStyle name="Hipervínculo" xfId="12063" builtinId="8" hidden="1"/>
    <cellStyle name="Hipervínculo" xfId="12079" builtinId="8" hidden="1"/>
    <cellStyle name="Hipervínculo" xfId="12097" builtinId="8" hidden="1"/>
    <cellStyle name="Hipervínculo" xfId="12113" builtinId="8" hidden="1"/>
    <cellStyle name="Hipervínculo" xfId="12129" builtinId="8" hidden="1"/>
    <cellStyle name="Hipervínculo" xfId="12143" builtinId="8" hidden="1"/>
    <cellStyle name="Hipervínculo" xfId="12159" builtinId="8" hidden="1"/>
    <cellStyle name="Hipervínculo" xfId="12175" builtinId="8" hidden="1"/>
    <cellStyle name="Hipervínculo" xfId="12191" builtinId="8" hidden="1"/>
    <cellStyle name="Hipervínculo" xfId="12207" builtinId="8" hidden="1"/>
    <cellStyle name="Hipervínculo" xfId="12225" builtinId="8" hidden="1"/>
    <cellStyle name="Hipervínculo" xfId="12241" builtinId="8" hidden="1"/>
    <cellStyle name="Hipervínculo" xfId="12257" builtinId="8" hidden="1"/>
    <cellStyle name="Hipervínculo" xfId="12271" builtinId="8" hidden="1"/>
    <cellStyle name="Hipervínculo" xfId="12287" builtinId="8" hidden="1"/>
    <cellStyle name="Hipervínculo" xfId="12303" builtinId="8" hidden="1"/>
    <cellStyle name="Hipervínculo" xfId="12319" builtinId="8" hidden="1"/>
    <cellStyle name="Hipervínculo" xfId="12335" builtinId="8" hidden="1"/>
    <cellStyle name="Hipervínculo" xfId="12351" builtinId="8" hidden="1"/>
    <cellStyle name="Hipervínculo" xfId="12369" builtinId="8" hidden="1"/>
    <cellStyle name="Hipervínculo" xfId="12385" builtinId="8" hidden="1"/>
    <cellStyle name="Hipervínculo" xfId="12221" builtinId="8" hidden="1"/>
    <cellStyle name="Hipervínculo" xfId="12415" builtinId="8" hidden="1"/>
    <cellStyle name="Hipervínculo" xfId="12431" builtinId="8" hidden="1"/>
    <cellStyle name="Hipervínculo" xfId="12447" builtinId="8" hidden="1"/>
    <cellStyle name="Hipervínculo" xfId="12463" builtinId="8" hidden="1"/>
    <cellStyle name="Hipervínculo" xfId="12479" builtinId="8" hidden="1"/>
    <cellStyle name="Hipervínculo" xfId="12497" builtinId="8" hidden="1"/>
    <cellStyle name="Hipervínculo" xfId="12513" builtinId="8" hidden="1"/>
    <cellStyle name="Hipervínculo" xfId="12529" builtinId="8" hidden="1"/>
    <cellStyle name="Hipervínculo" xfId="12543" builtinId="8" hidden="1"/>
    <cellStyle name="Hipervínculo" xfId="12559" builtinId="8" hidden="1"/>
    <cellStyle name="Hipervínculo" xfId="12575" builtinId="8" hidden="1"/>
    <cellStyle name="Hipervínculo" xfId="12591" builtinId="8" hidden="1"/>
    <cellStyle name="Hipervínculo" xfId="12607" builtinId="8" hidden="1"/>
    <cellStyle name="Hipervínculo" xfId="12625" builtinId="8" hidden="1"/>
    <cellStyle name="Hipervínculo" xfId="12641" builtinId="8" hidden="1"/>
    <cellStyle name="Hipervínculo" xfId="12657" builtinId="8" hidden="1"/>
    <cellStyle name="Hipervínculo" xfId="12671" builtinId="8" hidden="1"/>
    <cellStyle name="Hipervínculo" xfId="12687" builtinId="8" hidden="1"/>
    <cellStyle name="Hipervínculo" xfId="12703" builtinId="8" hidden="1"/>
    <cellStyle name="Hipervínculo" xfId="12719" builtinId="8" hidden="1"/>
    <cellStyle name="Hipervínculo" xfId="12735" builtinId="8" hidden="1"/>
    <cellStyle name="Hipervínculo" xfId="12753" builtinId="8" hidden="1"/>
    <cellStyle name="Hipervínculo" xfId="12769" builtinId="8" hidden="1"/>
    <cellStyle name="Hipervínculo" xfId="12785" builtinId="8" hidden="1"/>
    <cellStyle name="Hipervínculo" xfId="12799" builtinId="8" hidden="1"/>
    <cellStyle name="Hipervínculo" xfId="12815" builtinId="8" hidden="1"/>
    <cellStyle name="Hipervínculo" xfId="12831" builtinId="8" hidden="1"/>
    <cellStyle name="Hipervínculo" xfId="12847" builtinId="8" hidden="1"/>
    <cellStyle name="Hipervínculo" xfId="12863" builtinId="8" hidden="1"/>
    <cellStyle name="Hipervínculo" xfId="12879" builtinId="8" hidden="1"/>
    <cellStyle name="Hipervínculo" xfId="12897" builtinId="8" hidden="1"/>
    <cellStyle name="Hipervínculo" xfId="12913" builtinId="8" hidden="1"/>
    <cellStyle name="Hipervínculo" xfId="12749" builtinId="8" hidden="1"/>
    <cellStyle name="Hipervínculo" xfId="12943" builtinId="8" hidden="1"/>
    <cellStyle name="Hipervínculo" xfId="12959" builtinId="8" hidden="1"/>
    <cellStyle name="Hipervínculo" xfId="12975" builtinId="8" hidden="1"/>
    <cellStyle name="Hipervínculo" xfId="12991" builtinId="8" hidden="1"/>
    <cellStyle name="Hipervínculo" xfId="13007" builtinId="8" hidden="1"/>
    <cellStyle name="Hipervínculo" xfId="13025" builtinId="8" hidden="1"/>
    <cellStyle name="Hipervínculo" xfId="13041" builtinId="8" hidden="1"/>
    <cellStyle name="Hipervínculo" xfId="13057" builtinId="8" hidden="1"/>
    <cellStyle name="Hipervínculo" xfId="13071" builtinId="8" hidden="1"/>
    <cellStyle name="Hipervínculo" xfId="13087" builtinId="8" hidden="1"/>
    <cellStyle name="Hipervínculo" xfId="13103" builtinId="8" hidden="1"/>
    <cellStyle name="Hipervínculo" xfId="13119" builtinId="8" hidden="1"/>
    <cellStyle name="Hipervínculo" xfId="13135" builtinId="8" hidden="1"/>
    <cellStyle name="Hipervínculo" xfId="13153" builtinId="8" hidden="1"/>
    <cellStyle name="Hipervínculo" xfId="13169" builtinId="8" hidden="1"/>
    <cellStyle name="Hipervínculo" xfId="13185" builtinId="8" hidden="1"/>
    <cellStyle name="Hipervínculo" xfId="13199" builtinId="8" hidden="1"/>
    <cellStyle name="Hipervínculo" xfId="13215" builtinId="8" hidden="1"/>
    <cellStyle name="Hipervínculo" xfId="13231" builtinId="8" hidden="1"/>
    <cellStyle name="Hipervínculo" xfId="13247" builtinId="8" hidden="1"/>
    <cellStyle name="Hipervínculo" xfId="13263" builtinId="8" hidden="1"/>
    <cellStyle name="Hipervínculo" xfId="13281" builtinId="8" hidden="1"/>
    <cellStyle name="Hipervínculo" xfId="13297" builtinId="8" hidden="1"/>
    <cellStyle name="Hipervínculo" xfId="13313" builtinId="8" hidden="1"/>
    <cellStyle name="Hipervínculo" xfId="13327" builtinId="8" hidden="1"/>
    <cellStyle name="Hipervínculo" xfId="13343" builtinId="8" hidden="1"/>
    <cellStyle name="Hipervínculo" xfId="13359" builtinId="8" hidden="1"/>
    <cellStyle name="Hipervínculo" xfId="13375" builtinId="8" hidden="1"/>
    <cellStyle name="Hipervínculo" xfId="13391" builtinId="8" hidden="1"/>
    <cellStyle name="Hipervínculo" xfId="13407" builtinId="8" hidden="1"/>
    <cellStyle name="Hipervínculo" xfId="13425" builtinId="8" hidden="1"/>
    <cellStyle name="Hipervínculo" xfId="13441" builtinId="8" hidden="1"/>
    <cellStyle name="Hipervínculo" xfId="13277" builtinId="8" hidden="1"/>
    <cellStyle name="Hipervínculo" xfId="13471" builtinId="8" hidden="1"/>
    <cellStyle name="Hipervínculo" xfId="13487" builtinId="8" hidden="1"/>
    <cellStyle name="Hipervínculo" xfId="13503" builtinId="8" hidden="1"/>
    <cellStyle name="Hipervínculo" xfId="13519" builtinId="8" hidden="1"/>
    <cellStyle name="Hipervínculo" xfId="13535" builtinId="8" hidden="1"/>
    <cellStyle name="Hipervínculo" xfId="13553" builtinId="8" hidden="1"/>
    <cellStyle name="Hipervínculo" xfId="13569" builtinId="8" hidden="1"/>
    <cellStyle name="Hipervínculo" xfId="13585" builtinId="8" hidden="1"/>
    <cellStyle name="Hipervínculo" xfId="13599" builtinId="8" hidden="1"/>
    <cellStyle name="Hipervínculo" xfId="13615" builtinId="8" hidden="1"/>
    <cellStyle name="Hipervínculo" xfId="13631" builtinId="8" hidden="1"/>
    <cellStyle name="Hipervínculo" xfId="13647" builtinId="8" hidden="1"/>
    <cellStyle name="Hipervínculo" xfId="13663" builtinId="8" hidden="1"/>
    <cellStyle name="Hipervínculo" xfId="13681" builtinId="8" hidden="1"/>
    <cellStyle name="Hipervínculo" xfId="13697" builtinId="8" hidden="1"/>
    <cellStyle name="Hipervínculo" xfId="13713" builtinId="8" hidden="1"/>
    <cellStyle name="Hipervínculo" xfId="13727" builtinId="8" hidden="1"/>
    <cellStyle name="Hipervínculo" xfId="13743" builtinId="8" hidden="1"/>
    <cellStyle name="Hipervínculo" xfId="13759" builtinId="8" hidden="1"/>
    <cellStyle name="Hipervínculo" xfId="13775" builtinId="8" hidden="1"/>
    <cellStyle name="Hipervínculo" xfId="13791" builtinId="8" hidden="1"/>
    <cellStyle name="Hipervínculo" xfId="13809" builtinId="8" hidden="1"/>
    <cellStyle name="Hipervínculo" xfId="13825" builtinId="8" hidden="1"/>
    <cellStyle name="Hipervínculo" xfId="13841" builtinId="8" hidden="1"/>
    <cellStyle name="Hipervínculo" xfId="13855" builtinId="8" hidden="1"/>
    <cellStyle name="Hipervínculo" xfId="13871" builtinId="8" hidden="1"/>
    <cellStyle name="Hipervínculo" xfId="13887" builtinId="8" hidden="1"/>
    <cellStyle name="Hipervínculo" xfId="13903" builtinId="8" hidden="1"/>
    <cellStyle name="Hipervínculo" xfId="13919" builtinId="8" hidden="1"/>
    <cellStyle name="Hipervínculo" xfId="13935" builtinId="8" hidden="1"/>
    <cellStyle name="Hipervínculo" xfId="13952" builtinId="8" hidden="1"/>
    <cellStyle name="Hipervínculo" xfId="13968" builtinId="8" hidden="1"/>
    <cellStyle name="Hipervínculo" xfId="13805" builtinId="8" hidden="1"/>
    <cellStyle name="Hipervínculo" xfId="13998" builtinId="8" hidden="1"/>
    <cellStyle name="Hipervínculo" xfId="14014" builtinId="8" hidden="1"/>
    <cellStyle name="Hipervínculo" xfId="14030" builtinId="8" hidden="1"/>
    <cellStyle name="Hipervínculo" xfId="14046" builtinId="8" hidden="1"/>
    <cellStyle name="Hipervínculo" xfId="14062" builtinId="8" hidden="1"/>
    <cellStyle name="Hipervínculo" xfId="14078" builtinId="8" hidden="1"/>
    <cellStyle name="Hipervínculo" xfId="14094" builtinId="8" hidden="1"/>
    <cellStyle name="Hipervínculo" xfId="14110" builtinId="8" hidden="1"/>
    <cellStyle name="Hipervínculo" xfId="14130" builtinId="8" hidden="1"/>
    <cellStyle name="Hipervínculo" xfId="14146" builtinId="8" hidden="1"/>
    <cellStyle name="Hipervínculo" xfId="14162" builtinId="8" hidden="1"/>
    <cellStyle name="Hipervínculo" xfId="14178" builtinId="8" hidden="1"/>
    <cellStyle name="Hipervínculo" xfId="14194" builtinId="8" hidden="1"/>
    <cellStyle name="Hipervínculo" xfId="14212" builtinId="8" hidden="1"/>
    <cellStyle name="Hipervínculo" xfId="14228" builtinId="8" hidden="1"/>
    <cellStyle name="Hipervínculo" xfId="14244" builtinId="8" hidden="1"/>
    <cellStyle name="Hipervínculo" xfId="14258" builtinId="8" hidden="1"/>
    <cellStyle name="Hipervínculo" xfId="14274" builtinId="8" hidden="1"/>
    <cellStyle name="Hipervínculo" xfId="14290" builtinId="8" hidden="1"/>
    <cellStyle name="Hipervínculo" xfId="14306" builtinId="8" hidden="1"/>
    <cellStyle name="Hipervínculo" xfId="14322" builtinId="8" hidden="1"/>
    <cellStyle name="Hipervínculo" xfId="14340" builtinId="8" hidden="1"/>
    <cellStyle name="Hipervínculo" xfId="14356" builtinId="8" hidden="1"/>
    <cellStyle name="Hipervínculo" xfId="14372" builtinId="8" hidden="1"/>
    <cellStyle name="Hipervínculo" xfId="14386" builtinId="8" hidden="1"/>
    <cellStyle name="Hipervínculo" xfId="14402" builtinId="8" hidden="1"/>
    <cellStyle name="Hipervínculo" xfId="14418" builtinId="8" hidden="1"/>
    <cellStyle name="Hipervínculo" xfId="14434" builtinId="8" hidden="1"/>
    <cellStyle name="Hipervínculo" xfId="14450" builtinId="8" hidden="1"/>
    <cellStyle name="Hipervínculo" xfId="14466" builtinId="8" hidden="1"/>
    <cellStyle name="Hipervínculo" xfId="14484" builtinId="8" hidden="1"/>
    <cellStyle name="Hipervínculo" xfId="14500" builtinId="8" hidden="1"/>
    <cellStyle name="Hipervínculo" xfId="14336" builtinId="8" hidden="1"/>
    <cellStyle name="Hipervínculo" xfId="14530" builtinId="8" hidden="1"/>
    <cellStyle name="Hipervínculo" xfId="14546" builtinId="8" hidden="1"/>
    <cellStyle name="Hipervínculo" xfId="14562" builtinId="8" hidden="1"/>
    <cellStyle name="Hipervínculo" xfId="14578" builtinId="8" hidden="1"/>
    <cellStyle name="Hipervínculo" xfId="14594" builtinId="8" hidden="1"/>
    <cellStyle name="Hipervínculo" xfId="14612" builtinId="8" hidden="1"/>
    <cellStyle name="Hipervínculo" xfId="14628" builtinId="8" hidden="1"/>
    <cellStyle name="Hipervínculo" xfId="14644" builtinId="8" hidden="1"/>
    <cellStyle name="Hipervínculo" xfId="14658" builtinId="8" hidden="1"/>
    <cellStyle name="Hipervínculo" xfId="14674" builtinId="8" hidden="1"/>
    <cellStyle name="Hipervínculo" xfId="14690" builtinId="8" hidden="1"/>
    <cellStyle name="Hipervínculo" xfId="14706" builtinId="8" hidden="1"/>
    <cellStyle name="Hipervínculo" xfId="14722" builtinId="8" hidden="1"/>
    <cellStyle name="Hipervínculo" xfId="14740" builtinId="8" hidden="1"/>
    <cellStyle name="Hipervínculo" xfId="14756" builtinId="8" hidden="1"/>
    <cellStyle name="Hipervínculo" xfId="14772" builtinId="8" hidden="1"/>
    <cellStyle name="Hipervínculo" xfId="14786" builtinId="8" hidden="1"/>
    <cellStyle name="Hipervínculo" xfId="14802" builtinId="8" hidden="1"/>
    <cellStyle name="Hipervínculo" xfId="14818" builtinId="8" hidden="1"/>
    <cellStyle name="Hipervínculo" xfId="14834" builtinId="8" hidden="1"/>
    <cellStyle name="Hipervínculo" xfId="14850" builtinId="8" hidden="1"/>
    <cellStyle name="Hipervínculo" xfId="14868" builtinId="8" hidden="1"/>
    <cellStyle name="Hipervínculo" xfId="14884" builtinId="8" hidden="1"/>
    <cellStyle name="Hipervínculo" xfId="14900" builtinId="8" hidden="1"/>
    <cellStyle name="Hipervínculo" xfId="14914" builtinId="8" hidden="1"/>
    <cellStyle name="Hipervínculo" xfId="14930" builtinId="8" hidden="1"/>
    <cellStyle name="Hipervínculo" xfId="14946" builtinId="8" hidden="1"/>
    <cellStyle name="Hipervínculo" xfId="14962" builtinId="8" hidden="1"/>
    <cellStyle name="Hipervínculo" xfId="14978" builtinId="8" hidden="1"/>
    <cellStyle name="Hipervínculo" xfId="14994" builtinId="8" hidden="1"/>
    <cellStyle name="Hipervínculo" xfId="15012" builtinId="8" hidden="1"/>
    <cellStyle name="Hipervínculo" xfId="15028" builtinId="8" hidden="1"/>
    <cellStyle name="Hipervínculo" xfId="14864" builtinId="8" hidden="1"/>
    <cellStyle name="Hipervínculo" xfId="15058" builtinId="8" hidden="1"/>
    <cellStyle name="Hipervínculo" xfId="15074" builtinId="8" hidden="1"/>
    <cellStyle name="Hipervínculo" xfId="15090" builtinId="8" hidden="1"/>
    <cellStyle name="Hipervínculo" xfId="15106" builtinId="8" hidden="1"/>
    <cellStyle name="Hipervínculo" xfId="15122" builtinId="8" hidden="1"/>
    <cellStyle name="Hipervínculo" xfId="15140" builtinId="8" hidden="1"/>
    <cellStyle name="Hipervínculo" xfId="15156" builtinId="8" hidden="1"/>
    <cellStyle name="Hipervínculo" xfId="15172" builtinId="8" hidden="1"/>
    <cellStyle name="Hipervínculo" xfId="15186" builtinId="8" hidden="1"/>
    <cellStyle name="Hipervínculo" xfId="15202" builtinId="8" hidden="1"/>
    <cellStyle name="Hipervínculo" xfId="15218" builtinId="8" hidden="1"/>
    <cellStyle name="Hipervínculo" xfId="15234" builtinId="8" hidden="1"/>
    <cellStyle name="Hipervínculo" xfId="15250" builtinId="8" hidden="1"/>
    <cellStyle name="Hipervínculo" xfId="15268" builtinId="8" hidden="1"/>
    <cellStyle name="Hipervínculo" xfId="15284" builtinId="8" hidden="1"/>
    <cellStyle name="Hipervínculo" xfId="15300" builtinId="8" hidden="1"/>
    <cellStyle name="Hipervínculo" xfId="15314" builtinId="8" hidden="1"/>
    <cellStyle name="Hipervínculo" xfId="15330" builtinId="8" hidden="1"/>
    <cellStyle name="Hipervínculo" xfId="15346" builtinId="8" hidden="1"/>
    <cellStyle name="Hipervínculo" xfId="15362" builtinId="8" hidden="1"/>
    <cellStyle name="Hipervínculo" xfId="15378" builtinId="8" hidden="1"/>
    <cellStyle name="Hipervínculo" xfId="15396" builtinId="8" hidden="1"/>
    <cellStyle name="Hipervínculo" xfId="15412" builtinId="8" hidden="1"/>
    <cellStyle name="Hipervínculo" xfId="15428" builtinId="8" hidden="1"/>
    <cellStyle name="Hipervínculo" xfId="15442" builtinId="8" hidden="1"/>
    <cellStyle name="Hipervínculo" xfId="15458" builtinId="8" hidden="1"/>
    <cellStyle name="Hipervínculo" xfId="15474" builtinId="8" hidden="1"/>
    <cellStyle name="Hipervínculo" xfId="15490" builtinId="8" hidden="1"/>
    <cellStyle name="Hipervínculo" xfId="15506" builtinId="8" hidden="1"/>
    <cellStyle name="Hipervínculo" xfId="15522" builtinId="8" hidden="1"/>
    <cellStyle name="Hipervínculo" xfId="15540" builtinId="8" hidden="1"/>
    <cellStyle name="Hipervínculo" xfId="15556" builtinId="8" hidden="1"/>
    <cellStyle name="Hipervínculo" xfId="15392" builtinId="8" hidden="1"/>
    <cellStyle name="Hipervínculo" xfId="15586" builtinId="8" hidden="1"/>
    <cellStyle name="Hipervínculo" xfId="15602" builtinId="8" hidden="1"/>
    <cellStyle name="Hipervínculo" xfId="15618" builtinId="8" hidden="1"/>
    <cellStyle name="Hipervínculo" xfId="15634" builtinId="8" hidden="1"/>
    <cellStyle name="Hipervínculo" xfId="15650" builtinId="8" hidden="1"/>
    <cellStyle name="Hipervínculo" xfId="15668" builtinId="8" hidden="1"/>
    <cellStyle name="Hipervínculo" xfId="15684" builtinId="8" hidden="1"/>
    <cellStyle name="Hipervínculo" xfId="15700" builtinId="8" hidden="1"/>
    <cellStyle name="Hipervínculo" xfId="15714" builtinId="8" hidden="1"/>
    <cellStyle name="Hipervínculo" xfId="15730" builtinId="8" hidden="1"/>
    <cellStyle name="Hipervínculo" xfId="15746" builtinId="8" hidden="1"/>
    <cellStyle name="Hipervínculo" xfId="15762" builtinId="8" hidden="1"/>
    <cellStyle name="Hipervínculo" xfId="15778" builtinId="8" hidden="1"/>
    <cellStyle name="Hipervínculo" xfId="15795" builtinId="8" hidden="1"/>
    <cellStyle name="Hipervínculo" xfId="15811" builtinId="8" hidden="1"/>
    <cellStyle name="Hipervínculo" xfId="15827" builtinId="8" hidden="1"/>
    <cellStyle name="Hipervínculo" xfId="15841" builtinId="8" hidden="1"/>
    <cellStyle name="Hipervínculo" xfId="15857" builtinId="8" hidden="1"/>
    <cellStyle name="Hipervínculo" xfId="15873" builtinId="8" hidden="1"/>
    <cellStyle name="Hipervínculo" xfId="15889" builtinId="8" hidden="1"/>
    <cellStyle name="Hipervínculo" xfId="15905" builtinId="8" hidden="1"/>
    <cellStyle name="Hipervínculo" xfId="15921" builtinId="8" hidden="1"/>
    <cellStyle name="Hipervínculo" xfId="15937" builtinId="8" hidden="1"/>
    <cellStyle name="Hipervínculo" xfId="15953" builtinId="8" hidden="1"/>
    <cellStyle name="Hipervínculo" xfId="15973" builtinId="8" hidden="1"/>
    <cellStyle name="Hipervínculo" xfId="15989" builtinId="8" hidden="1"/>
    <cellStyle name="Hipervínculo" xfId="16005" builtinId="8" hidden="1"/>
    <cellStyle name="Hipervínculo" xfId="16021" builtinId="8" hidden="1"/>
    <cellStyle name="Hipervínculo" xfId="16037" builtinId="8" hidden="1"/>
    <cellStyle name="Hipervínculo" xfId="16053" builtinId="8" hidden="1"/>
    <cellStyle name="Hipervínculo" xfId="16071" builtinId="8" hidden="1"/>
    <cellStyle name="Hipervínculo" xfId="16087" builtinId="8" hidden="1"/>
    <cellStyle name="Hipervínculo" xfId="15968" builtinId="8" hidden="1"/>
    <cellStyle name="Hipervínculo" xfId="16117" builtinId="8" hidden="1"/>
    <cellStyle name="Hipervínculo" xfId="16133" builtinId="8" hidden="1"/>
    <cellStyle name="Hipervínculo" xfId="16149" builtinId="8" hidden="1"/>
    <cellStyle name="Hipervínculo" xfId="16165" builtinId="8" hidden="1"/>
    <cellStyle name="Hipervínculo" xfId="16181" builtinId="8" hidden="1"/>
    <cellStyle name="Hipervínculo" xfId="16199" builtinId="8" hidden="1"/>
    <cellStyle name="Hipervínculo" xfId="16215" builtinId="8" hidden="1"/>
    <cellStyle name="Hipervínculo" xfId="16231" builtinId="8" hidden="1"/>
    <cellStyle name="Hipervínculo" xfId="16245" builtinId="8" hidden="1"/>
    <cellStyle name="Hipervínculo" xfId="16261" builtinId="8" hidden="1"/>
    <cellStyle name="Hipervínculo" xfId="16277" builtinId="8" hidden="1"/>
    <cellStyle name="Hipervínculo" xfId="16293" builtinId="8" hidden="1"/>
    <cellStyle name="Hipervínculo" xfId="16309" builtinId="8" hidden="1"/>
    <cellStyle name="Hipervínculo" xfId="16327" builtinId="8" hidden="1"/>
    <cellStyle name="Hipervínculo" xfId="16343" builtinId="8" hidden="1"/>
    <cellStyle name="Hipervínculo" xfId="16359" builtinId="8" hidden="1"/>
    <cellStyle name="Hipervínculo" xfId="16373" builtinId="8" hidden="1"/>
    <cellStyle name="Hipervínculo" xfId="16389" builtinId="8" hidden="1"/>
    <cellStyle name="Hipervínculo" xfId="16405" builtinId="8" hidden="1"/>
    <cellStyle name="Hipervínculo" xfId="16421" builtinId="8" hidden="1"/>
    <cellStyle name="Hipervínculo" xfId="16437" builtinId="8" hidden="1"/>
    <cellStyle name="Hipervínculo" xfId="16455" builtinId="8" hidden="1"/>
    <cellStyle name="Hipervínculo" xfId="16471" builtinId="8" hidden="1"/>
    <cellStyle name="Hipervínculo" xfId="16487" builtinId="8" hidden="1"/>
    <cellStyle name="Hipervínculo" xfId="16501" builtinId="8" hidden="1"/>
    <cellStyle name="Hipervínculo" xfId="16517" builtinId="8" hidden="1"/>
    <cellStyle name="Hipervínculo" xfId="16533" builtinId="8" hidden="1"/>
    <cellStyle name="Hipervínculo" xfId="16549" builtinId="8" hidden="1"/>
    <cellStyle name="Hipervínculo" xfId="16565" builtinId="8" hidden="1"/>
    <cellStyle name="Hipervínculo" xfId="16581" builtinId="8" hidden="1"/>
    <cellStyle name="Hipervínculo" xfId="16599" builtinId="8" hidden="1"/>
    <cellStyle name="Hipervínculo" xfId="16615" builtinId="8" hidden="1"/>
    <cellStyle name="Hipervínculo" xfId="16451" builtinId="8" hidden="1"/>
    <cellStyle name="Hipervínculo" xfId="16645" builtinId="8" hidden="1"/>
    <cellStyle name="Hipervínculo" xfId="16661" builtinId="8" hidden="1"/>
    <cellStyle name="Hipervínculo" xfId="16677" builtinId="8" hidden="1"/>
    <cellStyle name="Hipervínculo" xfId="16693" builtinId="8" hidden="1"/>
    <cellStyle name="Hipervínculo" xfId="16709" builtinId="8" hidden="1"/>
    <cellStyle name="Hipervínculo" xfId="16727" builtinId="8" hidden="1"/>
    <cellStyle name="Hipervínculo" xfId="16743" builtinId="8" hidden="1"/>
    <cellStyle name="Hipervínculo" xfId="16759" builtinId="8" hidden="1"/>
    <cellStyle name="Hipervínculo" xfId="16773" builtinId="8" hidden="1"/>
    <cellStyle name="Hipervínculo" xfId="16789" builtinId="8" hidden="1"/>
    <cellStyle name="Hipervínculo" xfId="16805" builtinId="8" hidden="1"/>
    <cellStyle name="Hipervínculo" xfId="16821" builtinId="8" hidden="1"/>
    <cellStyle name="Hipervínculo" xfId="16837" builtinId="8" hidden="1"/>
    <cellStyle name="Hipervínculo" xfId="16855" builtinId="8" hidden="1"/>
    <cellStyle name="Hipervínculo" xfId="16871" builtinId="8" hidden="1"/>
    <cellStyle name="Hipervínculo" xfId="16887" builtinId="8" hidden="1"/>
    <cellStyle name="Hipervínculo" xfId="16901" builtinId="8" hidden="1"/>
    <cellStyle name="Hipervínculo" xfId="16917" builtinId="8" hidden="1"/>
    <cellStyle name="Hipervínculo" xfId="16933" builtinId="8" hidden="1"/>
    <cellStyle name="Hipervínculo" xfId="16949" builtinId="8" hidden="1"/>
    <cellStyle name="Hipervínculo" xfId="16965" builtinId="8" hidden="1"/>
    <cellStyle name="Hipervínculo" xfId="16983" builtinId="8" hidden="1"/>
    <cellStyle name="Hipervínculo" xfId="16999" builtinId="8" hidden="1"/>
    <cellStyle name="Hipervínculo" xfId="17015" builtinId="8" hidden="1"/>
    <cellStyle name="Hipervínculo" xfId="17029" builtinId="8" hidden="1"/>
    <cellStyle name="Hipervínculo" xfId="17045" builtinId="8" hidden="1"/>
    <cellStyle name="Hipervínculo" xfId="17061" builtinId="8" hidden="1"/>
    <cellStyle name="Hipervínculo" xfId="17077" builtinId="8" hidden="1"/>
    <cellStyle name="Hipervínculo" xfId="17093" builtinId="8" hidden="1"/>
    <cellStyle name="Hipervínculo" xfId="17109" builtinId="8" hidden="1"/>
    <cellStyle name="Hipervínculo" xfId="17127" builtinId="8" hidden="1"/>
    <cellStyle name="Hipervínculo" xfId="17143" builtinId="8" hidden="1"/>
    <cellStyle name="Hipervínculo" xfId="16979" builtinId="8" hidden="1"/>
    <cellStyle name="Hipervínculo" xfId="17173" builtinId="8" hidden="1"/>
    <cellStyle name="Hipervínculo" xfId="17189" builtinId="8" hidden="1"/>
    <cellStyle name="Hipervínculo" xfId="17205" builtinId="8" hidden="1"/>
    <cellStyle name="Hipervínculo" xfId="17221" builtinId="8" hidden="1"/>
    <cellStyle name="Hipervínculo" xfId="17237" builtinId="8" hidden="1"/>
    <cellStyle name="Hipervínculo" xfId="17255" builtinId="8" hidden="1"/>
    <cellStyle name="Hipervínculo" xfId="17271" builtinId="8" hidden="1"/>
    <cellStyle name="Hipervínculo" xfId="17287" builtinId="8" hidden="1"/>
    <cellStyle name="Hipervínculo" xfId="17301" builtinId="8" hidden="1"/>
    <cellStyle name="Hipervínculo" xfId="17317" builtinId="8" hidden="1"/>
    <cellStyle name="Hipervínculo" xfId="17333" builtinId="8" hidden="1"/>
    <cellStyle name="Hipervínculo" xfId="17349" builtinId="8" hidden="1"/>
    <cellStyle name="Hipervínculo" xfId="17365" builtinId="8" hidden="1"/>
    <cellStyle name="Hipervínculo" xfId="17383" builtinId="8" hidden="1"/>
    <cellStyle name="Hipervínculo" xfId="17399" builtinId="8" hidden="1"/>
    <cellStyle name="Hipervínculo" xfId="17415" builtinId="8" hidden="1"/>
    <cellStyle name="Hipervínculo" xfId="17429" builtinId="8" hidden="1"/>
    <cellStyle name="Hipervínculo" xfId="17445" builtinId="8" hidden="1"/>
    <cellStyle name="Hipervínculo" xfId="17461" builtinId="8" hidden="1"/>
    <cellStyle name="Hipervínculo" xfId="17477" builtinId="8" hidden="1"/>
    <cellStyle name="Hipervínculo" xfId="17493" builtinId="8" hidden="1"/>
    <cellStyle name="Hipervínculo" xfId="17511" builtinId="8" hidden="1"/>
    <cellStyle name="Hipervínculo" xfId="17527" builtinId="8" hidden="1"/>
    <cellStyle name="Hipervínculo" xfId="17543" builtinId="8" hidden="1"/>
    <cellStyle name="Hipervínculo" xfId="17557" builtinId="8" hidden="1"/>
    <cellStyle name="Hipervínculo" xfId="17573" builtinId="8" hidden="1"/>
    <cellStyle name="Hipervínculo" xfId="17589" builtinId="8" hidden="1"/>
    <cellStyle name="Hipervínculo" xfId="17605" builtinId="8" hidden="1"/>
    <cellStyle name="Hipervínculo" xfId="17621" builtinId="8" hidden="1"/>
    <cellStyle name="Hipervínculo" xfId="17637" builtinId="8" hidden="1"/>
    <cellStyle name="Hipervínculo" xfId="17654" builtinId="8" hidden="1"/>
    <cellStyle name="Hipervínculo" xfId="17670" builtinId="8" hidden="1"/>
    <cellStyle name="Hipervínculo" xfId="17507" builtinId="8" hidden="1"/>
    <cellStyle name="Hipervínculo" xfId="17700" builtinId="8" hidden="1"/>
    <cellStyle name="Hipervínculo" xfId="17716" builtinId="8" hidden="1"/>
    <cellStyle name="Hipervínculo" xfId="17732" builtinId="8" hidden="1"/>
    <cellStyle name="Hipervínculo" xfId="17748" builtinId="8" hidden="1"/>
    <cellStyle name="Hipervínculo" xfId="17764" builtinId="8" hidden="1"/>
    <cellStyle name="Hipervínculo" xfId="17780" builtinId="8" hidden="1"/>
    <cellStyle name="Hipervínculo" xfId="17796" builtinId="8" hidden="1"/>
    <cellStyle name="Hipervínculo" xfId="17812" builtinId="8" hidden="1"/>
    <cellStyle name="Hipervínculo" xfId="17838" builtinId="8" hidden="1"/>
    <cellStyle name="Hipervínculo" xfId="17854" builtinId="8" hidden="1"/>
    <cellStyle name="Hipervínculo" xfId="17870" builtinId="8" hidden="1"/>
    <cellStyle name="Hipervínculo" xfId="17886" builtinId="8" hidden="1"/>
    <cellStyle name="Hipervínculo" xfId="17902" builtinId="8" hidden="1"/>
    <cellStyle name="Hipervínculo" xfId="17920" builtinId="8" hidden="1"/>
    <cellStyle name="Hipervínculo" xfId="17936" builtinId="8" hidden="1"/>
    <cellStyle name="Hipervínculo" xfId="17952" builtinId="8" hidden="1"/>
    <cellStyle name="Hipervínculo" xfId="17966" builtinId="8" hidden="1"/>
    <cellStyle name="Hipervínculo" xfId="17982" builtinId="8" hidden="1"/>
    <cellStyle name="Hipervínculo" xfId="17998" builtinId="8" hidden="1"/>
    <cellStyle name="Hipervínculo" xfId="18014" builtinId="8" hidden="1"/>
    <cellStyle name="Hipervínculo" xfId="18030" builtinId="8" hidden="1"/>
    <cellStyle name="Hipervínculo" xfId="18048" builtinId="8" hidden="1"/>
    <cellStyle name="Hipervínculo" xfId="18064" builtinId="8" hidden="1"/>
    <cellStyle name="Hipervínculo" xfId="18080" builtinId="8" hidden="1"/>
    <cellStyle name="Hipervínculo" xfId="18094" builtinId="8" hidden="1"/>
    <cellStyle name="Hipervínculo" xfId="18110" builtinId="8" hidden="1"/>
    <cellStyle name="Hipervínculo" xfId="18126" builtinId="8" hidden="1"/>
    <cellStyle name="Hipervínculo" xfId="18142" builtinId="8" hidden="1"/>
    <cellStyle name="Hipervínculo" xfId="18158" builtinId="8" hidden="1"/>
    <cellStyle name="Hipervínculo" xfId="18174" builtinId="8" hidden="1"/>
    <cellStyle name="Hipervínculo" xfId="18192" builtinId="8" hidden="1"/>
    <cellStyle name="Hipervínculo" xfId="18208" builtinId="8" hidden="1"/>
    <cellStyle name="Hipervínculo" xfId="18044" builtinId="8" hidden="1"/>
    <cellStyle name="Hipervínculo" xfId="18238" builtinId="8" hidden="1"/>
    <cellStyle name="Hipervínculo" xfId="18254" builtinId="8" hidden="1"/>
    <cellStyle name="Hipervínculo" xfId="18270" builtinId="8" hidden="1"/>
    <cellStyle name="Hipervínculo" xfId="18286" builtinId="8" hidden="1"/>
    <cellStyle name="Hipervínculo" xfId="18302" builtinId="8" hidden="1"/>
    <cellStyle name="Hipervínculo" xfId="18320" builtinId="8" hidden="1"/>
    <cellStyle name="Hipervínculo" xfId="18336" builtinId="8" hidden="1"/>
    <cellStyle name="Hipervínculo" xfId="18352" builtinId="8" hidden="1"/>
    <cellStyle name="Hipervínculo" xfId="18366" builtinId="8" hidden="1"/>
    <cellStyle name="Hipervínculo" xfId="18382" builtinId="8" hidden="1"/>
    <cellStyle name="Hipervínculo" xfId="18398" builtinId="8" hidden="1"/>
    <cellStyle name="Hipervínculo" xfId="18414" builtinId="8" hidden="1"/>
    <cellStyle name="Hipervínculo" xfId="18430" builtinId="8" hidden="1"/>
    <cellStyle name="Hipervínculo" xfId="18447" builtinId="8" hidden="1"/>
    <cellStyle name="Hipervínculo" xfId="18463" builtinId="8" hidden="1"/>
    <cellStyle name="Hipervínculo" xfId="18479" builtinId="8" hidden="1"/>
    <cellStyle name="Hipervínculo" xfId="18493" builtinId="8" hidden="1"/>
    <cellStyle name="Hipervínculo" xfId="18509" builtinId="8" hidden="1"/>
    <cellStyle name="Hipervínculo" xfId="18525" builtinId="8" hidden="1"/>
    <cellStyle name="Hipervínculo" xfId="18541" builtinId="8" hidden="1"/>
    <cellStyle name="Hipervínculo" xfId="18557" builtinId="8" hidden="1"/>
    <cellStyle name="Hipervínculo" xfId="18573" builtinId="8" hidden="1"/>
    <cellStyle name="Hipervínculo" xfId="18589" builtinId="8" hidden="1"/>
    <cellStyle name="Hipervínculo" xfId="18605" builtinId="8" hidden="1"/>
    <cellStyle name="Hipervínculo" xfId="18625" builtinId="8" hidden="1"/>
    <cellStyle name="Hipervínculo" xfId="18641" builtinId="8" hidden="1"/>
    <cellStyle name="Hipervínculo" xfId="18657" builtinId="8" hidden="1"/>
    <cellStyle name="Hipervínculo" xfId="18673" builtinId="8" hidden="1"/>
    <cellStyle name="Hipervínculo" xfId="18689" builtinId="8" hidden="1"/>
    <cellStyle name="Hipervínculo" xfId="18705" builtinId="8" hidden="1"/>
    <cellStyle name="Hipervínculo" xfId="18723" builtinId="8" hidden="1"/>
    <cellStyle name="Hipervínculo" xfId="18739" builtinId="8" hidden="1"/>
    <cellStyle name="Hipervínculo" xfId="18620" builtinId="8" hidden="1"/>
    <cellStyle name="Hipervínculo" xfId="18769" builtinId="8" hidden="1"/>
    <cellStyle name="Hipervínculo" xfId="18785" builtinId="8" hidden="1"/>
    <cellStyle name="Hipervínculo" xfId="18801" builtinId="8" hidden="1"/>
    <cellStyle name="Hipervínculo" xfId="18817" builtinId="8" hidden="1"/>
    <cellStyle name="Hipervínculo" xfId="18833" builtinId="8" hidden="1"/>
    <cellStyle name="Hipervínculo" xfId="18851" builtinId="8" hidden="1"/>
    <cellStyle name="Hipervínculo" xfId="18867" builtinId="8" hidden="1"/>
    <cellStyle name="Hipervínculo" xfId="18883" builtinId="8" hidden="1"/>
    <cellStyle name="Hipervínculo" xfId="18897" builtinId="8" hidden="1"/>
    <cellStyle name="Hipervínculo" xfId="18913" builtinId="8" hidden="1"/>
    <cellStyle name="Hipervínculo" xfId="18929" builtinId="8" hidden="1"/>
    <cellStyle name="Hipervínculo" xfId="18945" builtinId="8" hidden="1"/>
    <cellStyle name="Hipervínculo" xfId="18961" builtinId="8" hidden="1"/>
    <cellStyle name="Hipervínculo" xfId="18979" builtinId="8" hidden="1"/>
    <cellStyle name="Hipervínculo" xfId="18995" builtinId="8" hidden="1"/>
    <cellStyle name="Hipervínculo" xfId="19011" builtinId="8" hidden="1"/>
    <cellStyle name="Hipervínculo" xfId="19025" builtinId="8" hidden="1"/>
    <cellStyle name="Hipervínculo" xfId="19041" builtinId="8" hidden="1"/>
    <cellStyle name="Hipervínculo" xfId="19057" builtinId="8" hidden="1"/>
    <cellStyle name="Hipervínculo" xfId="19073" builtinId="8" hidden="1"/>
    <cellStyle name="Hipervínculo" xfId="19089" builtinId="8" hidden="1"/>
    <cellStyle name="Hipervínculo" xfId="19107" builtinId="8" hidden="1"/>
    <cellStyle name="Hipervínculo" xfId="19123" builtinId="8" hidden="1"/>
    <cellStyle name="Hipervínculo" xfId="19139" builtinId="8" hidden="1"/>
    <cellStyle name="Hipervínculo" xfId="19153" builtinId="8" hidden="1"/>
    <cellStyle name="Hipervínculo" xfId="19169" builtinId="8" hidden="1"/>
    <cellStyle name="Hipervínculo" xfId="19185" builtinId="8" hidden="1"/>
    <cellStyle name="Hipervínculo" xfId="19201" builtinId="8" hidden="1"/>
    <cellStyle name="Hipervínculo" xfId="19217" builtinId="8" hidden="1"/>
    <cellStyle name="Hipervínculo" xfId="19233" builtinId="8" hidden="1"/>
    <cellStyle name="Hipervínculo" xfId="19250" builtinId="8" hidden="1"/>
    <cellStyle name="Hipervínculo" xfId="19266" builtinId="8" hidden="1"/>
    <cellStyle name="Hipervínculo" xfId="19103" builtinId="8" hidden="1"/>
    <cellStyle name="Hipervínculo" xfId="19296" builtinId="8" hidden="1"/>
    <cellStyle name="Hipervínculo" xfId="19312" builtinId="8" hidden="1"/>
    <cellStyle name="Hipervínculo" xfId="19328" builtinId="8" hidden="1"/>
    <cellStyle name="Hipervínculo" xfId="19344" builtinId="8" hidden="1"/>
    <cellStyle name="Hipervínculo" xfId="19360" builtinId="8" hidden="1"/>
    <cellStyle name="Hipervínculo" xfId="19376" builtinId="8" hidden="1"/>
    <cellStyle name="Hipervínculo" xfId="19392" builtinId="8" hidden="1"/>
    <cellStyle name="Hipervínculo" xfId="19408" builtinId="8" hidden="1"/>
    <cellStyle name="Hipervínculo" xfId="19563" builtinId="8" hidden="1"/>
    <cellStyle name="Hipervínculo" xfId="19579" builtinId="8" hidden="1"/>
    <cellStyle name="Hipervínculo" xfId="19595" builtinId="8" hidden="1"/>
    <cellStyle name="Hipervínculo" xfId="19612" builtinId="8" hidden="1"/>
    <cellStyle name="Hipervínculo" xfId="19628" builtinId="8" hidden="1"/>
    <cellStyle name="Hipervínculo" xfId="19644" builtinId="8" hidden="1"/>
    <cellStyle name="Hipervínculo" xfId="19660" builtinId="8" hidden="1"/>
    <cellStyle name="Hipervínculo" xfId="19676" builtinId="8" hidden="1"/>
    <cellStyle name="Hipervínculo" xfId="19693" builtinId="8" hidden="1"/>
    <cellStyle name="Hipervínculo" xfId="19709" builtinId="8" hidden="1"/>
    <cellStyle name="Hipervínculo" xfId="19725" builtinId="8" hidden="1"/>
    <cellStyle name="Hipervínculo" xfId="19741" builtinId="8" hidden="1"/>
    <cellStyle name="Hipervínculo" xfId="19757" builtinId="8" hidden="1"/>
    <cellStyle name="Hipervínculo" xfId="19773" builtinId="8" hidden="1"/>
    <cellStyle name="Hipervínculo" xfId="19789" builtinId="8" hidden="1"/>
    <cellStyle name="Hipervínculo" xfId="19805" builtinId="8" hidden="1"/>
    <cellStyle name="Hipervínculo" xfId="19821" builtinId="8" hidden="1"/>
    <cellStyle name="Hipervínculo" xfId="19837" builtinId="8" hidden="1"/>
    <cellStyle name="Hipervínculo" xfId="19853" builtinId="8" hidden="1"/>
    <cellStyle name="Hipervínculo" xfId="19869" builtinId="8" hidden="1"/>
    <cellStyle name="Hipervínculo" xfId="19885" builtinId="8" hidden="1"/>
    <cellStyle name="Hipervínculo" xfId="19901" builtinId="8" hidden="1"/>
    <cellStyle name="Hipervínculo" xfId="19929" builtinId="8" hidden="1"/>
    <cellStyle name="Hipervínculo" xfId="19945" builtinId="8" hidden="1"/>
    <cellStyle name="Hipervínculo" xfId="19961" builtinId="8" hidden="1"/>
    <cellStyle name="Hipervínculo" xfId="19977" builtinId="8" hidden="1"/>
    <cellStyle name="Hipervínculo" xfId="19994" builtinId="8" hidden="1"/>
    <cellStyle name="Hipervínculo" xfId="20010" builtinId="8" hidden="1"/>
    <cellStyle name="Hipervínculo" xfId="20026" builtinId="8" hidden="1"/>
    <cellStyle name="Hipervínculo" xfId="20042" builtinId="8" hidden="1"/>
    <cellStyle name="Hipervínculo" xfId="20058" builtinId="8" hidden="1"/>
    <cellStyle name="Hipervínculo" xfId="20075" builtinId="8" hidden="1"/>
    <cellStyle name="Hipervínculo" xfId="20091" builtinId="8" hidden="1"/>
    <cellStyle name="Hipervínculo" xfId="20107" builtinId="8" hidden="1"/>
    <cellStyle name="Hipervínculo" xfId="20133" builtinId="8" hidden="1"/>
    <cellStyle name="Hipervínculo" xfId="20149" builtinId="8" hidden="1"/>
    <cellStyle name="Hipervínculo" xfId="20165" builtinId="8" hidden="1"/>
    <cellStyle name="Hipervínculo" xfId="20182" builtinId="8" hidden="1"/>
    <cellStyle name="Hipervínculo" xfId="20198" builtinId="8" hidden="1"/>
    <cellStyle name="Hipervínculo" xfId="20214" builtinId="8" hidden="1"/>
    <cellStyle name="Hipervínculo" xfId="20230" builtinId="8" hidden="1"/>
    <cellStyle name="Hipervínculo" xfId="20246" builtinId="8" hidden="1"/>
    <cellStyle name="Hipervínculo" xfId="20263" builtinId="8" hidden="1"/>
    <cellStyle name="Hipervínculo" xfId="20279" builtinId="8" hidden="1"/>
    <cellStyle name="Hipervínculo" xfId="20295" builtinId="8" hidden="1"/>
    <cellStyle name="Hipervínculo" xfId="20311" builtinId="8" hidden="1"/>
    <cellStyle name="Hipervínculo" xfId="20327" builtinId="8" hidden="1"/>
    <cellStyle name="Hipervínculo" xfId="20343" builtinId="8" hidden="1"/>
    <cellStyle name="Hipervínculo" xfId="20359" builtinId="8" hidden="1"/>
    <cellStyle name="Hipervínculo" xfId="20375" builtinId="8" hidden="1"/>
    <cellStyle name="Hipervínculo" xfId="20391" builtinId="8" hidden="1"/>
    <cellStyle name="Hipervínculo" xfId="20407" builtinId="8" hidden="1"/>
    <cellStyle name="Hipervínculo" xfId="20423" builtinId="8" hidden="1"/>
    <cellStyle name="Hipervínculo" xfId="20439" builtinId="8" hidden="1"/>
    <cellStyle name="Hipervínculo" xfId="20455" builtinId="8" hidden="1"/>
    <cellStyle name="Hipervínculo" xfId="20471" builtinId="8" hidden="1"/>
    <cellStyle name="Hipervínculo" xfId="20487" builtinId="8" hidden="1"/>
    <cellStyle name="Hipervínculo" xfId="20514" builtinId="8" hidden="1"/>
    <cellStyle name="Hipervínculo" xfId="20530" builtinId="8" hidden="1"/>
    <cellStyle name="Hipervínculo" xfId="20546" builtinId="8" hidden="1"/>
    <cellStyle name="Hipervínculo" xfId="20563" builtinId="8" hidden="1"/>
    <cellStyle name="Hipervínculo" xfId="20579" builtinId="8" hidden="1"/>
    <cellStyle name="Hipervínculo" xfId="20595" builtinId="8" hidden="1"/>
    <cellStyle name="Hipervínculo" xfId="20611" builtinId="8" hidden="1"/>
    <cellStyle name="Hipervínculo" xfId="20627" builtinId="8" hidden="1"/>
    <cellStyle name="Hipervínculo" xfId="20644" builtinId="8" hidden="1"/>
    <cellStyle name="Hipervínculo" xfId="20660" builtinId="8" hidden="1"/>
    <cellStyle name="Hipervínculo" xfId="20676" builtinId="8" hidden="1"/>
    <cellStyle name="Hipervínculo" xfId="20692" builtinId="8" hidden="1"/>
    <cellStyle name="Hipervínculo" xfId="20708" builtinId="8" hidden="1"/>
    <cellStyle name="Hipervínculo" xfId="20724" builtinId="8" hidden="1"/>
    <cellStyle name="Hipervínculo" xfId="20740" builtinId="8" hidden="1"/>
    <cellStyle name="Hipervínculo" xfId="20756" builtinId="8" hidden="1"/>
    <cellStyle name="Hipervínculo" xfId="20772" builtinId="8" hidden="1"/>
    <cellStyle name="Hipervínculo" xfId="20788" builtinId="8" hidden="1"/>
    <cellStyle name="Hipervínculo" xfId="20804" builtinId="8" hidden="1"/>
    <cellStyle name="Hipervínculo" xfId="20820" builtinId="8" hidden="1"/>
    <cellStyle name="Hipervínculo" xfId="20836" builtinId="8" hidden="1"/>
    <cellStyle name="Hipervínculo" xfId="20852" builtinId="8" hidden="1"/>
    <cellStyle name="Hipervínculo" xfId="20866" builtinId="8" hidden="1"/>
    <cellStyle name="Hipervínculo" xfId="20882" builtinId="8" hidden="1"/>
    <cellStyle name="Hipervínculo" xfId="20898" builtinId="8" hidden="1"/>
    <cellStyle name="Hipervínculo" xfId="20914" builtinId="8" hidden="1"/>
    <cellStyle name="Hipervínculo" xfId="20930" builtinId="8" hidden="1"/>
    <cellStyle name="Hipervínculo" xfId="20946" builtinId="8" hidden="1"/>
    <cellStyle name="Hipervínculo" xfId="20962" builtinId="8" hidden="1"/>
    <cellStyle name="Hipervínculo" xfId="20978" builtinId="8" hidden="1"/>
    <cellStyle name="Hipervínculo" xfId="20994" builtinId="8" hidden="1"/>
    <cellStyle name="Hipervínculo" xfId="21010" builtinId="8" hidden="1"/>
    <cellStyle name="Hipervínculo" xfId="21026" builtinId="8" hidden="1"/>
    <cellStyle name="Hipervínculo" xfId="21042" builtinId="8" hidden="1"/>
    <cellStyle name="Hipervínculo" xfId="21069" builtinId="8" hidden="1"/>
    <cellStyle name="Hipervínculo" xfId="21085" builtinId="8" hidden="1"/>
    <cellStyle name="Hipervínculo" xfId="21101" builtinId="8" hidden="1"/>
    <cellStyle name="Hipervínculo" xfId="21118" builtinId="8" hidden="1"/>
    <cellStyle name="Hipervínculo" xfId="21134" builtinId="8" hidden="1"/>
    <cellStyle name="Hipervínculo" xfId="21150" builtinId="8" hidden="1"/>
    <cellStyle name="Hipervínculo" xfId="21166" builtinId="8" hidden="1"/>
    <cellStyle name="Hipervínculo" xfId="21182" builtinId="8" hidden="1"/>
    <cellStyle name="Hipervínculo" xfId="21199" builtinId="8" hidden="1"/>
    <cellStyle name="Hipervínculo" xfId="21215" builtinId="8" hidden="1"/>
    <cellStyle name="Hipervínculo" xfId="21231" builtinId="8" hidden="1"/>
    <cellStyle name="Hipervínculo" xfId="21247" builtinId="8" hidden="1"/>
    <cellStyle name="Hipervínculo" xfId="21263" builtinId="8" hidden="1"/>
    <cellStyle name="Hipervínculo" xfId="21279" builtinId="8" hidden="1"/>
    <cellStyle name="Hipervínculo" xfId="21295" builtinId="8" hidden="1"/>
    <cellStyle name="Hipervínculo" xfId="21311" builtinId="8" hidden="1"/>
    <cellStyle name="Hipervínculo" xfId="21327" builtinId="8" hidden="1"/>
    <cellStyle name="Hipervínculo" xfId="21343" builtinId="8" hidden="1"/>
    <cellStyle name="Hipervínculo" xfId="21359" builtinId="8" hidden="1"/>
    <cellStyle name="Hipervínculo" xfId="21375" builtinId="8" hidden="1"/>
    <cellStyle name="Hipervínculo" xfId="21391" builtinId="8" hidden="1"/>
    <cellStyle name="Hipervínculo" xfId="21407" builtinId="8" hidden="1"/>
    <cellStyle name="Hipervínculo" xfId="21053" builtinId="8" hidden="1"/>
    <cellStyle name="Hipervínculo" xfId="21437" builtinId="8" hidden="1"/>
    <cellStyle name="Hipervínculo" xfId="21453" builtinId="8" hidden="1"/>
    <cellStyle name="Hipervínculo" xfId="21469" builtinId="8" hidden="1"/>
    <cellStyle name="Hipervínculo" xfId="21485" builtinId="8" hidden="1"/>
    <cellStyle name="Hipervínculo" xfId="21501" builtinId="8" hidden="1"/>
    <cellStyle name="Hipervínculo" xfId="21517" builtinId="8" hidden="1"/>
    <cellStyle name="Hipervínculo" xfId="21533" builtinId="8" hidden="1"/>
    <cellStyle name="Hipervínculo" xfId="21549" builtinId="8" hidden="1"/>
    <cellStyle name="Hipervínculo" xfId="21565" builtinId="8" hidden="1"/>
    <cellStyle name="Hipervínculo" xfId="21581" builtinId="8" hidden="1"/>
    <cellStyle name="Hipervínculo" xfId="21597" builtinId="8" hidden="1"/>
    <cellStyle name="Hipervínculo" xfId="21611" builtinId="8" hidden="1"/>
    <cellStyle name="Hipervínculo" xfId="21627" builtinId="8" hidden="1"/>
    <cellStyle name="Hipervínculo" xfId="21643" builtinId="8" hidden="1"/>
    <cellStyle name="Hipervínculo" xfId="21659" builtinId="8" hidden="1"/>
    <cellStyle name="Hipervínculo" xfId="21675" builtinId="8" hidden="1"/>
    <cellStyle name="Hipervínculo" xfId="21691" builtinId="8" hidden="1"/>
    <cellStyle name="Hipervínculo" xfId="21707" builtinId="8" hidden="1"/>
    <cellStyle name="Hipervínculo" xfId="21723" builtinId="8" hidden="1"/>
    <cellStyle name="Hipervínculo" xfId="21739" builtinId="8" hidden="1"/>
    <cellStyle name="Hipervínculo" xfId="21755" builtinId="8" hidden="1"/>
    <cellStyle name="Hipervínculo" xfId="21771" builtinId="8" hidden="1"/>
    <cellStyle name="Hipervínculo" xfId="21781" builtinId="8" hidden="1"/>
    <cellStyle name="Hipervínculo" xfId="21775" builtinId="8" hidden="1"/>
    <cellStyle name="Hipervínculo" xfId="21769" builtinId="8" hidden="1"/>
    <cellStyle name="Hipervínculo" xfId="21765" builtinId="8" hidden="1"/>
    <cellStyle name="Hipervínculo" xfId="21759" builtinId="8" hidden="1"/>
    <cellStyle name="Hipervínculo" xfId="21753" builtinId="8" hidden="1"/>
    <cellStyle name="Hipervínculo" xfId="21749" builtinId="8" hidden="1"/>
    <cellStyle name="Hipervínculo" xfId="21743" builtinId="8" hidden="1"/>
    <cellStyle name="Hipervínculo" xfId="21737" builtinId="8" hidden="1"/>
    <cellStyle name="Hipervínculo" xfId="21733" builtinId="8" hidden="1"/>
    <cellStyle name="Hipervínculo" xfId="21727" builtinId="8" hidden="1"/>
    <cellStyle name="Hipervínculo" xfId="21721" builtinId="8" hidden="1"/>
    <cellStyle name="Hipervínculo" xfId="21717" builtinId="8" hidden="1"/>
    <cellStyle name="Hipervínculo" xfId="21711" builtinId="8" hidden="1"/>
    <cellStyle name="Hipervínculo" xfId="21705" builtinId="8" hidden="1"/>
    <cellStyle name="Hipervínculo" xfId="21701" builtinId="8" hidden="1"/>
    <cellStyle name="Hipervínculo" xfId="21695" builtinId="8" hidden="1"/>
    <cellStyle name="Hipervínculo" xfId="21689" builtinId="8" hidden="1"/>
    <cellStyle name="Hipervínculo" xfId="21685" builtinId="8" hidden="1"/>
    <cellStyle name="Hipervínculo" xfId="21679" builtinId="8" hidden="1"/>
    <cellStyle name="Hipervínculo" xfId="21673" builtinId="8" hidden="1"/>
    <cellStyle name="Hipervínculo" xfId="21669" builtinId="8" hidden="1"/>
    <cellStyle name="Hipervínculo" xfId="21663" builtinId="8" hidden="1"/>
    <cellStyle name="Hipervínculo" xfId="21657" builtinId="8" hidden="1"/>
    <cellStyle name="Hipervínculo" xfId="21653" builtinId="8" hidden="1"/>
    <cellStyle name="Hipervínculo" xfId="21647" builtinId="8" hidden="1"/>
    <cellStyle name="Hipervínculo" xfId="21641" builtinId="8" hidden="1"/>
    <cellStyle name="Hipervínculo" xfId="21637" builtinId="8" hidden="1"/>
    <cellStyle name="Hipervínculo" xfId="21631" builtinId="8" hidden="1"/>
    <cellStyle name="Hipervínculo" xfId="21625" builtinId="8" hidden="1"/>
    <cellStyle name="Hipervínculo" xfId="21621" builtinId="8" hidden="1"/>
    <cellStyle name="Hipervínculo" xfId="21615" builtinId="8" hidden="1"/>
    <cellStyle name="Hipervínculo" xfId="21609" builtinId="8" hidden="1"/>
    <cellStyle name="Hipervínculo" xfId="21605" builtinId="8" hidden="1"/>
    <cellStyle name="Hipervínculo" xfId="21601" builtinId="8" hidden="1"/>
    <cellStyle name="Hipervínculo" xfId="21595" builtinId="8" hidden="1"/>
    <cellStyle name="Hipervínculo" xfId="21591" builtinId="8" hidden="1"/>
    <cellStyle name="Hipervínculo" xfId="21585" builtinId="8" hidden="1"/>
    <cellStyle name="Hipervínculo" xfId="21579" builtinId="8" hidden="1"/>
    <cellStyle name="Hipervínculo" xfId="21575" builtinId="8" hidden="1"/>
    <cellStyle name="Hipervínculo" xfId="21569" builtinId="8" hidden="1"/>
    <cellStyle name="Hipervínculo" xfId="21563" builtinId="8" hidden="1"/>
    <cellStyle name="Hipervínculo" xfId="21559" builtinId="8" hidden="1"/>
    <cellStyle name="Hipervínculo" xfId="21553" builtinId="8" hidden="1"/>
    <cellStyle name="Hipervínculo" xfId="21547" builtinId="8" hidden="1"/>
    <cellStyle name="Hipervínculo" xfId="21543" builtinId="8" hidden="1"/>
    <cellStyle name="Hipervínculo" xfId="21537" builtinId="8" hidden="1"/>
    <cellStyle name="Hipervínculo" xfId="21531" builtinId="8" hidden="1"/>
    <cellStyle name="Hipervínculo" xfId="21527" builtinId="8" hidden="1"/>
    <cellStyle name="Hipervínculo" xfId="21521" builtinId="8" hidden="1"/>
    <cellStyle name="Hipervínculo" xfId="21515" builtinId="8" hidden="1"/>
    <cellStyle name="Hipervínculo" xfId="21511" builtinId="8" hidden="1"/>
    <cellStyle name="Hipervínculo" xfId="21505" builtinId="8" hidden="1"/>
    <cellStyle name="Hipervínculo" xfId="21499" builtinId="8" hidden="1"/>
    <cellStyle name="Hipervínculo" xfId="21495" builtinId="8" hidden="1"/>
    <cellStyle name="Hipervínculo" xfId="21489" builtinId="8" hidden="1"/>
    <cellStyle name="Hipervínculo" xfId="21483" builtinId="8" hidden="1"/>
    <cellStyle name="Hipervínculo" xfId="21479" builtinId="8" hidden="1"/>
    <cellStyle name="Hipervínculo" xfId="21473" builtinId="8" hidden="1"/>
    <cellStyle name="Hipervínculo" xfId="21467" builtinId="8" hidden="1"/>
    <cellStyle name="Hipervínculo" xfId="21463" builtinId="8" hidden="1"/>
    <cellStyle name="Hipervínculo" xfId="21457" builtinId="8" hidden="1"/>
    <cellStyle name="Hipervínculo" xfId="21451" builtinId="8" hidden="1"/>
    <cellStyle name="Hipervínculo" xfId="21447" builtinId="8" hidden="1"/>
    <cellStyle name="Hipervínculo" xfId="21441" builtinId="8" hidden="1"/>
    <cellStyle name="Hipervínculo" xfId="21435" builtinId="8" hidden="1"/>
    <cellStyle name="Hipervínculo" xfId="21431" builtinId="8" hidden="1"/>
    <cellStyle name="Hipervínculo" xfId="21425" builtinId="8" hidden="1"/>
    <cellStyle name="Hipervínculo" xfId="21421" builtinId="8" hidden="1"/>
    <cellStyle name="Hipervínculo" xfId="21417" builtinId="8" hidden="1"/>
    <cellStyle name="Hipervínculo" xfId="21411" builtinId="8" hidden="1"/>
    <cellStyle name="Hipervínculo" xfId="21405" builtinId="8" hidden="1"/>
    <cellStyle name="Hipervínculo" xfId="21401" builtinId="8" hidden="1"/>
    <cellStyle name="Hipervínculo" xfId="21395" builtinId="8" hidden="1"/>
    <cellStyle name="Hipervínculo" xfId="21389" builtinId="8" hidden="1"/>
    <cellStyle name="Hipervínculo" xfId="21385" builtinId="8" hidden="1"/>
    <cellStyle name="Hipervínculo" xfId="21379" builtinId="8" hidden="1"/>
    <cellStyle name="Hipervínculo" xfId="21373" builtinId="8" hidden="1"/>
    <cellStyle name="Hipervínculo" xfId="21369" builtinId="8" hidden="1"/>
    <cellStyle name="Hipervínculo" xfId="21363" builtinId="8" hidden="1"/>
    <cellStyle name="Hipervínculo" xfId="21357" builtinId="8" hidden="1"/>
    <cellStyle name="Hipervínculo" xfId="21353" builtinId="8" hidden="1"/>
    <cellStyle name="Hipervínculo" xfId="21347" builtinId="8" hidden="1"/>
    <cellStyle name="Hipervínculo" xfId="21341" builtinId="8" hidden="1"/>
    <cellStyle name="Hipervínculo" xfId="21337" builtinId="8" hidden="1"/>
    <cellStyle name="Hipervínculo" xfId="21331" builtinId="8" hidden="1"/>
    <cellStyle name="Hipervínculo" xfId="21325" builtinId="8" hidden="1"/>
    <cellStyle name="Hipervínculo" xfId="21321" builtinId="8" hidden="1"/>
    <cellStyle name="Hipervínculo" xfId="21315" builtinId="8" hidden="1"/>
    <cellStyle name="Hipervínculo" xfId="21309" builtinId="8" hidden="1"/>
    <cellStyle name="Hipervínculo" xfId="21305" builtinId="8" hidden="1"/>
    <cellStyle name="Hipervínculo" xfId="21299" builtinId="8" hidden="1"/>
    <cellStyle name="Hipervínculo" xfId="21293" builtinId="8" hidden="1"/>
    <cellStyle name="Hipervínculo" xfId="21289" builtinId="8" hidden="1"/>
    <cellStyle name="Hipervínculo" xfId="21283" builtinId="8" hidden="1"/>
    <cellStyle name="Hipervínculo" xfId="21277" builtinId="8" hidden="1"/>
    <cellStyle name="Hipervínculo" xfId="21273" builtinId="8" hidden="1"/>
    <cellStyle name="Hipervínculo" xfId="21267" builtinId="8" hidden="1"/>
    <cellStyle name="Hipervínculo" xfId="21261" builtinId="8" hidden="1"/>
    <cellStyle name="Hipervínculo" xfId="21257" builtinId="8" hidden="1"/>
    <cellStyle name="Hipervínculo" xfId="21251" builtinId="8" hidden="1"/>
    <cellStyle name="Hipervínculo" xfId="21245" builtinId="8" hidden="1"/>
    <cellStyle name="Hipervínculo" xfId="21241" builtinId="8" hidden="1"/>
    <cellStyle name="Hipervínculo" xfId="21235" builtinId="8" hidden="1"/>
    <cellStyle name="Hipervínculo" xfId="21229" builtinId="8" hidden="1"/>
    <cellStyle name="Hipervínculo" xfId="21225" builtinId="8" hidden="1"/>
    <cellStyle name="Hipervínculo" xfId="21219" builtinId="8" hidden="1"/>
    <cellStyle name="Hipervínculo" xfId="21213" builtinId="8" hidden="1"/>
    <cellStyle name="Hipervínculo" xfId="21209" builtinId="8" hidden="1"/>
    <cellStyle name="Hipervínculo" xfId="21203" builtinId="8" hidden="1"/>
    <cellStyle name="Hipervínculo" xfId="21197" builtinId="8" hidden="1"/>
    <cellStyle name="Hipervínculo" xfId="21192" builtinId="8" hidden="1"/>
    <cellStyle name="Hipervínculo" xfId="21186" builtinId="8" hidden="1"/>
    <cellStyle name="Hipervínculo" xfId="21180" builtinId="8" hidden="1"/>
    <cellStyle name="Hipervínculo" xfId="21176" builtinId="8" hidden="1"/>
    <cellStyle name="Hipervínculo" xfId="21170" builtinId="8" hidden="1"/>
    <cellStyle name="Hipervínculo" xfId="21164" builtinId="8" hidden="1"/>
    <cellStyle name="Hipervínculo" xfId="21160" builtinId="8" hidden="1"/>
    <cellStyle name="Hipervínculo" xfId="21154" builtinId="8" hidden="1"/>
    <cellStyle name="Hipervínculo" xfId="21148" builtinId="8" hidden="1"/>
    <cellStyle name="Hipervínculo" xfId="21144" builtinId="8" hidden="1"/>
    <cellStyle name="Hipervínculo" xfId="21138" builtinId="8" hidden="1"/>
    <cellStyle name="Hipervínculo" xfId="21132" builtinId="8" hidden="1"/>
    <cellStyle name="Hipervínculo" xfId="21128" builtinId="8" hidden="1"/>
    <cellStyle name="Hipervínculo" xfId="21122" builtinId="8" hidden="1"/>
    <cellStyle name="Hipervínculo" xfId="21116" builtinId="8" hidden="1"/>
    <cellStyle name="Hipervínculo" xfId="21112" builtinId="8" hidden="1"/>
    <cellStyle name="Hipervínculo" xfId="21105" builtinId="8" hidden="1"/>
    <cellStyle name="Hipervínculo" xfId="21099" builtinId="8" hidden="1"/>
    <cellStyle name="Hipervínculo" xfId="21095" builtinId="8" hidden="1"/>
    <cellStyle name="Hipervínculo" xfId="21089" builtinId="8" hidden="1"/>
    <cellStyle name="Hipervínculo" xfId="21083" builtinId="8" hidden="1"/>
    <cellStyle name="Hipervínculo" xfId="21079" builtinId="8" hidden="1"/>
    <cellStyle name="Hipervínculo" xfId="21073" builtinId="8" hidden="1"/>
    <cellStyle name="Hipervínculo" xfId="21067" builtinId="8" hidden="1"/>
    <cellStyle name="Hipervínculo" xfId="21063" builtinId="8" hidden="1"/>
    <cellStyle name="Hipervínculo" xfId="21057" builtinId="8" hidden="1"/>
    <cellStyle name="Hipervínculo" xfId="21040" builtinId="8" hidden="1"/>
    <cellStyle name="Hipervínculo" xfId="21036" builtinId="8" hidden="1"/>
    <cellStyle name="Hipervínculo" xfId="21030" builtinId="8" hidden="1"/>
    <cellStyle name="Hipervínculo" xfId="21024" builtinId="8" hidden="1"/>
    <cellStyle name="Hipervínculo" xfId="21020" builtinId="8" hidden="1"/>
    <cellStyle name="Hipervínculo" xfId="21014" builtinId="8" hidden="1"/>
    <cellStyle name="Hipervínculo" xfId="21008" builtinId="8" hidden="1"/>
    <cellStyle name="Hipervínculo" xfId="21004" builtinId="8" hidden="1"/>
    <cellStyle name="Hipervínculo" xfId="20998" builtinId="8" hidden="1"/>
    <cellStyle name="Hipervínculo" xfId="20992" builtinId="8" hidden="1"/>
    <cellStyle name="Hipervínculo" xfId="20988" builtinId="8" hidden="1"/>
    <cellStyle name="Hipervínculo" xfId="20982" builtinId="8" hidden="1"/>
    <cellStyle name="Hipervínculo" xfId="20976" builtinId="8" hidden="1"/>
    <cellStyle name="Hipervínculo" xfId="20972" builtinId="8" hidden="1"/>
    <cellStyle name="Hipervínculo" xfId="20966" builtinId="8" hidden="1"/>
    <cellStyle name="Hipervínculo" xfId="20960" builtinId="8" hidden="1"/>
    <cellStyle name="Hipervínculo" xfId="20956" builtinId="8" hidden="1"/>
    <cellStyle name="Hipervínculo" xfId="20950" builtinId="8" hidden="1"/>
    <cellStyle name="Hipervínculo" xfId="20944" builtinId="8" hidden="1"/>
    <cellStyle name="Hipervínculo" xfId="20940" builtinId="8" hidden="1"/>
    <cellStyle name="Hipervínculo" xfId="20934" builtinId="8" hidden="1"/>
    <cellStyle name="Hipervínculo" xfId="20928" builtinId="8" hidden="1"/>
    <cellStyle name="Hipervínculo" xfId="20924" builtinId="8" hidden="1"/>
    <cellStyle name="Hipervínculo" xfId="20918" builtinId="8" hidden="1"/>
    <cellStyle name="Hipervínculo" xfId="20912" builtinId="8" hidden="1"/>
    <cellStyle name="Hipervínculo" xfId="20908" builtinId="8" hidden="1"/>
    <cellStyle name="Hipervínculo" xfId="20902" builtinId="8" hidden="1"/>
    <cellStyle name="Hipervínculo" xfId="20896" builtinId="8" hidden="1"/>
    <cellStyle name="Hipervínculo" xfId="20892" builtinId="8" hidden="1"/>
    <cellStyle name="Hipervínculo" xfId="20886" builtinId="8" hidden="1"/>
    <cellStyle name="Hipervínculo" xfId="20880" builtinId="8" hidden="1"/>
    <cellStyle name="Hipervínculo" xfId="20876" builtinId="8" hidden="1"/>
    <cellStyle name="Hipervínculo" xfId="20870" builtinId="8" hidden="1"/>
    <cellStyle name="Hipervínculo" xfId="20498" builtinId="8" hidden="1"/>
    <cellStyle name="Hipervínculo" xfId="20862" builtinId="8" hidden="1"/>
    <cellStyle name="Hipervínculo" xfId="20856" builtinId="8" hidden="1"/>
    <cellStyle name="Hipervínculo" xfId="20850" builtinId="8" hidden="1"/>
    <cellStyle name="Hipervínculo" xfId="20846" builtinId="8" hidden="1"/>
    <cellStyle name="Hipervínculo" xfId="20840" builtinId="8" hidden="1"/>
    <cellStyle name="Hipervínculo" xfId="20834" builtinId="8" hidden="1"/>
    <cellStyle name="Hipervínculo" xfId="20830" builtinId="8" hidden="1"/>
    <cellStyle name="Hipervínculo" xfId="20824" builtinId="8" hidden="1"/>
    <cellStyle name="Hipervínculo" xfId="20818" builtinId="8" hidden="1"/>
    <cellStyle name="Hipervínculo" xfId="20814" builtinId="8" hidden="1"/>
    <cellStyle name="Hipervínculo" xfId="20808" builtinId="8" hidden="1"/>
    <cellStyle name="Hipervínculo" xfId="20802" builtinId="8" hidden="1"/>
    <cellStyle name="Hipervínculo" xfId="20798" builtinId="8" hidden="1"/>
    <cellStyle name="Hipervínculo" xfId="20792" builtinId="8" hidden="1"/>
    <cellStyle name="Hipervínculo" xfId="20786" builtinId="8" hidden="1"/>
    <cellStyle name="Hipervínculo" xfId="20782" builtinId="8" hidden="1"/>
    <cellStyle name="Hipervínculo" xfId="20776" builtinId="8" hidden="1"/>
    <cellStyle name="Hipervínculo" xfId="20770" builtinId="8" hidden="1"/>
    <cellStyle name="Hipervínculo" xfId="20766" builtinId="8" hidden="1"/>
    <cellStyle name="Hipervínculo" xfId="20760" builtinId="8" hidden="1"/>
    <cellStyle name="Hipervínculo" xfId="20754" builtinId="8" hidden="1"/>
    <cellStyle name="Hipervínculo" xfId="20750" builtinId="8" hidden="1"/>
    <cellStyle name="Hipervínculo" xfId="20744" builtinId="8" hidden="1"/>
    <cellStyle name="Hipervínculo" xfId="20738" builtinId="8" hidden="1"/>
    <cellStyle name="Hipervínculo" xfId="20734" builtinId="8" hidden="1"/>
    <cellStyle name="Hipervínculo" xfId="20728" builtinId="8" hidden="1"/>
    <cellStyle name="Hipervínculo" xfId="20722" builtinId="8" hidden="1"/>
    <cellStyle name="Hipervínculo" xfId="20718" builtinId="8" hidden="1"/>
    <cellStyle name="Hipervínculo" xfId="20712" builtinId="8" hidden="1"/>
    <cellStyle name="Hipervínculo" xfId="20706" builtinId="8" hidden="1"/>
    <cellStyle name="Hipervínculo" xfId="20702" builtinId="8" hidden="1"/>
    <cellStyle name="Hipervínculo" xfId="20696" builtinId="8" hidden="1"/>
    <cellStyle name="Hipervínculo" xfId="20690" builtinId="8" hidden="1"/>
    <cellStyle name="Hipervínculo" xfId="20686" builtinId="8" hidden="1"/>
    <cellStyle name="Hipervínculo" xfId="20680" builtinId="8" hidden="1"/>
    <cellStyle name="Hipervínculo" xfId="20674" builtinId="8" hidden="1"/>
    <cellStyle name="Hipervínculo" xfId="20670" builtinId="8" hidden="1"/>
    <cellStyle name="Hipervínculo" xfId="20664" builtinId="8" hidden="1"/>
    <cellStyle name="Hipervínculo" xfId="20658" builtinId="8" hidden="1"/>
    <cellStyle name="Hipervínculo" xfId="20654" builtinId="8" hidden="1"/>
    <cellStyle name="Hipervínculo" xfId="20648" builtinId="8" hidden="1"/>
    <cellStyle name="Hipervínculo" xfId="20642" builtinId="8" hidden="1"/>
    <cellStyle name="Hipervínculo" xfId="20638" builtinId="8" hidden="1"/>
    <cellStyle name="Hipervínculo" xfId="20631" builtinId="8" hidden="1"/>
    <cellStyle name="Hipervínculo" xfId="20625" builtinId="8" hidden="1"/>
    <cellStyle name="Hipervínculo" xfId="20621" builtinId="8" hidden="1"/>
    <cellStyle name="Hipervínculo" xfId="20615" builtinId="8" hidden="1"/>
    <cellStyle name="Hipervínculo" xfId="20609" builtinId="8" hidden="1"/>
    <cellStyle name="Hipervínculo" xfId="20605" builtinId="8" hidden="1"/>
    <cellStyle name="Hipervínculo" xfId="20599" builtinId="8" hidden="1"/>
    <cellStyle name="Hipervínculo" xfId="20593" builtinId="8" hidden="1"/>
    <cellStyle name="Hipervínculo" xfId="20589" builtinId="8" hidden="1"/>
    <cellStyle name="Hipervínculo" xfId="20583" builtinId="8" hidden="1"/>
    <cellStyle name="Hipervínculo" xfId="20577" builtinId="8" hidden="1"/>
    <cellStyle name="Hipervínculo" xfId="20573" builtinId="8" hidden="1"/>
    <cellStyle name="Hipervínculo" xfId="20567" builtinId="8" hidden="1"/>
    <cellStyle name="Hipervínculo" xfId="20561" builtinId="8" hidden="1"/>
    <cellStyle name="Hipervínculo" xfId="20557" builtinId="8" hidden="1"/>
    <cellStyle name="Hipervínculo" xfId="20551" builtinId="8" hidden="1"/>
    <cellStyle name="Hipervínculo" xfId="20544" builtinId="8" hidden="1"/>
    <cellStyle name="Hipervínculo" xfId="20540" builtinId="8" hidden="1"/>
    <cellStyle name="Hipervínculo" xfId="20534" builtinId="8" hidden="1"/>
    <cellStyle name="Hipervínculo" xfId="20528" builtinId="8" hidden="1"/>
    <cellStyle name="Hipervínculo" xfId="20524" builtinId="8" hidden="1"/>
    <cellStyle name="Hipervínculo" xfId="20518" builtinId="8" hidden="1"/>
    <cellStyle name="Hipervínculo" xfId="20512" builtinId="8" hidden="1"/>
    <cellStyle name="Hipervínculo" xfId="20508" builtinId="8" hidden="1"/>
    <cellStyle name="Hipervínculo" xfId="20502" builtinId="8" hidden="1"/>
    <cellStyle name="Hipervínculo" xfId="20485" builtinId="8" hidden="1"/>
    <cellStyle name="Hipervínculo" xfId="20481" builtinId="8" hidden="1"/>
    <cellStyle name="Hipervínculo" xfId="20475" builtinId="8" hidden="1"/>
    <cellStyle name="Hipervínculo" xfId="20469" builtinId="8" hidden="1"/>
    <cellStyle name="Hipervínculo" xfId="20465" builtinId="8" hidden="1"/>
    <cellStyle name="Hipervínculo" xfId="20459" builtinId="8" hidden="1"/>
    <cellStyle name="Hipervínculo" xfId="20453" builtinId="8" hidden="1"/>
    <cellStyle name="Hipervínculo" xfId="20449" builtinId="8" hidden="1"/>
    <cellStyle name="Hipervínculo" xfId="20443" builtinId="8" hidden="1"/>
    <cellStyle name="Hipervínculo" xfId="20437" builtinId="8" hidden="1"/>
    <cellStyle name="Hipervínculo" xfId="20433" builtinId="8" hidden="1"/>
    <cellStyle name="Hipervínculo" xfId="20427" builtinId="8" hidden="1"/>
    <cellStyle name="Hipervínculo" xfId="20421" builtinId="8" hidden="1"/>
    <cellStyle name="Hipervínculo" xfId="20417" builtinId="8" hidden="1"/>
    <cellStyle name="Hipervínculo" xfId="20411" builtinId="8" hidden="1"/>
    <cellStyle name="Hipervínculo" xfId="20405" builtinId="8" hidden="1"/>
    <cellStyle name="Hipervínculo" xfId="20401" builtinId="8" hidden="1"/>
    <cellStyle name="Hipervínculo" xfId="20395" builtinId="8" hidden="1"/>
    <cellStyle name="Hipervínculo" xfId="20389" builtinId="8" hidden="1"/>
    <cellStyle name="Hipervínculo" xfId="20385" builtinId="8" hidden="1"/>
    <cellStyle name="Hipervínculo" xfId="20379" builtinId="8" hidden="1"/>
    <cellStyle name="Hipervínculo" xfId="20373" builtinId="8" hidden="1"/>
    <cellStyle name="Hipervínculo" xfId="20369" builtinId="8" hidden="1"/>
    <cellStyle name="Hipervínculo" xfId="20363" builtinId="8" hidden="1"/>
    <cellStyle name="Hipervínculo" xfId="20357" builtinId="8" hidden="1"/>
    <cellStyle name="Hipervínculo" xfId="20353" builtinId="8" hidden="1"/>
    <cellStyle name="Hipervínculo" xfId="20347" builtinId="8" hidden="1"/>
    <cellStyle name="Hipervínculo" xfId="20341" builtinId="8" hidden="1"/>
    <cellStyle name="Hipervínculo" xfId="20337" builtinId="8" hidden="1"/>
    <cellStyle name="Hipervínculo" xfId="20331" builtinId="8" hidden="1"/>
    <cellStyle name="Hipervínculo" xfId="20325" builtinId="8" hidden="1"/>
    <cellStyle name="Hipervínculo" xfId="20321" builtinId="8" hidden="1"/>
    <cellStyle name="Hipervínculo" xfId="20315" builtinId="8" hidden="1"/>
    <cellStyle name="Hipervínculo" xfId="20309" builtinId="8" hidden="1"/>
    <cellStyle name="Hipervínculo" xfId="20305" builtinId="8" hidden="1"/>
    <cellStyle name="Hipervínculo" xfId="20299" builtinId="8" hidden="1"/>
    <cellStyle name="Hipervínculo" xfId="20293" builtinId="8" hidden="1"/>
    <cellStyle name="Hipervínculo" xfId="20289" builtinId="8" hidden="1"/>
    <cellStyle name="Hipervínculo" xfId="20283" builtinId="8" hidden="1"/>
    <cellStyle name="Hipervínculo" xfId="20277" builtinId="8" hidden="1"/>
    <cellStyle name="Hipervínculo" xfId="20273" builtinId="8" hidden="1"/>
    <cellStyle name="Hipervínculo" xfId="20267" builtinId="8" hidden="1"/>
    <cellStyle name="Hipervínculo" xfId="20261" builtinId="8" hidden="1"/>
    <cellStyle name="Hipervínculo" xfId="20256" builtinId="8" hidden="1"/>
    <cellStyle name="Hipervínculo" xfId="20250" builtinId="8" hidden="1"/>
    <cellStyle name="Hipervínculo" xfId="20244" builtinId="8" hidden="1"/>
    <cellStyle name="Hipervínculo" xfId="20240" builtinId="8" hidden="1"/>
    <cellStyle name="Hipervínculo" xfId="20234" builtinId="8" hidden="1"/>
    <cellStyle name="Hipervínculo" xfId="20228" builtinId="8" hidden="1"/>
    <cellStyle name="Hipervínculo" xfId="20224" builtinId="8" hidden="1"/>
    <cellStyle name="Hipervínculo" xfId="20218" builtinId="8" hidden="1"/>
    <cellStyle name="Hipervínculo" xfId="20212" builtinId="8" hidden="1"/>
    <cellStyle name="Hipervínculo" xfId="20208" builtinId="8" hidden="1"/>
    <cellStyle name="Hipervínculo" xfId="20202" builtinId="8" hidden="1"/>
    <cellStyle name="Hipervínculo" xfId="20196" builtinId="8" hidden="1"/>
    <cellStyle name="Hipervínculo" xfId="20192" builtinId="8" hidden="1"/>
    <cellStyle name="Hipervínculo" xfId="20186" builtinId="8" hidden="1"/>
    <cellStyle name="Hipervínculo" xfId="20180" builtinId="8" hidden="1"/>
    <cellStyle name="Hipervínculo" xfId="20176" builtinId="8" hidden="1"/>
    <cellStyle name="Hipervínculo" xfId="20169" builtinId="8" hidden="1"/>
    <cellStyle name="Hipervínculo" xfId="20163" builtinId="8" hidden="1"/>
    <cellStyle name="Hipervínculo" xfId="20159" builtinId="8" hidden="1"/>
    <cellStyle name="Hipervínculo" xfId="20153" builtinId="8" hidden="1"/>
    <cellStyle name="Hipervínculo" xfId="20147" builtinId="8" hidden="1"/>
    <cellStyle name="Hipervínculo" xfId="20143" builtinId="8" hidden="1"/>
    <cellStyle name="Hipervínculo" xfId="20137" builtinId="8" hidden="1"/>
    <cellStyle name="Hipervínculo" xfId="20131" builtinId="8" hidden="1"/>
    <cellStyle name="Hipervínculo" xfId="20127" builtinId="8" hidden="1"/>
    <cellStyle name="Hipervínculo" xfId="20111" builtinId="8" hidden="1"/>
    <cellStyle name="Hipervínculo" xfId="20105" builtinId="8" hidden="1"/>
    <cellStyle name="Hipervínculo" xfId="20101" builtinId="8" hidden="1"/>
    <cellStyle name="Hipervínculo" xfId="20095" builtinId="8" hidden="1"/>
    <cellStyle name="Hipervínculo" xfId="20089" builtinId="8" hidden="1"/>
    <cellStyle name="Hipervínculo" xfId="20085" builtinId="8" hidden="1"/>
    <cellStyle name="Hipervínculo" xfId="20079" builtinId="8" hidden="1"/>
    <cellStyle name="Hipervínculo" xfId="20073" builtinId="8" hidden="1"/>
    <cellStyle name="Hipervínculo" xfId="20069" builtinId="8" hidden="1"/>
    <cellStyle name="Hipervínculo" xfId="20062" builtinId="8" hidden="1"/>
    <cellStyle name="Hipervínculo" xfId="20056" builtinId="8" hidden="1"/>
    <cellStyle name="Hipervínculo" xfId="20052" builtinId="8" hidden="1"/>
    <cellStyle name="Hipervínculo" xfId="20046" builtinId="8" hidden="1"/>
    <cellStyle name="Hipervínculo" xfId="20040" builtinId="8" hidden="1"/>
    <cellStyle name="Hipervínculo" xfId="20036" builtinId="8" hidden="1"/>
    <cellStyle name="Hipervínculo" xfId="20030" builtinId="8" hidden="1"/>
    <cellStyle name="Hipervínculo" xfId="20024" builtinId="8" hidden="1"/>
    <cellStyle name="Hipervínculo" xfId="20020" builtinId="8" hidden="1"/>
    <cellStyle name="Hipervínculo" xfId="20014" builtinId="8" hidden="1"/>
    <cellStyle name="Hipervínculo" xfId="20008" builtinId="8" hidden="1"/>
    <cellStyle name="Hipervínculo" xfId="20004" builtinId="8" hidden="1"/>
    <cellStyle name="Hipervínculo" xfId="19998" builtinId="8" hidden="1"/>
    <cellStyle name="Hipervínculo" xfId="19992" builtinId="8" hidden="1"/>
    <cellStyle name="Hipervínculo" xfId="19988" builtinId="8" hidden="1"/>
    <cellStyle name="Hipervínculo" xfId="19982" builtinId="8" hidden="1"/>
    <cellStyle name="Hipervínculo" xfId="19975" builtinId="8" hidden="1"/>
    <cellStyle name="Hipervínculo" xfId="19971" builtinId="8" hidden="1"/>
    <cellStyle name="Hipervínculo" xfId="19965" builtinId="8" hidden="1"/>
    <cellStyle name="Hipervínculo" xfId="19959" builtinId="8" hidden="1"/>
    <cellStyle name="Hipervínculo" xfId="19955" builtinId="8" hidden="1"/>
    <cellStyle name="Hipervínculo" xfId="19949" builtinId="8" hidden="1"/>
    <cellStyle name="Hipervínculo" xfId="19943" builtinId="8" hidden="1"/>
    <cellStyle name="Hipervínculo" xfId="19939" builtinId="8" hidden="1"/>
    <cellStyle name="Hipervínculo" xfId="19933" builtinId="8" hidden="1"/>
    <cellStyle name="Hipervínculo" xfId="19915" builtinId="8" hidden="1"/>
    <cellStyle name="Hipervínculo" xfId="19911" builtinId="8" hidden="1"/>
    <cellStyle name="Hipervínculo" xfId="19905" builtinId="8" hidden="1"/>
    <cellStyle name="Hipervínculo" xfId="19899" builtinId="8" hidden="1"/>
    <cellStyle name="Hipervínculo" xfId="19895" builtinId="8" hidden="1"/>
    <cellStyle name="Hipervínculo" xfId="19889" builtinId="8" hidden="1"/>
    <cellStyle name="Hipervínculo" xfId="19883" builtinId="8" hidden="1"/>
    <cellStyle name="Hipervínculo" xfId="19879" builtinId="8" hidden="1"/>
    <cellStyle name="Hipervínculo" xfId="19873" builtinId="8" hidden="1"/>
    <cellStyle name="Hipervínculo" xfId="19867" builtinId="8" hidden="1"/>
    <cellStyle name="Hipervínculo" xfId="19863" builtinId="8" hidden="1"/>
    <cellStyle name="Hipervínculo" xfId="19857" builtinId="8" hidden="1"/>
    <cellStyle name="Hipervínculo" xfId="19851" builtinId="8" hidden="1"/>
    <cellStyle name="Hipervínculo" xfId="19847" builtinId="8" hidden="1"/>
    <cellStyle name="Hipervínculo" xfId="19841" builtinId="8" hidden="1"/>
    <cellStyle name="Hipervínculo" xfId="19835" builtinId="8" hidden="1"/>
    <cellStyle name="Hipervínculo" xfId="19831" builtinId="8" hidden="1"/>
    <cellStyle name="Hipervínculo" xfId="19825" builtinId="8" hidden="1"/>
    <cellStyle name="Hipervínculo" xfId="19819" builtinId="8" hidden="1"/>
    <cellStyle name="Hipervínculo" xfId="19815" builtinId="8" hidden="1"/>
    <cellStyle name="Hipervínculo" xfId="19809" builtinId="8" hidden="1"/>
    <cellStyle name="Hipervínculo" xfId="19803" builtinId="8" hidden="1"/>
    <cellStyle name="Hipervínculo" xfId="19799" builtinId="8" hidden="1"/>
    <cellStyle name="Hipervínculo" xfId="19793" builtinId="8" hidden="1"/>
    <cellStyle name="Hipervínculo" xfId="19787" builtinId="8" hidden="1"/>
    <cellStyle name="Hipervínculo" xfId="19783" builtinId="8" hidden="1"/>
    <cellStyle name="Hipervínculo" xfId="19777" builtinId="8" hidden="1"/>
    <cellStyle name="Hipervínculo" xfId="19771" builtinId="8" hidden="1"/>
    <cellStyle name="Hipervínculo" xfId="19767" builtinId="8" hidden="1"/>
    <cellStyle name="Hipervínculo" xfId="19761" builtinId="8" hidden="1"/>
    <cellStyle name="Hipervínculo" xfId="19755" builtinId="8" hidden="1"/>
    <cellStyle name="Hipervínculo" xfId="19751" builtinId="8" hidden="1"/>
    <cellStyle name="Hipervínculo" xfId="19745" builtinId="8" hidden="1"/>
    <cellStyle name="Hipervínculo" xfId="19739" builtinId="8" hidden="1"/>
    <cellStyle name="Hipervínculo" xfId="19735" builtinId="8" hidden="1"/>
    <cellStyle name="Hipervínculo" xfId="19729" builtinId="8" hidden="1"/>
    <cellStyle name="Hipervínculo" xfId="19723" builtinId="8" hidden="1"/>
    <cellStyle name="Hipervínculo" xfId="19719" builtinId="8" hidden="1"/>
    <cellStyle name="Hipervínculo" xfId="19713" builtinId="8" hidden="1"/>
    <cellStyle name="Hipervínculo" xfId="19707" builtinId="8" hidden="1"/>
    <cellStyle name="Hipervínculo" xfId="19703" builtinId="8" hidden="1"/>
    <cellStyle name="Hipervínculo" xfId="19697" builtinId="8" hidden="1"/>
    <cellStyle name="Hipervínculo" xfId="19691" builtinId="8" hidden="1"/>
    <cellStyle name="Hipervínculo" xfId="19686" builtinId="8" hidden="1"/>
    <cellStyle name="Hipervínculo" xfId="19680" builtinId="8" hidden="1"/>
    <cellStyle name="Hipervínculo" xfId="19674" builtinId="8" hidden="1"/>
    <cellStyle name="Hipervínculo" xfId="19670" builtinId="8" hidden="1"/>
    <cellStyle name="Hipervínculo" xfId="19664" builtinId="8" hidden="1"/>
    <cellStyle name="Hipervínculo" xfId="19658" builtinId="8" hidden="1"/>
    <cellStyle name="Hipervínculo" xfId="19654" builtinId="8" hidden="1"/>
    <cellStyle name="Hipervínculo" xfId="19648" builtinId="8" hidden="1"/>
    <cellStyle name="Hipervínculo" xfId="19642" builtinId="8" hidden="1"/>
    <cellStyle name="Hipervínculo" xfId="19638" builtinId="8" hidden="1"/>
    <cellStyle name="Hipervínculo" xfId="19632" builtinId="8" hidden="1"/>
    <cellStyle name="Hipervínculo" xfId="19626" builtinId="8" hidden="1"/>
    <cellStyle name="Hipervínculo" xfId="19622" builtinId="8" hidden="1"/>
    <cellStyle name="Hipervínculo" xfId="19616" builtinId="8" hidden="1"/>
    <cellStyle name="Hipervínculo" xfId="19610" builtinId="8" hidden="1"/>
    <cellStyle name="Hipervínculo" xfId="19606" builtinId="8" hidden="1"/>
    <cellStyle name="Hipervínculo" xfId="19599" builtinId="8" hidden="1"/>
    <cellStyle name="Hipervínculo" xfId="19593" builtinId="8" hidden="1"/>
    <cellStyle name="Hipervínculo" xfId="19589" builtinId="8" hidden="1"/>
    <cellStyle name="Hipervínculo" xfId="19583" builtinId="8" hidden="1"/>
    <cellStyle name="Hipervínculo" xfId="19577" builtinId="8" hidden="1"/>
    <cellStyle name="Hipervínculo" xfId="19573" builtinId="8" hidden="1"/>
    <cellStyle name="Hipervínculo" xfId="19567" builtinId="8" hidden="1"/>
    <cellStyle name="Hipervínculo" xfId="19561" builtinId="8" hidden="1"/>
    <cellStyle name="Hipervínculo" xfId="19557" builtinId="8" hidden="1"/>
    <cellStyle name="Hipervínculo" xfId="19551" builtinId="8" hidden="1"/>
    <cellStyle name="Hipervínculo" xfId="19406" builtinId="8" hidden="1"/>
    <cellStyle name="Hipervínculo" xfId="19402" builtinId="8" hidden="1"/>
    <cellStyle name="Hipervínculo" xfId="19396" builtinId="8" hidden="1"/>
    <cellStyle name="Hipervínculo" xfId="19390" builtinId="8" hidden="1"/>
    <cellStyle name="Hipervínculo" xfId="19386" builtinId="8" hidden="1"/>
    <cellStyle name="Hipervínculo" xfId="19380" builtinId="8" hidden="1"/>
    <cellStyle name="Hipervínculo" xfId="19374" builtinId="8" hidden="1"/>
    <cellStyle name="Hipervínculo" xfId="19370" builtinId="8" hidden="1"/>
    <cellStyle name="Hipervínculo" xfId="19364" builtinId="8" hidden="1"/>
    <cellStyle name="Hipervínculo" xfId="19358" builtinId="8" hidden="1"/>
    <cellStyle name="Hipervínculo" xfId="19354" builtinId="8" hidden="1"/>
    <cellStyle name="Hipervínculo" xfId="19348" builtinId="8" hidden="1"/>
    <cellStyle name="Hipervínculo" xfId="19342" builtinId="8" hidden="1"/>
    <cellStyle name="Hipervínculo" xfId="19338" builtinId="8" hidden="1"/>
    <cellStyle name="Hipervínculo" xfId="19332" builtinId="8" hidden="1"/>
    <cellStyle name="Hipervínculo" xfId="19326" builtinId="8" hidden="1"/>
    <cellStyle name="Hipervínculo" xfId="19322" builtinId="8" hidden="1"/>
    <cellStyle name="Hipervínculo" xfId="19316" builtinId="8" hidden="1"/>
    <cellStyle name="Hipervínculo" xfId="19310" builtinId="8" hidden="1"/>
    <cellStyle name="Hipervínculo" xfId="19306" builtinId="8" hidden="1"/>
    <cellStyle name="Hipervínculo" xfId="19300" builtinId="8" hidden="1"/>
    <cellStyle name="Hipervínculo" xfId="19294" builtinId="8" hidden="1"/>
    <cellStyle name="Hipervínculo" xfId="19290" builtinId="8" hidden="1"/>
    <cellStyle name="Hipervínculo" xfId="19284" builtinId="8" hidden="1"/>
    <cellStyle name="Hipervínculo" xfId="19280" builtinId="8" hidden="1"/>
    <cellStyle name="Hipervínculo" xfId="19276" builtinId="8" hidden="1"/>
    <cellStyle name="Hipervínculo" xfId="19270" builtinId="8" hidden="1"/>
    <cellStyle name="Hipervínculo" xfId="19264" builtinId="8" hidden="1"/>
    <cellStyle name="Hipervínculo" xfId="19260" builtinId="8" hidden="1"/>
    <cellStyle name="Hipervínculo" xfId="19254" builtinId="8" hidden="1"/>
    <cellStyle name="Hipervínculo" xfId="19248" builtinId="8" hidden="1"/>
    <cellStyle name="Hipervínculo" xfId="19244" builtinId="8" hidden="1"/>
    <cellStyle name="Hipervínculo" xfId="19238" builtinId="8" hidden="1"/>
    <cellStyle name="Hipervínculo" xfId="19231" builtinId="8" hidden="1"/>
    <cellStyle name="Hipervínculo" xfId="19227" builtinId="8" hidden="1"/>
    <cellStyle name="Hipervínculo" xfId="19221" builtinId="8" hidden="1"/>
    <cellStyle name="Hipervínculo" xfId="19215" builtinId="8" hidden="1"/>
    <cellStyle name="Hipervínculo" xfId="19211" builtinId="8" hidden="1"/>
    <cellStyle name="Hipervínculo" xfId="19205" builtinId="8" hidden="1"/>
    <cellStyle name="Hipervínculo" xfId="19199" builtinId="8" hidden="1"/>
    <cellStyle name="Hipervínculo" xfId="19195" builtinId="8" hidden="1"/>
    <cellStyle name="Hipervínculo" xfId="19189" builtinId="8" hidden="1"/>
    <cellStyle name="Hipervínculo" xfId="19183" builtinId="8" hidden="1"/>
    <cellStyle name="Hipervínculo" xfId="19179" builtinId="8" hidden="1"/>
    <cellStyle name="Hipervínculo" xfId="19173" builtinId="8" hidden="1"/>
    <cellStyle name="Hipervínculo" xfId="19167" builtinId="8" hidden="1"/>
    <cellStyle name="Hipervínculo" xfId="19163" builtinId="8" hidden="1"/>
    <cellStyle name="Hipervínculo" xfId="19157" builtinId="8" hidden="1"/>
    <cellStyle name="Hipervínculo" xfId="19151" builtinId="8" hidden="1"/>
    <cellStyle name="Hipervínculo" xfId="19149" builtinId="8" hidden="1"/>
    <cellStyle name="Hipervínculo" xfId="19143" builtinId="8" hidden="1"/>
    <cellStyle name="Hipervínculo" xfId="19137" builtinId="8" hidden="1"/>
    <cellStyle name="Hipervínculo" xfId="19133" builtinId="8" hidden="1"/>
    <cellStyle name="Hipervínculo" xfId="19127" builtinId="8" hidden="1"/>
    <cellStyle name="Hipervínculo" xfId="19121" builtinId="8" hidden="1"/>
    <cellStyle name="Hipervínculo" xfId="19117" builtinId="8" hidden="1"/>
    <cellStyle name="Hipervínculo" xfId="19111" builtinId="8" hidden="1"/>
    <cellStyle name="Hipervínculo" xfId="19105" builtinId="8" hidden="1"/>
    <cellStyle name="Hipervínculo" xfId="19099" builtinId="8" hidden="1"/>
    <cellStyle name="Hipervínculo" xfId="19093" builtinId="8" hidden="1"/>
    <cellStyle name="Hipervínculo" xfId="19087" builtinId="8" hidden="1"/>
    <cellStyle name="Hipervínculo" xfId="19083" builtinId="8" hidden="1"/>
    <cellStyle name="Hipervínculo" xfId="19077" builtinId="8" hidden="1"/>
    <cellStyle name="Hipervínculo" xfId="19071" builtinId="8" hidden="1"/>
    <cellStyle name="Hipervínculo" xfId="19067" builtinId="8" hidden="1"/>
    <cellStyle name="Hipervínculo" xfId="19061" builtinId="8" hidden="1"/>
    <cellStyle name="Hipervínculo" xfId="19055" builtinId="8" hidden="1"/>
    <cellStyle name="Hipervínculo" xfId="19051" builtinId="8" hidden="1"/>
    <cellStyle name="Hipervínculo" xfId="19045" builtinId="8" hidden="1"/>
    <cellStyle name="Hipervínculo" xfId="19039" builtinId="8" hidden="1"/>
    <cellStyle name="Hipervínculo" xfId="19035" builtinId="8" hidden="1"/>
    <cellStyle name="Hipervínculo" xfId="19029" builtinId="8" hidden="1"/>
    <cellStyle name="Hipervínculo" xfId="19023" builtinId="8" hidden="1"/>
    <cellStyle name="Hipervínculo" xfId="19019" builtinId="8" hidden="1"/>
    <cellStyle name="Hipervínculo" xfId="19015" builtinId="8" hidden="1"/>
    <cellStyle name="Hipervínculo" xfId="19009" builtinId="8" hidden="1"/>
    <cellStyle name="Hipervínculo" xfId="19005" builtinId="8" hidden="1"/>
    <cellStyle name="Hipervínculo" xfId="18999" builtinId="8" hidden="1"/>
    <cellStyle name="Hipervínculo" xfId="18993" builtinId="8" hidden="1"/>
    <cellStyle name="Hipervínculo" xfId="18989" builtinId="8" hidden="1"/>
    <cellStyle name="Hipervínculo" xfId="18983" builtinId="8" hidden="1"/>
    <cellStyle name="Hipervínculo" xfId="18977" builtinId="8" hidden="1"/>
    <cellStyle name="Hipervínculo" xfId="18973" builtinId="8" hidden="1"/>
    <cellStyle name="Hipervínculo" xfId="18965" builtinId="8" hidden="1"/>
    <cellStyle name="Hipervínculo" xfId="18959" builtinId="8" hidden="1"/>
    <cellStyle name="Hipervínculo" xfId="18955" builtinId="8" hidden="1"/>
    <cellStyle name="Hipervínculo" xfId="18949" builtinId="8" hidden="1"/>
    <cellStyle name="Hipervínculo" xfId="18943" builtinId="8" hidden="1"/>
    <cellStyle name="Hipervínculo" xfId="18939" builtinId="8" hidden="1"/>
    <cellStyle name="Hipervínculo" xfId="18933" builtinId="8" hidden="1"/>
    <cellStyle name="Hipervínculo" xfId="18927" builtinId="8" hidden="1"/>
    <cellStyle name="Hipervínculo" xfId="18923" builtinId="8" hidden="1"/>
    <cellStyle name="Hipervínculo" xfId="18917" builtinId="8" hidden="1"/>
    <cellStyle name="Hipervínculo" xfId="18911" builtinId="8" hidden="1"/>
    <cellStyle name="Hipervínculo" xfId="18907" builtinId="8" hidden="1"/>
    <cellStyle name="Hipervínculo" xfId="18901" builtinId="8" hidden="1"/>
    <cellStyle name="Hipervínculo" xfId="18895" builtinId="8" hidden="1"/>
    <cellStyle name="Hipervínculo" xfId="18891" builtinId="8" hidden="1"/>
    <cellStyle name="Hipervínculo" xfId="18707" builtinId="8" hidden="1"/>
    <cellStyle name="Hipervínculo" xfId="18881" builtinId="8" hidden="1"/>
    <cellStyle name="Hipervínculo" xfId="18877" builtinId="8" hidden="1"/>
    <cellStyle name="Hipervínculo" xfId="18871" builtinId="8" hidden="1"/>
    <cellStyle name="Hipervínculo" xfId="18865" builtinId="8" hidden="1"/>
    <cellStyle name="Hipervínculo" xfId="18861" builtinId="8" hidden="1"/>
    <cellStyle name="Hipervínculo" xfId="18855" builtinId="8" hidden="1"/>
    <cellStyle name="Hipervínculo" xfId="18849" builtinId="8" hidden="1"/>
    <cellStyle name="Hipervínculo" xfId="18845" builtinId="8" hidden="1"/>
    <cellStyle name="Hipervínculo" xfId="18837" builtinId="8" hidden="1"/>
    <cellStyle name="Hipervínculo" xfId="18831" builtinId="8" hidden="1"/>
    <cellStyle name="Hipervínculo" xfId="18827" builtinId="8" hidden="1"/>
    <cellStyle name="Hipervínculo" xfId="18821" builtinId="8" hidden="1"/>
    <cellStyle name="Hipervínculo" xfId="18815" builtinId="8" hidden="1"/>
    <cellStyle name="Hipervínculo" xfId="18811" builtinId="8" hidden="1"/>
    <cellStyle name="Hipervínculo" xfId="18805" builtinId="8" hidden="1"/>
    <cellStyle name="Hipervínculo" xfId="18799" builtinId="8" hidden="1"/>
    <cellStyle name="Hipervínculo" xfId="18795" builtinId="8" hidden="1"/>
    <cellStyle name="Hipervínculo" xfId="18789" builtinId="8" hidden="1"/>
    <cellStyle name="Hipervínculo" xfId="18783" builtinId="8" hidden="1"/>
    <cellStyle name="Hipervínculo" xfId="18779" builtinId="8" hidden="1"/>
    <cellStyle name="Hipervínculo" xfId="18773" builtinId="8" hidden="1"/>
    <cellStyle name="Hipervínculo" xfId="18767" builtinId="8" hidden="1"/>
    <cellStyle name="Hipervínculo" xfId="18763" builtinId="8" hidden="1"/>
    <cellStyle name="Hipervínculo" xfId="18757" builtinId="8" hidden="1"/>
    <cellStyle name="Hipervínculo" xfId="18753" builtinId="8" hidden="1"/>
    <cellStyle name="Hipervínculo" xfId="18749" builtinId="8" hidden="1"/>
    <cellStyle name="Hipervínculo" xfId="18743" builtinId="8" hidden="1"/>
    <cellStyle name="Hipervínculo" xfId="18737" builtinId="8" hidden="1"/>
    <cellStyle name="Hipervínculo" xfId="18733" builtinId="8" hidden="1"/>
    <cellStyle name="Hipervínculo" xfId="18727" builtinId="8" hidden="1"/>
    <cellStyle name="Hipervínculo" xfId="18721" builtinId="8" hidden="1"/>
    <cellStyle name="Hipervínculo" xfId="18717" builtinId="8" hidden="1"/>
    <cellStyle name="Hipervínculo" xfId="18711" builtinId="8" hidden="1"/>
    <cellStyle name="Hipervínculo" xfId="18703" builtinId="8" hidden="1"/>
    <cellStyle name="Hipervínculo" xfId="18699" builtinId="8" hidden="1"/>
    <cellStyle name="Hipervínculo" xfId="18693" builtinId="8" hidden="1"/>
    <cellStyle name="Hipervínculo" xfId="18687" builtinId="8" hidden="1"/>
    <cellStyle name="Hipervínculo" xfId="18683" builtinId="8" hidden="1"/>
    <cellStyle name="Hipervínculo" xfId="18677" builtinId="8" hidden="1"/>
    <cellStyle name="Hipervínculo" xfId="18671" builtinId="8" hidden="1"/>
    <cellStyle name="Hipervínculo" xfId="18667" builtinId="8" hidden="1"/>
    <cellStyle name="Hipervínculo" xfId="18661" builtinId="8" hidden="1"/>
    <cellStyle name="Hipervínculo" xfId="18655" builtinId="8" hidden="1"/>
    <cellStyle name="Hipervínculo" xfId="18651" builtinId="8" hidden="1"/>
    <cellStyle name="Hipervínculo" xfId="18645" builtinId="8" hidden="1"/>
    <cellStyle name="Hipervínculo" xfId="18639" builtinId="8" hidden="1"/>
    <cellStyle name="Hipervínculo" xfId="18635" builtinId="8" hidden="1"/>
    <cellStyle name="Hipervínculo" xfId="18629" builtinId="8" hidden="1"/>
    <cellStyle name="Hipervínculo" xfId="18623" builtinId="8" hidden="1"/>
    <cellStyle name="Hipervínculo" xfId="18615" builtinId="8" hidden="1"/>
    <cellStyle name="Hipervínculo" xfId="18609" builtinId="8" hidden="1"/>
    <cellStyle name="Hipervínculo" xfId="18603" builtinId="8" hidden="1"/>
    <cellStyle name="Hipervínculo" xfId="18599" builtinId="8" hidden="1"/>
    <cellStyle name="Hipervínculo" xfId="18593" builtinId="8" hidden="1"/>
    <cellStyle name="Hipervínculo" xfId="18587" builtinId="8" hidden="1"/>
    <cellStyle name="Hipervínculo" xfId="18583" builtinId="8" hidden="1"/>
    <cellStyle name="Hipervínculo" xfId="18577" builtinId="8" hidden="1"/>
    <cellStyle name="Hipervínculo" xfId="18571" builtinId="8" hidden="1"/>
    <cellStyle name="Hipervínculo" xfId="18567" builtinId="8" hidden="1"/>
    <cellStyle name="Hipervínculo" xfId="18561" builtinId="8" hidden="1"/>
    <cellStyle name="Hipervínculo" xfId="18555" builtinId="8" hidden="1"/>
    <cellStyle name="Hipervínculo" xfId="18551" builtinId="8" hidden="1"/>
    <cellStyle name="Hipervínculo" xfId="18545" builtinId="8" hidden="1"/>
    <cellStyle name="Hipervínculo" xfId="18539" builtinId="8" hidden="1"/>
    <cellStyle name="Hipervínculo" xfId="18535" builtinId="8" hidden="1"/>
    <cellStyle name="Hipervínculo" xfId="18529" builtinId="8" hidden="1"/>
    <cellStyle name="Hipervínculo" xfId="18523" builtinId="8" hidden="1"/>
    <cellStyle name="Hipervínculo" xfId="18519" builtinId="8" hidden="1"/>
    <cellStyle name="Hipervínculo" xfId="18513" builtinId="8" hidden="1"/>
    <cellStyle name="Hipervínculo" xfId="18507" builtinId="8" hidden="1"/>
    <cellStyle name="Hipervínculo" xfId="18503" builtinId="8" hidden="1"/>
    <cellStyle name="Hipervínculo" xfId="18497" builtinId="8" hidden="1"/>
    <cellStyle name="Hipervínculo" xfId="18491" builtinId="8" hidden="1"/>
    <cellStyle name="Hipervínculo" xfId="18487" builtinId="8" hidden="1"/>
    <cellStyle name="Hipervínculo" xfId="18483" builtinId="8" hidden="1"/>
    <cellStyle name="Hipervínculo" xfId="18477" builtinId="8" hidden="1"/>
    <cellStyle name="Hipervínculo" xfId="18473" builtinId="8" hidden="1"/>
    <cellStyle name="Hipervínculo" xfId="18467" builtinId="8" hidden="1"/>
    <cellStyle name="Hipervínculo" xfId="18461" builtinId="8" hidden="1"/>
    <cellStyle name="Hipervínculo" xfId="18457" builtinId="8" hidden="1"/>
    <cellStyle name="Hipervínculo" xfId="18451" builtinId="8" hidden="1"/>
    <cellStyle name="Hipervínculo" xfId="18445" builtinId="8" hidden="1"/>
    <cellStyle name="Hipervínculo" xfId="18441" builtinId="8" hidden="1"/>
    <cellStyle name="Hipervínculo" xfId="18434" builtinId="8" hidden="1"/>
    <cellStyle name="Hipervínculo" xfId="18428" builtinId="8" hidden="1"/>
    <cellStyle name="Hipervínculo" xfId="18424" builtinId="8" hidden="1"/>
    <cellStyle name="Hipervínculo" xfId="18418" builtinId="8" hidden="1"/>
    <cellStyle name="Hipervínculo" xfId="18412" builtinId="8" hidden="1"/>
    <cellStyle name="Hipervínculo" xfId="18408" builtinId="8" hidden="1"/>
    <cellStyle name="Hipervínculo" xfId="18402" builtinId="8" hidden="1"/>
    <cellStyle name="Hipervínculo" xfId="18396" builtinId="8" hidden="1"/>
    <cellStyle name="Hipervínculo" xfId="18392" builtinId="8" hidden="1"/>
    <cellStyle name="Hipervínculo" xfId="18386" builtinId="8" hidden="1"/>
    <cellStyle name="Hipervínculo" xfId="18380" builtinId="8" hidden="1"/>
    <cellStyle name="Hipervínculo" xfId="18376" builtinId="8" hidden="1"/>
    <cellStyle name="Hipervínculo" xfId="18370" builtinId="8" hidden="1"/>
    <cellStyle name="Hipervínculo" xfId="18364" builtinId="8" hidden="1"/>
    <cellStyle name="Hipervínculo" xfId="18360" builtinId="8" hidden="1"/>
    <cellStyle name="Hipervínculo" xfId="18176" builtinId="8" hidden="1"/>
    <cellStyle name="Hipervínculo" xfId="18350" builtinId="8" hidden="1"/>
    <cellStyle name="Hipervínculo" xfId="18346" builtinId="8" hidden="1"/>
    <cellStyle name="Hipervínculo" xfId="18340" builtinId="8" hidden="1"/>
    <cellStyle name="Hipervínculo" xfId="18334" builtinId="8" hidden="1"/>
    <cellStyle name="Hipervínculo" xfId="18330" builtinId="8" hidden="1"/>
    <cellStyle name="Hipervínculo" xfId="18324" builtinId="8" hidden="1"/>
    <cellStyle name="Hipervínculo" xfId="18318" builtinId="8" hidden="1"/>
    <cellStyle name="Hipervínculo" xfId="18314" builtinId="8" hidden="1"/>
    <cellStyle name="Hipervínculo" xfId="18306" builtinId="8" hidden="1"/>
    <cellStyle name="Hipervínculo" xfId="18300" builtinId="8" hidden="1"/>
    <cellStyle name="Hipervínculo" xfId="18296" builtinId="8" hidden="1"/>
    <cellStyle name="Hipervínculo" xfId="18290" builtinId="8" hidden="1"/>
    <cellStyle name="Hipervínculo" xfId="18284" builtinId="8" hidden="1"/>
    <cellStyle name="Hipervínculo" xfId="18280" builtinId="8" hidden="1"/>
    <cellStyle name="Hipervínculo" xfId="18274" builtinId="8" hidden="1"/>
    <cellStyle name="Hipervínculo" xfId="18268" builtinId="8" hidden="1"/>
    <cellStyle name="Hipervínculo" xfId="18264" builtinId="8" hidden="1"/>
    <cellStyle name="Hipervínculo" xfId="18258" builtinId="8" hidden="1"/>
    <cellStyle name="Hipervínculo" xfId="18252" builtinId="8" hidden="1"/>
    <cellStyle name="Hipervínculo" xfId="18248" builtinId="8" hidden="1"/>
    <cellStyle name="Hipervínculo" xfId="18242" builtinId="8" hidden="1"/>
    <cellStyle name="Hipervínculo" xfId="18236" builtinId="8" hidden="1"/>
    <cellStyle name="Hipervínculo" xfId="18232" builtinId="8" hidden="1"/>
    <cellStyle name="Hipervínculo" xfId="18226" builtinId="8" hidden="1"/>
    <cellStyle name="Hipervínculo" xfId="18222" builtinId="8" hidden="1"/>
    <cellStyle name="Hipervínculo" xfId="18218" builtinId="8" hidden="1"/>
    <cellStyle name="Hipervínculo" xfId="18212" builtinId="8" hidden="1"/>
    <cellStyle name="Hipervínculo" xfId="18206" builtinId="8" hidden="1"/>
    <cellStyle name="Hipervínculo" xfId="18202" builtinId="8" hidden="1"/>
    <cellStyle name="Hipervínculo" xfId="18196" builtinId="8" hidden="1"/>
    <cellStyle name="Hipervínculo" xfId="18190" builtinId="8" hidden="1"/>
    <cellStyle name="Hipervínculo" xfId="18186" builtinId="8" hidden="1"/>
    <cellStyle name="Hipervínculo" xfId="18180" builtinId="8" hidden="1"/>
    <cellStyle name="Hipervínculo" xfId="18172" builtinId="8" hidden="1"/>
    <cellStyle name="Hipervínculo" xfId="18168" builtinId="8" hidden="1"/>
    <cellStyle name="Hipervínculo" xfId="18162" builtinId="8" hidden="1"/>
    <cellStyle name="Hipervínculo" xfId="18156" builtinId="8" hidden="1"/>
    <cellStyle name="Hipervínculo" xfId="18152" builtinId="8" hidden="1"/>
    <cellStyle name="Hipervínculo" xfId="18146" builtinId="8" hidden="1"/>
    <cellStyle name="Hipervínculo" xfId="18140" builtinId="8" hidden="1"/>
    <cellStyle name="Hipervínculo" xfId="18136" builtinId="8" hidden="1"/>
    <cellStyle name="Hipervínculo" xfId="18130" builtinId="8" hidden="1"/>
    <cellStyle name="Hipervínculo" xfId="18124" builtinId="8" hidden="1"/>
    <cellStyle name="Hipervínculo" xfId="18120" builtinId="8" hidden="1"/>
    <cellStyle name="Hipervínculo" xfId="18114" builtinId="8" hidden="1"/>
    <cellStyle name="Hipervínculo" xfId="18108" builtinId="8" hidden="1"/>
    <cellStyle name="Hipervínculo" xfId="18104" builtinId="8" hidden="1"/>
    <cellStyle name="Hipervínculo" xfId="18098" builtinId="8" hidden="1"/>
    <cellStyle name="Hipervínculo" xfId="18092" builtinId="8" hidden="1"/>
    <cellStyle name="Hipervínculo" xfId="18090" builtinId="8" hidden="1"/>
    <cellStyle name="Hipervínculo" xfId="18084" builtinId="8" hidden="1"/>
    <cellStyle name="Hipervínculo" xfId="18078" builtinId="8" hidden="1"/>
    <cellStyle name="Hipervínculo" xfId="18074" builtinId="8" hidden="1"/>
    <cellStyle name="Hipervínculo" xfId="18068" builtinId="8" hidden="1"/>
    <cellStyle name="Hipervínculo" xfId="18062" builtinId="8" hidden="1"/>
    <cellStyle name="Hipervínculo" xfId="18058" builtinId="8" hidden="1"/>
    <cellStyle name="Hipervínculo" xfId="18052" builtinId="8" hidden="1"/>
    <cellStyle name="Hipervínculo" xfId="18046" builtinId="8" hidden="1"/>
    <cellStyle name="Hipervínculo" xfId="18040" builtinId="8" hidden="1"/>
    <cellStyle name="Hipervínculo" xfId="18034" builtinId="8" hidden="1"/>
    <cellStyle name="Hipervínculo" xfId="18028" builtinId="8" hidden="1"/>
    <cellStyle name="Hipervínculo" xfId="18024" builtinId="8" hidden="1"/>
    <cellStyle name="Hipervínculo" xfId="18018" builtinId="8" hidden="1"/>
    <cellStyle name="Hipervínculo" xfId="18012" builtinId="8" hidden="1"/>
    <cellStyle name="Hipervínculo" xfId="18008" builtinId="8" hidden="1"/>
    <cellStyle name="Hipervínculo" xfId="18002" builtinId="8" hidden="1"/>
    <cellStyle name="Hipervínculo" xfId="17996" builtinId="8" hidden="1"/>
    <cellStyle name="Hipervínculo" xfId="17992" builtinId="8" hidden="1"/>
    <cellStyle name="Hipervínculo" xfId="17986" builtinId="8" hidden="1"/>
    <cellStyle name="Hipervínculo" xfId="17980" builtinId="8" hidden="1"/>
    <cellStyle name="Hipervínculo" xfId="17976" builtinId="8" hidden="1"/>
    <cellStyle name="Hipervínculo" xfId="17970" builtinId="8" hidden="1"/>
    <cellStyle name="Hipervínculo" xfId="17964" builtinId="8" hidden="1"/>
    <cellStyle name="Hipervínculo" xfId="17960" builtinId="8" hidden="1"/>
    <cellStyle name="Hipervínculo" xfId="17956" builtinId="8" hidden="1"/>
    <cellStyle name="Hipervínculo" xfId="17950" builtinId="8" hidden="1"/>
    <cellStyle name="Hipervínculo" xfId="17946" builtinId="8" hidden="1"/>
    <cellStyle name="Hipervínculo" xfId="17940" builtinId="8" hidden="1"/>
    <cellStyle name="Hipervínculo" xfId="17934" builtinId="8" hidden="1"/>
    <cellStyle name="Hipervínculo" xfId="17930" builtinId="8" hidden="1"/>
    <cellStyle name="Hipervínculo" xfId="17924" builtinId="8" hidden="1"/>
    <cellStyle name="Hipervínculo" xfId="17918" builtinId="8" hidden="1"/>
    <cellStyle name="Hipervínculo" xfId="17914" builtinId="8" hidden="1"/>
    <cellStyle name="Hipervínculo" xfId="17906" builtinId="8" hidden="1"/>
    <cellStyle name="Hipervínculo" xfId="17900" builtinId="8" hidden="1"/>
    <cellStyle name="Hipervínculo" xfId="17896" builtinId="8" hidden="1"/>
    <cellStyle name="Hipervínculo" xfId="17890" builtinId="8" hidden="1"/>
    <cellStyle name="Hipervínculo" xfId="17884" builtinId="8" hidden="1"/>
    <cellStyle name="Hipervínculo" xfId="17880" builtinId="8" hidden="1"/>
    <cellStyle name="Hipervínculo" xfId="17874" builtinId="8" hidden="1"/>
    <cellStyle name="Hipervínculo" xfId="17868" builtinId="8" hidden="1"/>
    <cellStyle name="Hipervínculo" xfId="17864" builtinId="8" hidden="1"/>
    <cellStyle name="Hipervínculo" xfId="17858" builtinId="8" hidden="1"/>
    <cellStyle name="Hipervínculo" xfId="17852" builtinId="8" hidden="1"/>
    <cellStyle name="Hipervínculo" xfId="17848" builtinId="8" hidden="1"/>
    <cellStyle name="Hipervínculo" xfId="17842" builtinId="8" hidden="1"/>
    <cellStyle name="Hipervínculo" xfId="17836" builtinId="8" hidden="1"/>
    <cellStyle name="Hipervínculo" xfId="17832" builtinId="8" hidden="1"/>
    <cellStyle name="Hipervínculo" xfId="17826" builtinId="8" hidden="1"/>
    <cellStyle name="Hipervínculo" xfId="17810" builtinId="8" hidden="1"/>
    <cellStyle name="Hipervínculo" xfId="17806" builtinId="8" hidden="1"/>
    <cellStyle name="Hipervínculo" xfId="17800" builtinId="8" hidden="1"/>
    <cellStyle name="Hipervínculo" xfId="17794" builtinId="8" hidden="1"/>
    <cellStyle name="Hipervínculo" xfId="17790" builtinId="8" hidden="1"/>
    <cellStyle name="Hipervínculo" xfId="17784" builtinId="8" hidden="1"/>
    <cellStyle name="Hipervínculo" xfId="17778" builtinId="8" hidden="1"/>
    <cellStyle name="Hipervínculo" xfId="17774" builtinId="8" hidden="1"/>
    <cellStyle name="Hipervínculo" xfId="17768" builtinId="8" hidden="1"/>
    <cellStyle name="Hipervínculo" xfId="17762" builtinId="8" hidden="1"/>
    <cellStyle name="Hipervínculo" xfId="17758" builtinId="8" hidden="1"/>
    <cellStyle name="Hipervínculo" xfId="17752" builtinId="8" hidden="1"/>
    <cellStyle name="Hipervínculo" xfId="17746" builtinId="8" hidden="1"/>
    <cellStyle name="Hipervínculo" xfId="17742" builtinId="8" hidden="1"/>
    <cellStyle name="Hipervínculo" xfId="17736" builtinId="8" hidden="1"/>
    <cellStyle name="Hipervínculo" xfId="17730" builtinId="8" hidden="1"/>
    <cellStyle name="Hipervínculo" xfId="17726" builtinId="8" hidden="1"/>
    <cellStyle name="Hipervínculo" xfId="17720" builtinId="8" hidden="1"/>
    <cellStyle name="Hipervínculo" xfId="17714" builtinId="8" hidden="1"/>
    <cellStyle name="Hipervínculo" xfId="17710" builtinId="8" hidden="1"/>
    <cellStyle name="Hipervínculo" xfId="17704" builtinId="8" hidden="1"/>
    <cellStyle name="Hipervínculo" xfId="17698" builtinId="8" hidden="1"/>
    <cellStyle name="Hipervínculo" xfId="17694" builtinId="8" hidden="1"/>
    <cellStyle name="Hipervínculo" xfId="17688" builtinId="8" hidden="1"/>
    <cellStyle name="Hipervínculo" xfId="17684" builtinId="8" hidden="1"/>
    <cellStyle name="Hipervínculo" xfId="17680" builtinId="8" hidden="1"/>
    <cellStyle name="Hipervínculo" xfId="17674" builtinId="8" hidden="1"/>
    <cellStyle name="Hipervínculo" xfId="17668" builtinId="8" hidden="1"/>
    <cellStyle name="Hipervínculo" xfId="17664" builtinId="8" hidden="1"/>
    <cellStyle name="Hipervínculo" xfId="17658" builtinId="8" hidden="1"/>
    <cellStyle name="Hipervínculo" xfId="17652" builtinId="8" hidden="1"/>
    <cellStyle name="Hipervínculo" xfId="17648" builtinId="8" hidden="1"/>
    <cellStyle name="Hipervínculo" xfId="17642" builtinId="8" hidden="1"/>
    <cellStyle name="Hipervínculo" xfId="17635" builtinId="8" hidden="1"/>
    <cellStyle name="Hipervínculo" xfId="17631" builtinId="8" hidden="1"/>
    <cellStyle name="Hipervínculo" xfId="17625" builtinId="8" hidden="1"/>
    <cellStyle name="Hipervínculo" xfId="17619" builtinId="8" hidden="1"/>
    <cellStyle name="Hipervínculo" xfId="17615" builtinId="8" hidden="1"/>
    <cellStyle name="Hipervínculo" xfId="17609" builtinId="8" hidden="1"/>
    <cellStyle name="Hipervínculo" xfId="17603" builtinId="8" hidden="1"/>
    <cellStyle name="Hipervínculo" xfId="17599" builtinId="8" hidden="1"/>
    <cellStyle name="Hipervínculo" xfId="17593" builtinId="8" hidden="1"/>
    <cellStyle name="Hipervínculo" xfId="17587" builtinId="8" hidden="1"/>
    <cellStyle name="Hipervínculo" xfId="17583" builtinId="8" hidden="1"/>
    <cellStyle name="Hipervínculo" xfId="17577" builtinId="8" hidden="1"/>
    <cellStyle name="Hipervínculo" xfId="17571" builtinId="8" hidden="1"/>
    <cellStyle name="Hipervínculo" xfId="17567" builtinId="8" hidden="1"/>
    <cellStyle name="Hipervínculo" xfId="17561" builtinId="8" hidden="1"/>
    <cellStyle name="Hipervínculo" xfId="17555" builtinId="8" hidden="1"/>
    <cellStyle name="Hipervínculo" xfId="17553" builtinId="8" hidden="1"/>
    <cellStyle name="Hipervínculo" xfId="17547" builtinId="8" hidden="1"/>
    <cellStyle name="Hipervínculo" xfId="17541" builtinId="8" hidden="1"/>
    <cellStyle name="Hipervínculo" xfId="17537" builtinId="8" hidden="1"/>
    <cellStyle name="Hipervínculo" xfId="17531" builtinId="8" hidden="1"/>
    <cellStyle name="Hipervínculo" xfId="17525" builtinId="8" hidden="1"/>
    <cellStyle name="Hipervínculo" xfId="17521" builtinId="8" hidden="1"/>
    <cellStyle name="Hipervínculo" xfId="17515" builtinId="8" hidden="1"/>
    <cellStyle name="Hipervínculo" xfId="17509" builtinId="8" hidden="1"/>
    <cellStyle name="Hipervínculo" xfId="17503" builtinId="8" hidden="1"/>
    <cellStyle name="Hipervínculo" xfId="17497" builtinId="8" hidden="1"/>
    <cellStyle name="Hipervínculo" xfId="17491" builtinId="8" hidden="1"/>
    <cellStyle name="Hipervínculo" xfId="17487" builtinId="8" hidden="1"/>
    <cellStyle name="Hipervínculo" xfId="17481" builtinId="8" hidden="1"/>
    <cellStyle name="Hipervínculo" xfId="17475" builtinId="8" hidden="1"/>
    <cellStyle name="Hipervínculo" xfId="17471" builtinId="8" hidden="1"/>
    <cellStyle name="Hipervínculo" xfId="17465" builtinId="8" hidden="1"/>
    <cellStyle name="Hipervínculo" xfId="17459" builtinId="8" hidden="1"/>
    <cellStyle name="Hipervínculo" xfId="17455" builtinId="8" hidden="1"/>
    <cellStyle name="Hipervínculo" xfId="17449" builtinId="8" hidden="1"/>
    <cellStyle name="Hipervínculo" xfId="17443" builtinId="8" hidden="1"/>
    <cellStyle name="Hipervínculo" xfId="17439" builtinId="8" hidden="1"/>
    <cellStyle name="Hipervínculo" xfId="17433" builtinId="8" hidden="1"/>
    <cellStyle name="Hipervínculo" xfId="17427" builtinId="8" hidden="1"/>
    <cellStyle name="Hipervínculo" xfId="17423" builtinId="8" hidden="1"/>
    <cellStyle name="Hipervínculo" xfId="17419" builtinId="8" hidden="1"/>
    <cellStyle name="Hipervínculo" xfId="17413" builtinId="8" hidden="1"/>
    <cellStyle name="Hipervínculo" xfId="17409" builtinId="8" hidden="1"/>
    <cellStyle name="Hipervínculo" xfId="17403" builtinId="8" hidden="1"/>
    <cellStyle name="Hipervínculo" xfId="17397" builtinId="8" hidden="1"/>
    <cellStyle name="Hipervínculo" xfId="17393" builtinId="8" hidden="1"/>
    <cellStyle name="Hipervínculo" xfId="17387" builtinId="8" hidden="1"/>
    <cellStyle name="Hipervínculo" xfId="17381" builtinId="8" hidden="1"/>
    <cellStyle name="Hipervínculo" xfId="17377" builtinId="8" hidden="1"/>
    <cellStyle name="Hipervínculo" xfId="17369" builtinId="8" hidden="1"/>
    <cellStyle name="Hipervínculo" xfId="17363" builtinId="8" hidden="1"/>
    <cellStyle name="Hipervínculo" xfId="17359" builtinId="8" hidden="1"/>
    <cellStyle name="Hipervínculo" xfId="17353" builtinId="8" hidden="1"/>
    <cellStyle name="Hipervínculo" xfId="17347" builtinId="8" hidden="1"/>
    <cellStyle name="Hipervínculo" xfId="17343" builtinId="8" hidden="1"/>
    <cellStyle name="Hipervínculo" xfId="17337" builtinId="8" hidden="1"/>
    <cellStyle name="Hipervínculo" xfId="17331" builtinId="8" hidden="1"/>
    <cellStyle name="Hipervínculo" xfId="17327" builtinId="8" hidden="1"/>
    <cellStyle name="Hipervínculo" xfId="17321" builtinId="8" hidden="1"/>
    <cellStyle name="Hipervínculo" xfId="17315" builtinId="8" hidden="1"/>
    <cellStyle name="Hipervínculo" xfId="17311" builtinId="8" hidden="1"/>
    <cellStyle name="Hipervínculo" xfId="17305" builtinId="8" hidden="1"/>
    <cellStyle name="Hipervínculo" xfId="17299" builtinId="8" hidden="1"/>
    <cellStyle name="Hipervínculo" xfId="17295" builtinId="8" hidden="1"/>
    <cellStyle name="Hipervínculo" xfId="17111" builtinId="8" hidden="1"/>
    <cellStyle name="Hipervínculo" xfId="17285" builtinId="8" hidden="1"/>
    <cellStyle name="Hipervínculo" xfId="17281" builtinId="8" hidden="1"/>
    <cellStyle name="Hipervínculo" xfId="17275" builtinId="8" hidden="1"/>
    <cellStyle name="Hipervínculo" xfId="17269" builtinId="8" hidden="1"/>
    <cellStyle name="Hipervínculo" xfId="17265" builtinId="8" hidden="1"/>
    <cellStyle name="Hipervínculo" xfId="17259" builtinId="8" hidden="1"/>
    <cellStyle name="Hipervínculo" xfId="17253" builtinId="8" hidden="1"/>
    <cellStyle name="Hipervínculo" xfId="17249" builtinId="8" hidden="1"/>
    <cellStyle name="Hipervínculo" xfId="17241" builtinId="8" hidden="1"/>
    <cellStyle name="Hipervínculo" xfId="17235" builtinId="8" hidden="1"/>
    <cellStyle name="Hipervínculo" xfId="17231" builtinId="8" hidden="1"/>
    <cellStyle name="Hipervínculo" xfId="17225" builtinId="8" hidden="1"/>
    <cellStyle name="Hipervínculo" xfId="17219" builtinId="8" hidden="1"/>
    <cellStyle name="Hipervínculo" xfId="17215" builtinId="8" hidden="1"/>
    <cellStyle name="Hipervínculo" xfId="17209" builtinId="8" hidden="1"/>
    <cellStyle name="Hipervínculo" xfId="17203" builtinId="8" hidden="1"/>
    <cellStyle name="Hipervínculo" xfId="17199" builtinId="8" hidden="1"/>
    <cellStyle name="Hipervínculo" xfId="17193" builtinId="8" hidden="1"/>
    <cellStyle name="Hipervínculo" xfId="17187" builtinId="8" hidden="1"/>
    <cellStyle name="Hipervínculo" xfId="17183" builtinId="8" hidden="1"/>
    <cellStyle name="Hipervínculo" xfId="17177" builtinId="8" hidden="1"/>
    <cellStyle name="Hipervínculo" xfId="17171" builtinId="8" hidden="1"/>
    <cellStyle name="Hipervínculo" xfId="17167" builtinId="8" hidden="1"/>
    <cellStyle name="Hipervínculo" xfId="17161" builtinId="8" hidden="1"/>
    <cellStyle name="Hipervínculo" xfId="17157" builtinId="8" hidden="1"/>
    <cellStyle name="Hipervínculo" xfId="17153" builtinId="8" hidden="1"/>
    <cellStyle name="Hipervínculo" xfId="17147" builtinId="8" hidden="1"/>
    <cellStyle name="Hipervínculo" xfId="17141" builtinId="8" hidden="1"/>
    <cellStyle name="Hipervínculo" xfId="17137" builtinId="8" hidden="1"/>
    <cellStyle name="Hipervínculo" xfId="17131" builtinId="8" hidden="1"/>
    <cellStyle name="Hipervínculo" xfId="17125" builtinId="8" hidden="1"/>
    <cellStyle name="Hipervínculo" xfId="17121" builtinId="8" hidden="1"/>
    <cellStyle name="Hipervínculo" xfId="17115" builtinId="8" hidden="1"/>
    <cellStyle name="Hipervínculo" xfId="17107" builtinId="8" hidden="1"/>
    <cellStyle name="Hipervínculo" xfId="17103" builtinId="8" hidden="1"/>
    <cellStyle name="Hipervínculo" xfId="17097" builtinId="8" hidden="1"/>
    <cellStyle name="Hipervínculo" xfId="17091" builtinId="8" hidden="1"/>
    <cellStyle name="Hipervínculo" xfId="17087" builtinId="8" hidden="1"/>
    <cellStyle name="Hipervínculo" xfId="17081" builtinId="8" hidden="1"/>
    <cellStyle name="Hipervínculo" xfId="17075" builtinId="8" hidden="1"/>
    <cellStyle name="Hipervínculo" xfId="17071" builtinId="8" hidden="1"/>
    <cellStyle name="Hipervínculo" xfId="17065" builtinId="8" hidden="1"/>
    <cellStyle name="Hipervínculo" xfId="17059" builtinId="8" hidden="1"/>
    <cellStyle name="Hipervínculo" xfId="17055" builtinId="8" hidden="1"/>
    <cellStyle name="Hipervínculo" xfId="17049" builtinId="8" hidden="1"/>
    <cellStyle name="Hipervínculo" xfId="17043" builtinId="8" hidden="1"/>
    <cellStyle name="Hipervínculo" xfId="17039" builtinId="8" hidden="1"/>
    <cellStyle name="Hipervínculo" xfId="17033" builtinId="8" hidden="1"/>
    <cellStyle name="Hipervínculo" xfId="17027" builtinId="8" hidden="1"/>
    <cellStyle name="Hipervínculo" xfId="17025" builtinId="8" hidden="1"/>
    <cellStyle name="Hipervínculo" xfId="17019" builtinId="8" hidden="1"/>
    <cellStyle name="Hipervínculo" xfId="17013" builtinId="8" hidden="1"/>
    <cellStyle name="Hipervínculo" xfId="17009" builtinId="8" hidden="1"/>
    <cellStyle name="Hipervínculo" xfId="17003" builtinId="8" hidden="1"/>
    <cellStyle name="Hipervínculo" xfId="16997" builtinId="8" hidden="1"/>
    <cellStyle name="Hipervínculo" xfId="16993" builtinId="8" hidden="1"/>
    <cellStyle name="Hipervínculo" xfId="16987" builtinId="8" hidden="1"/>
    <cellStyle name="Hipervínculo" xfId="16981" builtinId="8" hidden="1"/>
    <cellStyle name="Hipervínculo" xfId="16975" builtinId="8" hidden="1"/>
    <cellStyle name="Hipervínculo" xfId="16969" builtinId="8" hidden="1"/>
    <cellStyle name="Hipervínculo" xfId="16963" builtinId="8" hidden="1"/>
    <cellStyle name="Hipervínculo" xfId="16959" builtinId="8" hidden="1"/>
    <cellStyle name="Hipervínculo" xfId="16953" builtinId="8" hidden="1"/>
    <cellStyle name="Hipervínculo" xfId="16947" builtinId="8" hidden="1"/>
    <cellStyle name="Hipervínculo" xfId="16943" builtinId="8" hidden="1"/>
    <cellStyle name="Hipervínculo" xfId="16937" builtinId="8" hidden="1"/>
    <cellStyle name="Hipervínculo" xfId="16931" builtinId="8" hidden="1"/>
    <cellStyle name="Hipervínculo" xfId="16927" builtinId="8" hidden="1"/>
    <cellStyle name="Hipervínculo" xfId="16921" builtinId="8" hidden="1"/>
    <cellStyle name="Hipervínculo" xfId="16915" builtinId="8" hidden="1"/>
    <cellStyle name="Hipervínculo" xfId="16911" builtinId="8" hidden="1"/>
    <cellStyle name="Hipervínculo" xfId="16905" builtinId="8" hidden="1"/>
    <cellStyle name="Hipervínculo" xfId="16899" builtinId="8" hidden="1"/>
    <cellStyle name="Hipervínculo" xfId="16895" builtinId="8" hidden="1"/>
    <cellStyle name="Hipervínculo" xfId="16891" builtinId="8" hidden="1"/>
    <cellStyle name="Hipervínculo" xfId="16885" builtinId="8" hidden="1"/>
    <cellStyle name="Hipervínculo" xfId="16881" builtinId="8" hidden="1"/>
    <cellStyle name="Hipervínculo" xfId="16875" builtinId="8" hidden="1"/>
    <cellStyle name="Hipervínculo" xfId="16869" builtinId="8" hidden="1"/>
    <cellStyle name="Hipervínculo" xfId="16865" builtinId="8" hidden="1"/>
    <cellStyle name="Hipervínculo" xfId="16859" builtinId="8" hidden="1"/>
    <cellStyle name="Hipervínculo" xfId="16853" builtinId="8" hidden="1"/>
    <cellStyle name="Hipervínculo" xfId="16849" builtinId="8" hidden="1"/>
    <cellStyle name="Hipervínculo" xfId="16841" builtinId="8" hidden="1"/>
    <cellStyle name="Hipervínculo" xfId="16835" builtinId="8" hidden="1"/>
    <cellStyle name="Hipervínculo" xfId="16831" builtinId="8" hidden="1"/>
    <cellStyle name="Hipervínculo" xfId="16825" builtinId="8" hidden="1"/>
    <cellStyle name="Hipervínculo" xfId="16819" builtinId="8" hidden="1"/>
    <cellStyle name="Hipervínculo" xfId="16815" builtinId="8" hidden="1"/>
    <cellStyle name="Hipervínculo" xfId="16809" builtinId="8" hidden="1"/>
    <cellStyle name="Hipervínculo" xfId="16803" builtinId="8" hidden="1"/>
    <cellStyle name="Hipervínculo" xfId="16799" builtinId="8" hidden="1"/>
    <cellStyle name="Hipervínculo" xfId="16793" builtinId="8" hidden="1"/>
    <cellStyle name="Hipervínculo" xfId="16787" builtinId="8" hidden="1"/>
    <cellStyle name="Hipervínculo" xfId="16783" builtinId="8" hidden="1"/>
    <cellStyle name="Hipervínculo" xfId="16777" builtinId="8" hidden="1"/>
    <cellStyle name="Hipervínculo" xfId="16771" builtinId="8" hidden="1"/>
    <cellStyle name="Hipervínculo" xfId="16767" builtinId="8" hidden="1"/>
    <cellStyle name="Hipervínculo" xfId="16583" builtinId="8" hidden="1"/>
    <cellStyle name="Hipervínculo" xfId="16757" builtinId="8" hidden="1"/>
    <cellStyle name="Hipervínculo" xfId="16753" builtinId="8" hidden="1"/>
    <cellStyle name="Hipervínculo" xfId="16747" builtinId="8" hidden="1"/>
    <cellStyle name="Hipervínculo" xfId="16741" builtinId="8" hidden="1"/>
    <cellStyle name="Hipervínculo" xfId="16737" builtinId="8" hidden="1"/>
    <cellStyle name="Hipervínculo" xfId="16731" builtinId="8" hidden="1"/>
    <cellStyle name="Hipervínculo" xfId="16725" builtinId="8" hidden="1"/>
    <cellStyle name="Hipervínculo" xfId="16721" builtinId="8" hidden="1"/>
    <cellStyle name="Hipervínculo" xfId="16713" builtinId="8" hidden="1"/>
    <cellStyle name="Hipervínculo" xfId="16707" builtinId="8" hidden="1"/>
    <cellStyle name="Hipervínculo" xfId="16703" builtinId="8" hidden="1"/>
    <cellStyle name="Hipervínculo" xfId="16697" builtinId="8" hidden="1"/>
    <cellStyle name="Hipervínculo" xfId="16691" builtinId="8" hidden="1"/>
    <cellStyle name="Hipervínculo" xfId="16687" builtinId="8" hidden="1"/>
    <cellStyle name="Hipervínculo" xfId="16681" builtinId="8" hidden="1"/>
    <cellStyle name="Hipervínculo" xfId="16675" builtinId="8" hidden="1"/>
    <cellStyle name="Hipervínculo" xfId="16671" builtinId="8" hidden="1"/>
    <cellStyle name="Hipervínculo" xfId="16665" builtinId="8" hidden="1"/>
    <cellStyle name="Hipervínculo" xfId="16659" builtinId="8" hidden="1"/>
    <cellStyle name="Hipervínculo" xfId="16655" builtinId="8" hidden="1"/>
    <cellStyle name="Hipervínculo" xfId="16649" builtinId="8" hidden="1"/>
    <cellStyle name="Hipervínculo" xfId="16643" builtinId="8" hidden="1"/>
    <cellStyle name="Hipervínculo" xfId="16639" builtinId="8" hidden="1"/>
    <cellStyle name="Hipervínculo" xfId="16633" builtinId="8" hidden="1"/>
    <cellStyle name="Hipervínculo" xfId="16629" builtinId="8" hidden="1"/>
    <cellStyle name="Hipervínculo" xfId="16625" builtinId="8" hidden="1"/>
    <cellStyle name="Hipervínculo" xfId="16619" builtinId="8" hidden="1"/>
    <cellStyle name="Hipervínculo" xfId="16613" builtinId="8" hidden="1"/>
    <cellStyle name="Hipervínculo" xfId="16609" builtinId="8" hidden="1"/>
    <cellStyle name="Hipervínculo" xfId="16603" builtinId="8" hidden="1"/>
    <cellStyle name="Hipervínculo" xfId="16597" builtinId="8" hidden="1"/>
    <cellStyle name="Hipervínculo" xfId="16593" builtinId="8" hidden="1"/>
    <cellStyle name="Hipervínculo" xfId="16587" builtinId="8" hidden="1"/>
    <cellStyle name="Hipervínculo" xfId="16579" builtinId="8" hidden="1"/>
    <cellStyle name="Hipervínculo" xfId="16575" builtinId="8" hidden="1"/>
    <cellStyle name="Hipervínculo" xfId="16569" builtinId="8" hidden="1"/>
    <cellStyle name="Hipervínculo" xfId="16563" builtinId="8" hidden="1"/>
    <cellStyle name="Hipervínculo" xfId="16559" builtinId="8" hidden="1"/>
    <cellStyle name="Hipervínculo" xfId="16553" builtinId="8" hidden="1"/>
    <cellStyle name="Hipervínculo" xfId="16547" builtinId="8" hidden="1"/>
    <cellStyle name="Hipervínculo" xfId="16543" builtinId="8" hidden="1"/>
    <cellStyle name="Hipervínculo" xfId="16537" builtinId="8" hidden="1"/>
    <cellStyle name="Hipervínculo" xfId="16531" builtinId="8" hidden="1"/>
    <cellStyle name="Hipervínculo" xfId="16527" builtinId="8" hidden="1"/>
    <cellStyle name="Hipervínculo" xfId="16521" builtinId="8" hidden="1"/>
    <cellStyle name="Hipervínculo" xfId="16515" builtinId="8" hidden="1"/>
    <cellStyle name="Hipervínculo" xfId="16511" builtinId="8" hidden="1"/>
    <cellStyle name="Hipervínculo" xfId="16505" builtinId="8" hidden="1"/>
    <cellStyle name="Hipervínculo" xfId="16499" builtinId="8" hidden="1"/>
    <cellStyle name="Hipervínculo" xfId="16497" builtinId="8" hidden="1"/>
    <cellStyle name="Hipervínculo" xfId="16491" builtinId="8" hidden="1"/>
    <cellStyle name="Hipervínculo" xfId="16485" builtinId="8" hidden="1"/>
    <cellStyle name="Hipervínculo" xfId="16481" builtinId="8" hidden="1"/>
    <cellStyle name="Hipervínculo" xfId="16475" builtinId="8" hidden="1"/>
    <cellStyle name="Hipervínculo" xfId="16469" builtinId="8" hidden="1"/>
    <cellStyle name="Hipervínculo" xfId="16465" builtinId="8" hidden="1"/>
    <cellStyle name="Hipervínculo" xfId="16459" builtinId="8" hidden="1"/>
    <cellStyle name="Hipervínculo" xfId="16453" builtinId="8" hidden="1"/>
    <cellStyle name="Hipervínculo" xfId="16447" builtinId="8" hidden="1"/>
    <cellStyle name="Hipervínculo" xfId="16441" builtinId="8" hidden="1"/>
    <cellStyle name="Hipervínculo" xfId="16435" builtinId="8" hidden="1"/>
    <cellStyle name="Hipervínculo" xfId="16431" builtinId="8" hidden="1"/>
    <cellStyle name="Hipervínculo" xfId="16425" builtinId="8" hidden="1"/>
    <cellStyle name="Hipervínculo" xfId="16419" builtinId="8" hidden="1"/>
    <cellStyle name="Hipervínculo" xfId="16415" builtinId="8" hidden="1"/>
    <cellStyle name="Hipervínculo" xfId="16409" builtinId="8" hidden="1"/>
    <cellStyle name="Hipervínculo" xfId="16403" builtinId="8" hidden="1"/>
    <cellStyle name="Hipervínculo" xfId="16399" builtinId="8" hidden="1"/>
    <cellStyle name="Hipervínculo" xfId="16393" builtinId="8" hidden="1"/>
    <cellStyle name="Hipervínculo" xfId="16387" builtinId="8" hidden="1"/>
    <cellStyle name="Hipervínculo" xfId="16383" builtinId="8" hidden="1"/>
    <cellStyle name="Hipervínculo" xfId="16377" builtinId="8" hidden="1"/>
    <cellStyle name="Hipervínculo" xfId="16371" builtinId="8" hidden="1"/>
    <cellStyle name="Hipervínculo" xfId="16367" builtinId="8" hidden="1"/>
    <cellStyle name="Hipervínculo" xfId="16363" builtinId="8" hidden="1"/>
    <cellStyle name="Hipervínculo" xfId="16357" builtinId="8" hidden="1"/>
    <cellStyle name="Hipervínculo" xfId="16353" builtinId="8" hidden="1"/>
    <cellStyle name="Hipervínculo" xfId="16347" builtinId="8" hidden="1"/>
    <cellStyle name="Hipervínculo" xfId="16341" builtinId="8" hidden="1"/>
    <cellStyle name="Hipervínculo" xfId="16337" builtinId="8" hidden="1"/>
    <cellStyle name="Hipervínculo" xfId="16331" builtinId="8" hidden="1"/>
    <cellStyle name="Hipervínculo" xfId="16325" builtinId="8" hidden="1"/>
    <cellStyle name="Hipervínculo" xfId="16321" builtinId="8" hidden="1"/>
    <cellStyle name="Hipervínculo" xfId="16313" builtinId="8" hidden="1"/>
    <cellStyle name="Hipervínculo" xfId="16307" builtinId="8" hidden="1"/>
    <cellStyle name="Hipervínculo" xfId="16303" builtinId="8" hidden="1"/>
    <cellStyle name="Hipervínculo" xfId="16297" builtinId="8" hidden="1"/>
    <cellStyle name="Hipervínculo" xfId="16291" builtinId="8" hidden="1"/>
    <cellStyle name="Hipervínculo" xfId="16287" builtinId="8" hidden="1"/>
    <cellStyle name="Hipervínculo" xfId="16281" builtinId="8" hidden="1"/>
    <cellStyle name="Hipervínculo" xfId="16275" builtinId="8" hidden="1"/>
    <cellStyle name="Hipervínculo" xfId="16271" builtinId="8" hidden="1"/>
    <cellStyle name="Hipervínculo" xfId="16265" builtinId="8" hidden="1"/>
    <cellStyle name="Hipervínculo" xfId="16259" builtinId="8" hidden="1"/>
    <cellStyle name="Hipervínculo" xfId="16255" builtinId="8" hidden="1"/>
    <cellStyle name="Hipervínculo" xfId="16249" builtinId="8" hidden="1"/>
    <cellStyle name="Hipervínculo" xfId="16243" builtinId="8" hidden="1"/>
    <cellStyle name="Hipervínculo" xfId="16239" builtinId="8" hidden="1"/>
    <cellStyle name="Hipervínculo" xfId="16055" builtinId="8" hidden="1"/>
    <cellStyle name="Hipervínculo" xfId="16229" builtinId="8" hidden="1"/>
    <cellStyle name="Hipervínculo" xfId="16225" builtinId="8" hidden="1"/>
    <cellStyle name="Hipervínculo" xfId="16219" builtinId="8" hidden="1"/>
    <cellStyle name="Hipervínculo" xfId="16213" builtinId="8" hidden="1"/>
    <cellStyle name="Hipervínculo" xfId="16209" builtinId="8" hidden="1"/>
    <cellStyle name="Hipervínculo" xfId="16203" builtinId="8" hidden="1"/>
    <cellStyle name="Hipervínculo" xfId="16197" builtinId="8" hidden="1"/>
    <cellStyle name="Hipervínculo" xfId="16193" builtinId="8" hidden="1"/>
    <cellStyle name="Hipervínculo" xfId="16185" builtinId="8" hidden="1"/>
    <cellStyle name="Hipervínculo" xfId="16179" builtinId="8" hidden="1"/>
    <cellStyle name="Hipervínculo" xfId="16175" builtinId="8" hidden="1"/>
    <cellStyle name="Hipervínculo" xfId="16169" builtinId="8" hidden="1"/>
    <cellStyle name="Hipervínculo" xfId="16163" builtinId="8" hidden="1"/>
    <cellStyle name="Hipervínculo" xfId="16159" builtinId="8" hidden="1"/>
    <cellStyle name="Hipervínculo" xfId="16153" builtinId="8" hidden="1"/>
    <cellStyle name="Hipervínculo" xfId="16147" builtinId="8" hidden="1"/>
    <cellStyle name="Hipervínculo" xfId="16143" builtinId="8" hidden="1"/>
    <cellStyle name="Hipervínculo" xfId="16137" builtinId="8" hidden="1"/>
    <cellStyle name="Hipervínculo" xfId="16131" builtinId="8" hidden="1"/>
    <cellStyle name="Hipervínculo" xfId="16127" builtinId="8" hidden="1"/>
    <cellStyle name="Hipervínculo" xfId="16121" builtinId="8" hidden="1"/>
    <cellStyle name="Hipervínculo" xfId="16115" builtinId="8" hidden="1"/>
    <cellStyle name="Hipervínculo" xfId="16111" builtinId="8" hidden="1"/>
    <cellStyle name="Hipervínculo" xfId="16105" builtinId="8" hidden="1"/>
    <cellStyle name="Hipervínculo" xfId="16101" builtinId="8" hidden="1"/>
    <cellStyle name="Hipervínculo" xfId="16097" builtinId="8" hidden="1"/>
    <cellStyle name="Hipervínculo" xfId="16091" builtinId="8" hidden="1"/>
    <cellStyle name="Hipervínculo" xfId="16085" builtinId="8" hidden="1"/>
    <cellStyle name="Hipervínculo" xfId="16081" builtinId="8" hidden="1"/>
    <cellStyle name="Hipervínculo" xfId="16075" builtinId="8" hidden="1"/>
    <cellStyle name="Hipervínculo" xfId="16069" builtinId="8" hidden="1"/>
    <cellStyle name="Hipervínculo" xfId="16065" builtinId="8" hidden="1"/>
    <cellStyle name="Hipervínculo" xfId="16059" builtinId="8" hidden="1"/>
    <cellStyle name="Hipervínculo" xfId="16051" builtinId="8" hidden="1"/>
    <cellStyle name="Hipervínculo" xfId="16047" builtinId="8" hidden="1"/>
    <cellStyle name="Hipervínculo" xfId="16041" builtinId="8" hidden="1"/>
    <cellStyle name="Hipervínculo" xfId="16035" builtinId="8" hidden="1"/>
    <cellStyle name="Hipervínculo" xfId="16031" builtinId="8" hidden="1"/>
    <cellStyle name="Hipervínculo" xfId="16025" builtinId="8" hidden="1"/>
    <cellStyle name="Hipervínculo" xfId="16019" builtinId="8" hidden="1"/>
    <cellStyle name="Hipervínculo" xfId="16015" builtinId="8" hidden="1"/>
    <cellStyle name="Hipervínculo" xfId="16009" builtinId="8" hidden="1"/>
    <cellStyle name="Hipervínculo" xfId="16003" builtinId="8" hidden="1"/>
    <cellStyle name="Hipervínculo" xfId="15999" builtinId="8" hidden="1"/>
    <cellStyle name="Hipervínculo" xfId="15993" builtinId="8" hidden="1"/>
    <cellStyle name="Hipervínculo" xfId="15987" builtinId="8" hidden="1"/>
    <cellStyle name="Hipervínculo" xfId="15983" builtinId="8" hidden="1"/>
    <cellStyle name="Hipervínculo" xfId="15977" builtinId="8" hidden="1"/>
    <cellStyle name="Hipervínculo" xfId="15971" builtinId="8" hidden="1"/>
    <cellStyle name="Hipervínculo" xfId="15963" builtinId="8" hidden="1"/>
    <cellStyle name="Hipervínculo" xfId="15957" builtinId="8" hidden="1"/>
    <cellStyle name="Hipervínculo" xfId="15951" builtinId="8" hidden="1"/>
    <cellStyle name="Hipervínculo" xfId="15947" builtinId="8" hidden="1"/>
    <cellStyle name="Hipervínculo" xfId="15941" builtinId="8" hidden="1"/>
    <cellStyle name="Hipervínculo" xfId="15935" builtinId="8" hidden="1"/>
    <cellStyle name="Hipervínculo" xfId="15931" builtinId="8" hidden="1"/>
    <cellStyle name="Hipervínculo" xfId="15925" builtinId="8" hidden="1"/>
    <cellStyle name="Hipervínculo" xfId="15919" builtinId="8" hidden="1"/>
    <cellStyle name="Hipervínculo" xfId="15915" builtinId="8" hidden="1"/>
    <cellStyle name="Hipervínculo" xfId="15909" builtinId="8" hidden="1"/>
    <cellStyle name="Hipervínculo" xfId="15903" builtinId="8" hidden="1"/>
    <cellStyle name="Hipervínculo" xfId="15899" builtinId="8" hidden="1"/>
    <cellStyle name="Hipervínculo" xfId="15893" builtinId="8" hidden="1"/>
    <cellStyle name="Hipervínculo" xfId="15887" builtinId="8" hidden="1"/>
    <cellStyle name="Hipervínculo" xfId="15883" builtinId="8" hidden="1"/>
    <cellStyle name="Hipervínculo" xfId="15877" builtinId="8" hidden="1"/>
    <cellStyle name="Hipervínculo" xfId="15871" builtinId="8" hidden="1"/>
    <cellStyle name="Hipervínculo" xfId="15867" builtinId="8" hidden="1"/>
    <cellStyle name="Hipervínculo" xfId="15861" builtinId="8" hidden="1"/>
    <cellStyle name="Hipervínculo" xfId="15855" builtinId="8" hidden="1"/>
    <cellStyle name="Hipervínculo" xfId="15851" builtinId="8" hidden="1"/>
    <cellStyle name="Hipervínculo" xfId="15845" builtinId="8" hidden="1"/>
    <cellStyle name="Hipervínculo" xfId="15839" builtinId="8" hidden="1"/>
    <cellStyle name="Hipervínculo" xfId="15835" builtinId="8" hidden="1"/>
    <cellStyle name="Hipervínculo" xfId="15831" builtinId="8" hidden="1"/>
    <cellStyle name="Hipervínculo" xfId="15825" builtinId="8" hidden="1"/>
    <cellStyle name="Hipervínculo" xfId="15821" builtinId="8" hidden="1"/>
    <cellStyle name="Hipervínculo" xfId="15815" builtinId="8" hidden="1"/>
    <cellStyle name="Hipervínculo" xfId="15809" builtinId="8" hidden="1"/>
    <cellStyle name="Hipervínculo" xfId="15805" builtinId="8" hidden="1"/>
    <cellStyle name="Hipervínculo" xfId="15799" builtinId="8" hidden="1"/>
    <cellStyle name="Hipervínculo" xfId="15793" builtinId="8" hidden="1"/>
    <cellStyle name="Hipervínculo" xfId="15789" builtinId="8" hidden="1"/>
    <cellStyle name="Hipervínculo" xfId="15782" builtinId="8" hidden="1"/>
    <cellStyle name="Hipervínculo" xfId="15776" builtinId="8" hidden="1"/>
    <cellStyle name="Hipervínculo" xfId="15772" builtinId="8" hidden="1"/>
    <cellStyle name="Hipervínculo" xfId="15766" builtinId="8" hidden="1"/>
    <cellStyle name="Hipervínculo" xfId="15760" builtinId="8" hidden="1"/>
    <cellStyle name="Hipervínculo" xfId="15756" builtinId="8" hidden="1"/>
    <cellStyle name="Hipervínculo" xfId="15750" builtinId="8" hidden="1"/>
    <cellStyle name="Hipervínculo" xfId="15744" builtinId="8" hidden="1"/>
    <cellStyle name="Hipervínculo" xfId="15740" builtinId="8" hidden="1"/>
    <cellStyle name="Hipervínculo" xfId="15734" builtinId="8" hidden="1"/>
    <cellStyle name="Hipervínculo" xfId="15728" builtinId="8" hidden="1"/>
    <cellStyle name="Hipervínculo" xfId="15724" builtinId="8" hidden="1"/>
    <cellStyle name="Hipervínculo" xfId="15718" builtinId="8" hidden="1"/>
    <cellStyle name="Hipervínculo" xfId="15712" builtinId="8" hidden="1"/>
    <cellStyle name="Hipervínculo" xfId="15708" builtinId="8" hidden="1"/>
    <cellStyle name="Hipervínculo" xfId="15524" builtinId="8" hidden="1"/>
    <cellStyle name="Hipervínculo" xfId="15698" builtinId="8" hidden="1"/>
    <cellStyle name="Hipervínculo" xfId="15694" builtinId="8" hidden="1"/>
    <cellStyle name="Hipervínculo" xfId="15688" builtinId="8" hidden="1"/>
    <cellStyle name="Hipervínculo" xfId="15682" builtinId="8" hidden="1"/>
    <cellStyle name="Hipervínculo" xfId="15678" builtinId="8" hidden="1"/>
    <cellStyle name="Hipervínculo" xfId="15672" builtinId="8" hidden="1"/>
    <cellStyle name="Hipervínculo" xfId="15666" builtinId="8" hidden="1"/>
    <cellStyle name="Hipervínculo" xfId="15662" builtinId="8" hidden="1"/>
    <cellStyle name="Hipervínculo" xfId="15654" builtinId="8" hidden="1"/>
    <cellStyle name="Hipervínculo" xfId="15648" builtinId="8" hidden="1"/>
    <cellStyle name="Hipervínculo" xfId="15644" builtinId="8" hidden="1"/>
    <cellStyle name="Hipervínculo" xfId="15638" builtinId="8" hidden="1"/>
    <cellStyle name="Hipervínculo" xfId="15632" builtinId="8" hidden="1"/>
    <cellStyle name="Hipervínculo" xfId="15628" builtinId="8" hidden="1"/>
    <cellStyle name="Hipervínculo" xfId="15622" builtinId="8" hidden="1"/>
    <cellStyle name="Hipervínculo" xfId="15616" builtinId="8" hidden="1"/>
    <cellStyle name="Hipervínculo" xfId="15612" builtinId="8" hidden="1"/>
    <cellStyle name="Hipervínculo" xfId="15606" builtinId="8" hidden="1"/>
    <cellStyle name="Hipervínculo" xfId="15600" builtinId="8" hidden="1"/>
    <cellStyle name="Hipervínculo" xfId="15596" builtinId="8" hidden="1"/>
    <cellStyle name="Hipervínculo" xfId="15590" builtinId="8" hidden="1"/>
    <cellStyle name="Hipervínculo" xfId="15584" builtinId="8" hidden="1"/>
    <cellStyle name="Hipervínculo" xfId="15580" builtinId="8" hidden="1"/>
    <cellStyle name="Hipervínculo" xfId="15574" builtinId="8" hidden="1"/>
    <cellStyle name="Hipervínculo" xfId="15570" builtinId="8" hidden="1"/>
    <cellStyle name="Hipervínculo" xfId="15566" builtinId="8" hidden="1"/>
    <cellStyle name="Hipervínculo" xfId="15560" builtinId="8" hidden="1"/>
    <cellStyle name="Hipervínculo" xfId="15554" builtinId="8" hidden="1"/>
    <cellStyle name="Hipervínculo" xfId="15550" builtinId="8" hidden="1"/>
    <cellStyle name="Hipervínculo" xfId="15544" builtinId="8" hidden="1"/>
    <cellStyle name="Hipervínculo" xfId="15538" builtinId="8" hidden="1"/>
    <cellStyle name="Hipervínculo" xfId="15534" builtinId="8" hidden="1"/>
    <cellStyle name="Hipervínculo" xfId="15528" builtinId="8" hidden="1"/>
    <cellStyle name="Hipervínculo" xfId="15520" builtinId="8" hidden="1"/>
    <cellStyle name="Hipervínculo" xfId="15516" builtinId="8" hidden="1"/>
    <cellStyle name="Hipervínculo" xfId="15510" builtinId="8" hidden="1"/>
    <cellStyle name="Hipervínculo" xfId="15504" builtinId="8" hidden="1"/>
    <cellStyle name="Hipervínculo" xfId="15500" builtinId="8" hidden="1"/>
    <cellStyle name="Hipervínculo" xfId="15494" builtinId="8" hidden="1"/>
    <cellStyle name="Hipervínculo" xfId="15488" builtinId="8" hidden="1"/>
    <cellStyle name="Hipervínculo" xfId="15484" builtinId="8" hidden="1"/>
    <cellStyle name="Hipervínculo" xfId="15478" builtinId="8" hidden="1"/>
    <cellStyle name="Hipervínculo" xfId="15472" builtinId="8" hidden="1"/>
    <cellStyle name="Hipervínculo" xfId="15468" builtinId="8" hidden="1"/>
    <cellStyle name="Hipervínculo" xfId="15462" builtinId="8" hidden="1"/>
    <cellStyle name="Hipervínculo" xfId="15456" builtinId="8" hidden="1"/>
    <cellStyle name="Hipervínculo" xfId="15452" builtinId="8" hidden="1"/>
    <cellStyle name="Hipervínculo" xfId="15446" builtinId="8" hidden="1"/>
    <cellStyle name="Hipervínculo" xfId="15440" builtinId="8" hidden="1"/>
    <cellStyle name="Hipervínculo" xfId="15438" builtinId="8" hidden="1"/>
    <cellStyle name="Hipervínculo" xfId="15432" builtinId="8" hidden="1"/>
    <cellStyle name="Hipervínculo" xfId="15426" builtinId="8" hidden="1"/>
    <cellStyle name="Hipervínculo" xfId="15422" builtinId="8" hidden="1"/>
    <cellStyle name="Hipervínculo" xfId="15416" builtinId="8" hidden="1"/>
    <cellStyle name="Hipervínculo" xfId="15410" builtinId="8" hidden="1"/>
    <cellStyle name="Hipervínculo" xfId="15406" builtinId="8" hidden="1"/>
    <cellStyle name="Hipervínculo" xfId="15400" builtinId="8" hidden="1"/>
    <cellStyle name="Hipervínculo" xfId="15394" builtinId="8" hidden="1"/>
    <cellStyle name="Hipervínculo" xfId="15388" builtinId="8" hidden="1"/>
    <cellStyle name="Hipervínculo" xfId="15382" builtinId="8" hidden="1"/>
    <cellStyle name="Hipervínculo" xfId="15376" builtinId="8" hidden="1"/>
    <cellStyle name="Hipervínculo" xfId="15372" builtinId="8" hidden="1"/>
    <cellStyle name="Hipervínculo" xfId="15366" builtinId="8" hidden="1"/>
    <cellStyle name="Hipervínculo" xfId="15360" builtinId="8" hidden="1"/>
    <cellStyle name="Hipervínculo" xfId="15356" builtinId="8" hidden="1"/>
    <cellStyle name="Hipervínculo" xfId="15350" builtinId="8" hidden="1"/>
    <cellStyle name="Hipervínculo" xfId="15344" builtinId="8" hidden="1"/>
    <cellStyle name="Hipervínculo" xfId="15340" builtinId="8" hidden="1"/>
    <cellStyle name="Hipervínculo" xfId="15334" builtinId="8" hidden="1"/>
    <cellStyle name="Hipervínculo" xfId="15328" builtinId="8" hidden="1"/>
    <cellStyle name="Hipervínculo" xfId="15324" builtinId="8" hidden="1"/>
    <cellStyle name="Hipervínculo" xfId="15318" builtinId="8" hidden="1"/>
    <cellStyle name="Hipervínculo" xfId="15312" builtinId="8" hidden="1"/>
    <cellStyle name="Hipervínculo" xfId="15308" builtinId="8" hidden="1"/>
    <cellStyle name="Hipervínculo" xfId="15304" builtinId="8" hidden="1"/>
    <cellStyle name="Hipervínculo" xfId="15298" builtinId="8" hidden="1"/>
    <cellStyle name="Hipervínculo" xfId="15294" builtinId="8" hidden="1"/>
    <cellStyle name="Hipervínculo" xfId="15288" builtinId="8" hidden="1"/>
    <cellStyle name="Hipervínculo" xfId="15282" builtinId="8" hidden="1"/>
    <cellStyle name="Hipervínculo" xfId="15278" builtinId="8" hidden="1"/>
    <cellStyle name="Hipervínculo" xfId="15272" builtinId="8" hidden="1"/>
    <cellStyle name="Hipervínculo" xfId="15266" builtinId="8" hidden="1"/>
    <cellStyle name="Hipervínculo" xfId="15262" builtinId="8" hidden="1"/>
    <cellStyle name="Hipervínculo" xfId="15254" builtinId="8" hidden="1"/>
    <cellStyle name="Hipervínculo" xfId="15248" builtinId="8" hidden="1"/>
    <cellStyle name="Hipervínculo" xfId="15244" builtinId="8" hidden="1"/>
    <cellStyle name="Hipervínculo" xfId="15238" builtinId="8" hidden="1"/>
    <cellStyle name="Hipervínculo" xfId="15232" builtinId="8" hidden="1"/>
    <cellStyle name="Hipervínculo" xfId="15228" builtinId="8" hidden="1"/>
    <cellStyle name="Hipervínculo" xfId="15222" builtinId="8" hidden="1"/>
    <cellStyle name="Hipervínculo" xfId="15216" builtinId="8" hidden="1"/>
    <cellStyle name="Hipervínculo" xfId="15212" builtinId="8" hidden="1"/>
    <cellStyle name="Hipervínculo" xfId="15206" builtinId="8" hidden="1"/>
    <cellStyle name="Hipervínculo" xfId="15200" builtinId="8" hidden="1"/>
    <cellStyle name="Hipervínculo" xfId="15196" builtinId="8" hidden="1"/>
    <cellStyle name="Hipervínculo" xfId="15190" builtinId="8" hidden="1"/>
    <cellStyle name="Hipervínculo" xfId="15184" builtinId="8" hidden="1"/>
    <cellStyle name="Hipervínculo" xfId="15180" builtinId="8" hidden="1"/>
    <cellStyle name="Hipervínculo" xfId="14996" builtinId="8" hidden="1"/>
    <cellStyle name="Hipervínculo" xfId="15170" builtinId="8" hidden="1"/>
    <cellStyle name="Hipervínculo" xfId="15166" builtinId="8" hidden="1"/>
    <cellStyle name="Hipervínculo" xfId="15160" builtinId="8" hidden="1"/>
    <cellStyle name="Hipervínculo" xfId="15154" builtinId="8" hidden="1"/>
    <cellStyle name="Hipervínculo" xfId="15150" builtinId="8" hidden="1"/>
    <cellStyle name="Hipervínculo" xfId="15144" builtinId="8" hidden="1"/>
    <cellStyle name="Hipervínculo" xfId="15138" builtinId="8" hidden="1"/>
    <cellStyle name="Hipervínculo" xfId="15134" builtinId="8" hidden="1"/>
    <cellStyle name="Hipervínculo" xfId="15126" builtinId="8" hidden="1"/>
    <cellStyle name="Hipervínculo" xfId="15120" builtinId="8" hidden="1"/>
    <cellStyle name="Hipervínculo" xfId="15116" builtinId="8" hidden="1"/>
    <cellStyle name="Hipervínculo" xfId="15110" builtinId="8" hidden="1"/>
    <cellStyle name="Hipervínculo" xfId="15104" builtinId="8" hidden="1"/>
    <cellStyle name="Hipervínculo" xfId="15100" builtinId="8" hidden="1"/>
    <cellStyle name="Hipervínculo" xfId="15094" builtinId="8" hidden="1"/>
    <cellStyle name="Hipervínculo" xfId="15088" builtinId="8" hidden="1"/>
    <cellStyle name="Hipervínculo" xfId="15084" builtinId="8" hidden="1"/>
    <cellStyle name="Hipervínculo" xfId="15078" builtinId="8" hidden="1"/>
    <cellStyle name="Hipervínculo" xfId="15072" builtinId="8" hidden="1"/>
    <cellStyle name="Hipervínculo" xfId="15068" builtinId="8" hidden="1"/>
    <cellStyle name="Hipervínculo" xfId="15062" builtinId="8" hidden="1"/>
    <cellStyle name="Hipervínculo" xfId="15056" builtinId="8" hidden="1"/>
    <cellStyle name="Hipervínculo" xfId="15052" builtinId="8" hidden="1"/>
    <cellStyle name="Hipervínculo" xfId="15046" builtinId="8" hidden="1"/>
    <cellStyle name="Hipervínculo" xfId="15042" builtinId="8" hidden="1"/>
    <cellStyle name="Hipervínculo" xfId="15038" builtinId="8" hidden="1"/>
    <cellStyle name="Hipervínculo" xfId="15032" builtinId="8" hidden="1"/>
    <cellStyle name="Hipervínculo" xfId="15026" builtinId="8" hidden="1"/>
    <cellStyle name="Hipervínculo" xfId="15022" builtinId="8" hidden="1"/>
    <cellStyle name="Hipervínculo" xfId="15016" builtinId="8" hidden="1"/>
    <cellStyle name="Hipervínculo" xfId="15010" builtinId="8" hidden="1"/>
    <cellStyle name="Hipervínculo" xfId="15006" builtinId="8" hidden="1"/>
    <cellStyle name="Hipervínculo" xfId="15000" builtinId="8" hidden="1"/>
    <cellStyle name="Hipervínculo" xfId="14992" builtinId="8" hidden="1"/>
    <cellStyle name="Hipervínculo" xfId="14988" builtinId="8" hidden="1"/>
    <cellStyle name="Hipervínculo" xfId="14982" builtinId="8" hidden="1"/>
    <cellStyle name="Hipervínculo" xfId="14976" builtinId="8" hidden="1"/>
    <cellStyle name="Hipervínculo" xfId="14972" builtinId="8" hidden="1"/>
    <cellStyle name="Hipervínculo" xfId="14966" builtinId="8" hidden="1"/>
    <cellStyle name="Hipervínculo" xfId="14960" builtinId="8" hidden="1"/>
    <cellStyle name="Hipervínculo" xfId="14956" builtinId="8" hidden="1"/>
    <cellStyle name="Hipervínculo" xfId="14950" builtinId="8" hidden="1"/>
    <cellStyle name="Hipervínculo" xfId="14944" builtinId="8" hidden="1"/>
    <cellStyle name="Hipervínculo" xfId="14940" builtinId="8" hidden="1"/>
    <cellStyle name="Hipervínculo" xfId="14934" builtinId="8" hidden="1"/>
    <cellStyle name="Hipervínculo" xfId="14928" builtinId="8" hidden="1"/>
    <cellStyle name="Hipervínculo" xfId="14924" builtinId="8" hidden="1"/>
    <cellStyle name="Hipervínculo" xfId="14918" builtinId="8" hidden="1"/>
    <cellStyle name="Hipervínculo" xfId="14912" builtinId="8" hidden="1"/>
    <cellStyle name="Hipervínculo" xfId="14910" builtinId="8" hidden="1"/>
    <cellStyle name="Hipervínculo" xfId="14904" builtinId="8" hidden="1"/>
    <cellStyle name="Hipervínculo" xfId="14898" builtinId="8" hidden="1"/>
    <cellStyle name="Hipervínculo" xfId="14894" builtinId="8" hidden="1"/>
    <cellStyle name="Hipervínculo" xfId="14888" builtinId="8" hidden="1"/>
    <cellStyle name="Hipervínculo" xfId="14882" builtinId="8" hidden="1"/>
    <cellStyle name="Hipervínculo" xfId="14878" builtinId="8" hidden="1"/>
    <cellStyle name="Hipervínculo" xfId="14872" builtinId="8" hidden="1"/>
    <cellStyle name="Hipervínculo" xfId="14866" builtinId="8" hidden="1"/>
    <cellStyle name="Hipervínculo" xfId="14860" builtinId="8" hidden="1"/>
    <cellStyle name="Hipervínculo" xfId="14854" builtinId="8" hidden="1"/>
    <cellStyle name="Hipervínculo" xfId="14848" builtinId="8" hidden="1"/>
    <cellStyle name="Hipervínculo" xfId="14844" builtinId="8" hidden="1"/>
    <cellStyle name="Hipervínculo" xfId="14838" builtinId="8" hidden="1"/>
    <cellStyle name="Hipervínculo" xfId="14832" builtinId="8" hidden="1"/>
    <cellStyle name="Hipervínculo" xfId="14828" builtinId="8" hidden="1"/>
    <cellStyle name="Hipervínculo" xfId="14822" builtinId="8" hidden="1"/>
    <cellStyle name="Hipervínculo" xfId="14816" builtinId="8" hidden="1"/>
    <cellStyle name="Hipervínculo" xfId="14812" builtinId="8" hidden="1"/>
    <cellStyle name="Hipervínculo" xfId="14806" builtinId="8" hidden="1"/>
    <cellStyle name="Hipervínculo" xfId="14800" builtinId="8" hidden="1"/>
    <cellStyle name="Hipervínculo" xfId="14796" builtinId="8" hidden="1"/>
    <cellStyle name="Hipervínculo" xfId="14790" builtinId="8" hidden="1"/>
    <cellStyle name="Hipervínculo" xfId="14784" builtinId="8" hidden="1"/>
    <cellStyle name="Hipervínculo" xfId="14780" builtinId="8" hidden="1"/>
    <cellStyle name="Hipervínculo" xfId="14776" builtinId="8" hidden="1"/>
    <cellStyle name="Hipervínculo" xfId="14770" builtinId="8" hidden="1"/>
    <cellStyle name="Hipervínculo" xfId="14766" builtinId="8" hidden="1"/>
    <cellStyle name="Hipervínculo" xfId="14760" builtinId="8" hidden="1"/>
    <cellStyle name="Hipervínculo" xfId="14754" builtinId="8" hidden="1"/>
    <cellStyle name="Hipervínculo" xfId="14750" builtinId="8" hidden="1"/>
    <cellStyle name="Hipervínculo" xfId="14744" builtinId="8" hidden="1"/>
    <cellStyle name="Hipervínculo" xfId="14738" builtinId="8" hidden="1"/>
    <cellStyle name="Hipervínculo" xfId="14734" builtinId="8" hidden="1"/>
    <cellStyle name="Hipervínculo" xfId="14726" builtinId="8" hidden="1"/>
    <cellStyle name="Hipervínculo" xfId="14720" builtinId="8" hidden="1"/>
    <cellStyle name="Hipervínculo" xfId="14716" builtinId="8" hidden="1"/>
    <cellStyle name="Hipervínculo" xfId="14710" builtinId="8" hidden="1"/>
    <cellStyle name="Hipervínculo" xfId="14704" builtinId="8" hidden="1"/>
    <cellStyle name="Hipervínculo" xfId="14700" builtinId="8" hidden="1"/>
    <cellStyle name="Hipervínculo" xfId="14694" builtinId="8" hidden="1"/>
    <cellStyle name="Hipervínculo" xfId="14688" builtinId="8" hidden="1"/>
    <cellStyle name="Hipervínculo" xfId="14684" builtinId="8" hidden="1"/>
    <cellStyle name="Hipervínculo" xfId="14678" builtinId="8" hidden="1"/>
    <cellStyle name="Hipervínculo" xfId="14672" builtinId="8" hidden="1"/>
    <cellStyle name="Hipervínculo" xfId="14668" builtinId="8" hidden="1"/>
    <cellStyle name="Hipervínculo" xfId="14662" builtinId="8" hidden="1"/>
    <cellStyle name="Hipervínculo" xfId="14656" builtinId="8" hidden="1"/>
    <cellStyle name="Hipervínculo" xfId="14652" builtinId="8" hidden="1"/>
    <cellStyle name="Hipervínculo" xfId="14468" builtinId="8" hidden="1"/>
    <cellStyle name="Hipervínculo" xfId="14642" builtinId="8" hidden="1"/>
    <cellStyle name="Hipervínculo" xfId="14638" builtinId="8" hidden="1"/>
    <cellStyle name="Hipervínculo" xfId="14632" builtinId="8" hidden="1"/>
    <cellStyle name="Hipervínculo" xfId="14626" builtinId="8" hidden="1"/>
    <cellStyle name="Hipervínculo" xfId="14622" builtinId="8" hidden="1"/>
    <cellStyle name="Hipervínculo" xfId="14616" builtinId="8" hidden="1"/>
    <cellStyle name="Hipervínculo" xfId="14610" builtinId="8" hidden="1"/>
    <cellStyle name="Hipervínculo" xfId="14606" builtinId="8" hidden="1"/>
    <cellStyle name="Hipervínculo" xfId="14598" builtinId="8" hidden="1"/>
    <cellStyle name="Hipervínculo" xfId="14592" builtinId="8" hidden="1"/>
    <cellStyle name="Hipervínculo" xfId="14588" builtinId="8" hidden="1"/>
    <cellStyle name="Hipervínculo" xfId="14582" builtinId="8" hidden="1"/>
    <cellStyle name="Hipervínculo" xfId="14576" builtinId="8" hidden="1"/>
    <cellStyle name="Hipervínculo" xfId="14572" builtinId="8" hidden="1"/>
    <cellStyle name="Hipervínculo" xfId="14566" builtinId="8" hidden="1"/>
    <cellStyle name="Hipervínculo" xfId="14560" builtinId="8" hidden="1"/>
    <cellStyle name="Hipervínculo" xfId="14556" builtinId="8" hidden="1"/>
    <cellStyle name="Hipervínculo" xfId="14550" builtinId="8" hidden="1"/>
    <cellStyle name="Hipervínculo" xfId="14544" builtinId="8" hidden="1"/>
    <cellStyle name="Hipervínculo" xfId="14540" builtinId="8" hidden="1"/>
    <cellStyle name="Hipervínculo" xfId="14534" builtinId="8" hidden="1"/>
    <cellStyle name="Hipervínculo" xfId="14528" builtinId="8" hidden="1"/>
    <cellStyle name="Hipervínculo" xfId="14524" builtinId="8" hidden="1"/>
    <cellStyle name="Hipervínculo" xfId="14518" builtinId="8" hidden="1"/>
    <cellStyle name="Hipervínculo" xfId="14514" builtinId="8" hidden="1"/>
    <cellStyle name="Hipervínculo" xfId="14510" builtinId="8" hidden="1"/>
    <cellStyle name="Hipervínculo" xfId="14504" builtinId="8" hidden="1"/>
    <cellStyle name="Hipervínculo" xfId="14498" builtinId="8" hidden="1"/>
    <cellStyle name="Hipervínculo" xfId="14494" builtinId="8" hidden="1"/>
    <cellStyle name="Hipervínculo" xfId="14488" builtinId="8" hidden="1"/>
    <cellStyle name="Hipervínculo" xfId="14482" builtinId="8" hidden="1"/>
    <cellStyle name="Hipervínculo" xfId="14478" builtinId="8" hidden="1"/>
    <cellStyle name="Hipervínculo" xfId="14472" builtinId="8" hidden="1"/>
    <cellStyle name="Hipervínculo" xfId="14464" builtinId="8" hidden="1"/>
    <cellStyle name="Hipervínculo" xfId="14460" builtinId="8" hidden="1"/>
    <cellStyle name="Hipervínculo" xfId="14454" builtinId="8" hidden="1"/>
    <cellStyle name="Hipervínculo" xfId="14448" builtinId="8" hidden="1"/>
    <cellStyle name="Hipervínculo" xfId="14444" builtinId="8" hidden="1"/>
    <cellStyle name="Hipervínculo" xfId="14438" builtinId="8" hidden="1"/>
    <cellStyle name="Hipervínculo" xfId="14432" builtinId="8" hidden="1"/>
    <cellStyle name="Hipervínculo" xfId="14428" builtinId="8" hidden="1"/>
    <cellStyle name="Hipervínculo" xfId="14422" builtinId="8" hidden="1"/>
    <cellStyle name="Hipervínculo" xfId="14416" builtinId="8" hidden="1"/>
    <cellStyle name="Hipervínculo" xfId="14412" builtinId="8" hidden="1"/>
    <cellStyle name="Hipervínculo" xfId="14406" builtinId="8" hidden="1"/>
    <cellStyle name="Hipervínculo" xfId="14400" builtinId="8" hidden="1"/>
    <cellStyle name="Hipervínculo" xfId="14396" builtinId="8" hidden="1"/>
    <cellStyle name="Hipervínculo" xfId="14390" builtinId="8" hidden="1"/>
    <cellStyle name="Hipervínculo" xfId="14384" builtinId="8" hidden="1"/>
    <cellStyle name="Hipervínculo" xfId="14382" builtinId="8" hidden="1"/>
    <cellStyle name="Hipervínculo" xfId="14376" builtinId="8" hidden="1"/>
    <cellStyle name="Hipervínculo" xfId="14370" builtinId="8" hidden="1"/>
    <cellStyle name="Hipervínculo" xfId="14366" builtinId="8" hidden="1"/>
    <cellStyle name="Hipervínculo" xfId="14360" builtinId="8" hidden="1"/>
    <cellStyle name="Hipervínculo" xfId="14354" builtinId="8" hidden="1"/>
    <cellStyle name="Hipervínculo" xfId="14350" builtinId="8" hidden="1"/>
    <cellStyle name="Hipervínculo" xfId="14344" builtinId="8" hidden="1"/>
    <cellStyle name="Hipervínculo" xfId="14338" builtinId="8" hidden="1"/>
    <cellStyle name="Hipervínculo" xfId="14332" builtinId="8" hidden="1"/>
    <cellStyle name="Hipervínculo" xfId="14326" builtinId="8" hidden="1"/>
    <cellStyle name="Hipervínculo" xfId="14320" builtinId="8" hidden="1"/>
    <cellStyle name="Hipervínculo" xfId="14316" builtinId="8" hidden="1"/>
    <cellStyle name="Hipervínculo" xfId="14310" builtinId="8" hidden="1"/>
    <cellStyle name="Hipervínculo" xfId="14304" builtinId="8" hidden="1"/>
    <cellStyle name="Hipervínculo" xfId="14300" builtinId="8" hidden="1"/>
    <cellStyle name="Hipervínculo" xfId="14294" builtinId="8" hidden="1"/>
    <cellStyle name="Hipervínculo" xfId="14288" builtinId="8" hidden="1"/>
    <cellStyle name="Hipervínculo" xfId="14284" builtinId="8" hidden="1"/>
    <cellStyle name="Hipervínculo" xfId="14278" builtinId="8" hidden="1"/>
    <cellStyle name="Hipervínculo" xfId="14272" builtinId="8" hidden="1"/>
    <cellStyle name="Hipervínculo" xfId="14268" builtinId="8" hidden="1"/>
    <cellStyle name="Hipervínculo" xfId="14262" builtinId="8" hidden="1"/>
    <cellStyle name="Hipervínculo" xfId="14256" builtinId="8" hidden="1"/>
    <cellStyle name="Hipervínculo" xfId="14252" builtinId="8" hidden="1"/>
    <cellStyle name="Hipervínculo" xfId="14248" builtinId="8" hidden="1"/>
    <cellStyle name="Hipervínculo" xfId="14242" builtinId="8" hidden="1"/>
    <cellStyle name="Hipervínculo" xfId="14238" builtinId="8" hidden="1"/>
    <cellStyle name="Hipervínculo" xfId="14232" builtinId="8" hidden="1"/>
    <cellStyle name="Hipervínculo" xfId="14226" builtinId="8" hidden="1"/>
    <cellStyle name="Hipervínculo" xfId="14222" builtinId="8" hidden="1"/>
    <cellStyle name="Hipervínculo" xfId="14216" builtinId="8" hidden="1"/>
    <cellStyle name="Hipervínculo" xfId="14210" builtinId="8" hidden="1"/>
    <cellStyle name="Hipervínculo" xfId="14206" builtinId="8" hidden="1"/>
    <cellStyle name="Hipervínculo" xfId="14198" builtinId="8" hidden="1"/>
    <cellStyle name="Hipervínculo" xfId="14192" builtinId="8" hidden="1"/>
    <cellStyle name="Hipervínculo" xfId="14188" builtinId="8" hidden="1"/>
    <cellStyle name="Hipervínculo" xfId="14182" builtinId="8" hidden="1"/>
    <cellStyle name="Hipervínculo" xfId="14176" builtinId="8" hidden="1"/>
    <cellStyle name="Hipervínculo" xfId="14172" builtinId="8" hidden="1"/>
    <cellStyle name="Hipervínculo" xfId="14166" builtinId="8" hidden="1"/>
    <cellStyle name="Hipervínculo" xfId="14160" builtinId="8" hidden="1"/>
    <cellStyle name="Hipervínculo" xfId="14156" builtinId="8" hidden="1"/>
    <cellStyle name="Hipervínculo" xfId="14150" builtinId="8" hidden="1"/>
    <cellStyle name="Hipervínculo" xfId="14144" builtinId="8" hidden="1"/>
    <cellStyle name="Hipervínculo" xfId="14140" builtinId="8" hidden="1"/>
    <cellStyle name="Hipervínculo" xfId="14134" builtinId="8" hidden="1"/>
    <cellStyle name="Hipervínculo" xfId="14128" builtinId="8" hidden="1"/>
    <cellStyle name="Hipervínculo" xfId="14124" builtinId="8" hidden="1"/>
    <cellStyle name="Hipervínculo" xfId="14118" builtinId="8" hidden="1"/>
    <cellStyle name="Hipervínculo" xfId="14108" builtinId="8" hidden="1"/>
    <cellStyle name="Hipervínculo" xfId="14104" builtinId="8" hidden="1"/>
    <cellStyle name="Hipervínculo" xfId="14098" builtinId="8" hidden="1"/>
    <cellStyle name="Hipervínculo" xfId="14092" builtinId="8" hidden="1"/>
    <cellStyle name="Hipervínculo" xfId="14088" builtinId="8" hidden="1"/>
    <cellStyle name="Hipervínculo" xfId="14082" builtinId="8" hidden="1"/>
    <cellStyle name="Hipervínculo" xfId="14076" builtinId="8" hidden="1"/>
    <cellStyle name="Hipervínculo" xfId="14072" builtinId="8" hidden="1"/>
    <cellStyle name="Hipervínculo" xfId="14066" builtinId="8" hidden="1"/>
    <cellStyle name="Hipervínculo" xfId="14060" builtinId="8" hidden="1"/>
    <cellStyle name="Hipervínculo" xfId="14056" builtinId="8" hidden="1"/>
    <cellStyle name="Hipervínculo" xfId="14050" builtinId="8" hidden="1"/>
    <cellStyle name="Hipervínculo" xfId="14044" builtinId="8" hidden="1"/>
    <cellStyle name="Hipervínculo" xfId="14040" builtinId="8" hidden="1"/>
    <cellStyle name="Hipervínculo" xfId="14034" builtinId="8" hidden="1"/>
    <cellStyle name="Hipervínculo" xfId="14028" builtinId="8" hidden="1"/>
    <cellStyle name="Hipervínculo" xfId="14024" builtinId="8" hidden="1"/>
    <cellStyle name="Hipervínculo" xfId="14018" builtinId="8" hidden="1"/>
    <cellStyle name="Hipervínculo" xfId="14012" builtinId="8" hidden="1"/>
    <cellStyle name="Hipervínculo" xfId="14008" builtinId="8" hidden="1"/>
    <cellStyle name="Hipervínculo" xfId="14002" builtinId="8" hidden="1"/>
    <cellStyle name="Hipervínculo" xfId="13996" builtinId="8" hidden="1"/>
    <cellStyle name="Hipervínculo" xfId="13992" builtinId="8" hidden="1"/>
    <cellStyle name="Hipervínculo" xfId="13986" builtinId="8" hidden="1"/>
    <cellStyle name="Hipervínculo" xfId="13982" builtinId="8" hidden="1"/>
    <cellStyle name="Hipervínculo" xfId="13978" builtinId="8" hidden="1"/>
    <cellStyle name="Hipervínculo" xfId="13972" builtinId="8" hidden="1"/>
    <cellStyle name="Hipervínculo" xfId="13966" builtinId="8" hidden="1"/>
    <cellStyle name="Hipervínculo" xfId="13962" builtinId="8" hidden="1"/>
    <cellStyle name="Hipervínculo" xfId="13956" builtinId="8" hidden="1"/>
    <cellStyle name="Hipervínculo" xfId="13950" builtinId="8" hidden="1"/>
    <cellStyle name="Hipervínculo" xfId="13946" builtinId="8" hidden="1"/>
    <cellStyle name="Hipervínculo" xfId="13940" builtinId="8" hidden="1"/>
    <cellStyle name="Hipervínculo" xfId="13933" builtinId="8" hidden="1"/>
    <cellStyle name="Hipervínculo" xfId="13929" builtinId="8" hidden="1"/>
    <cellStyle name="Hipervínculo" xfId="13923" builtinId="8" hidden="1"/>
    <cellStyle name="Hipervínculo" xfId="13917" builtinId="8" hidden="1"/>
    <cellStyle name="Hipervínculo" xfId="13913" builtinId="8" hidden="1"/>
    <cellStyle name="Hipervínculo" xfId="13907" builtinId="8" hidden="1"/>
    <cellStyle name="Hipervínculo" xfId="13901" builtinId="8" hidden="1"/>
    <cellStyle name="Hipervínculo" xfId="13897" builtinId="8" hidden="1"/>
    <cellStyle name="Hipervínculo" xfId="13891" builtinId="8" hidden="1"/>
    <cellStyle name="Hipervínculo" xfId="13885" builtinId="8" hidden="1"/>
    <cellStyle name="Hipervínculo" xfId="13881" builtinId="8" hidden="1"/>
    <cellStyle name="Hipervínculo" xfId="13875" builtinId="8" hidden="1"/>
    <cellStyle name="Hipervínculo" xfId="13869" builtinId="8" hidden="1"/>
    <cellStyle name="Hipervínculo" xfId="13865" builtinId="8" hidden="1"/>
    <cellStyle name="Hipervínculo" xfId="13859" builtinId="8" hidden="1"/>
    <cellStyle name="Hipervínculo" xfId="13853" builtinId="8" hidden="1"/>
    <cellStyle name="Hipervínculo" xfId="13851" builtinId="8" hidden="1"/>
    <cellStyle name="Hipervínculo" xfId="13845" builtinId="8" hidden="1"/>
    <cellStyle name="Hipervínculo" xfId="13839" builtinId="8" hidden="1"/>
    <cellStyle name="Hipervínculo" xfId="13835" builtinId="8" hidden="1"/>
    <cellStyle name="Hipervínculo" xfId="13829" builtinId="8" hidden="1"/>
    <cellStyle name="Hipervínculo" xfId="13823" builtinId="8" hidden="1"/>
    <cellStyle name="Hipervínculo" xfId="13819" builtinId="8" hidden="1"/>
    <cellStyle name="Hipervínculo" xfId="13813" builtinId="8" hidden="1"/>
    <cellStyle name="Hipervínculo" xfId="13807" builtinId="8" hidden="1"/>
    <cellStyle name="Hipervínculo" xfId="13801" builtinId="8" hidden="1"/>
    <cellStyle name="Hipervínculo" xfId="13795" builtinId="8" hidden="1"/>
    <cellStyle name="Hipervínculo" xfId="13789" builtinId="8" hidden="1"/>
    <cellStyle name="Hipervínculo" xfId="13785" builtinId="8" hidden="1"/>
    <cellStyle name="Hipervínculo" xfId="13779" builtinId="8" hidden="1"/>
    <cellStyle name="Hipervínculo" xfId="13773" builtinId="8" hidden="1"/>
    <cellStyle name="Hipervínculo" xfId="13769" builtinId="8" hidden="1"/>
    <cellStyle name="Hipervínculo" xfId="13763" builtinId="8" hidden="1"/>
    <cellStyle name="Hipervínculo" xfId="13757" builtinId="8" hidden="1"/>
    <cellStyle name="Hipervínculo" xfId="13753" builtinId="8" hidden="1"/>
    <cellStyle name="Hipervínculo" xfId="13747" builtinId="8" hidden="1"/>
    <cellStyle name="Hipervínculo" xfId="13741" builtinId="8" hidden="1"/>
    <cellStyle name="Hipervínculo" xfId="13737" builtinId="8" hidden="1"/>
    <cellStyle name="Hipervínculo" xfId="13731" builtinId="8" hidden="1"/>
    <cellStyle name="Hipervínculo" xfId="13725" builtinId="8" hidden="1"/>
    <cellStyle name="Hipervínculo" xfId="13721" builtinId="8" hidden="1"/>
    <cellStyle name="Hipervínculo" xfId="13717" builtinId="8" hidden="1"/>
    <cellStyle name="Hipervínculo" xfId="13711" builtinId="8" hidden="1"/>
    <cellStyle name="Hipervínculo" xfId="13707" builtinId="8" hidden="1"/>
    <cellStyle name="Hipervínculo" xfId="13701" builtinId="8" hidden="1"/>
    <cellStyle name="Hipervínculo" xfId="13695" builtinId="8" hidden="1"/>
    <cellStyle name="Hipervínculo" xfId="13691" builtinId="8" hidden="1"/>
    <cellStyle name="Hipervínculo" xfId="13685" builtinId="8" hidden="1"/>
    <cellStyle name="Hipervínculo" xfId="13679" builtinId="8" hidden="1"/>
    <cellStyle name="Hipervínculo" xfId="13675" builtinId="8" hidden="1"/>
    <cellStyle name="Hipervínculo" xfId="13667" builtinId="8" hidden="1"/>
    <cellStyle name="Hipervínculo" xfId="13661" builtinId="8" hidden="1"/>
    <cellStyle name="Hipervínculo" xfId="13657" builtinId="8" hidden="1"/>
    <cellStyle name="Hipervínculo" xfId="13651" builtinId="8" hidden="1"/>
    <cellStyle name="Hipervínculo" xfId="13645" builtinId="8" hidden="1"/>
    <cellStyle name="Hipervínculo" xfId="13641" builtinId="8" hidden="1"/>
    <cellStyle name="Hipervínculo" xfId="13635" builtinId="8" hidden="1"/>
    <cellStyle name="Hipervínculo" xfId="13629" builtinId="8" hidden="1"/>
    <cellStyle name="Hipervínculo" xfId="13625" builtinId="8" hidden="1"/>
    <cellStyle name="Hipervínculo" xfId="13619" builtinId="8" hidden="1"/>
    <cellStyle name="Hipervínculo" xfId="13613" builtinId="8" hidden="1"/>
    <cellStyle name="Hipervínculo" xfId="13609" builtinId="8" hidden="1"/>
    <cellStyle name="Hipervínculo" xfId="13603" builtinId="8" hidden="1"/>
    <cellStyle name="Hipervínculo" xfId="13597" builtinId="8" hidden="1"/>
    <cellStyle name="Hipervínculo" xfId="13593" builtinId="8" hidden="1"/>
    <cellStyle name="Hipervínculo" xfId="13409" builtinId="8" hidden="1"/>
    <cellStyle name="Hipervínculo" xfId="13583" builtinId="8" hidden="1"/>
    <cellStyle name="Hipervínculo" xfId="13579" builtinId="8" hidden="1"/>
    <cellStyle name="Hipervínculo" xfId="13573" builtinId="8" hidden="1"/>
    <cellStyle name="Hipervínculo" xfId="13567" builtinId="8" hidden="1"/>
    <cellStyle name="Hipervínculo" xfId="13563" builtinId="8" hidden="1"/>
    <cellStyle name="Hipervínculo" xfId="13557" builtinId="8" hidden="1"/>
    <cellStyle name="Hipervínculo" xfId="13551" builtinId="8" hidden="1"/>
    <cellStyle name="Hipervínculo" xfId="13547" builtinId="8" hidden="1"/>
    <cellStyle name="Hipervínculo" xfId="13539" builtinId="8" hidden="1"/>
    <cellStyle name="Hipervínculo" xfId="13533" builtinId="8" hidden="1"/>
    <cellStyle name="Hipervínculo" xfId="13529" builtinId="8" hidden="1"/>
    <cellStyle name="Hipervínculo" xfId="13523" builtinId="8" hidden="1"/>
    <cellStyle name="Hipervínculo" xfId="13517" builtinId="8" hidden="1"/>
    <cellStyle name="Hipervínculo" xfId="13513" builtinId="8" hidden="1"/>
    <cellStyle name="Hipervínculo" xfId="13507" builtinId="8" hidden="1"/>
    <cellStyle name="Hipervínculo" xfId="13501" builtinId="8" hidden="1"/>
    <cellStyle name="Hipervínculo" xfId="13497" builtinId="8" hidden="1"/>
    <cellStyle name="Hipervínculo" xfId="13491" builtinId="8" hidden="1"/>
    <cellStyle name="Hipervínculo" xfId="13485" builtinId="8" hidden="1"/>
    <cellStyle name="Hipervínculo" xfId="13481" builtinId="8" hidden="1"/>
    <cellStyle name="Hipervínculo" xfId="13475" builtinId="8" hidden="1"/>
    <cellStyle name="Hipervínculo" xfId="13469" builtinId="8" hidden="1"/>
    <cellStyle name="Hipervínculo" xfId="13465" builtinId="8" hidden="1"/>
    <cellStyle name="Hipervínculo" xfId="13459" builtinId="8" hidden="1"/>
    <cellStyle name="Hipervínculo" xfId="13455" builtinId="8" hidden="1"/>
    <cellStyle name="Hipervínculo" xfId="13451" builtinId="8" hidden="1"/>
    <cellStyle name="Hipervínculo" xfId="13445" builtinId="8" hidden="1"/>
    <cellStyle name="Hipervínculo" xfId="13439" builtinId="8" hidden="1"/>
    <cellStyle name="Hipervínculo" xfId="13435" builtinId="8" hidden="1"/>
    <cellStyle name="Hipervínculo" xfId="13429" builtinId="8" hidden="1"/>
    <cellStyle name="Hipervínculo" xfId="13423" builtinId="8" hidden="1"/>
    <cellStyle name="Hipervínculo" xfId="13419" builtinId="8" hidden="1"/>
    <cellStyle name="Hipervínculo" xfId="13413" builtinId="8" hidden="1"/>
    <cellStyle name="Hipervínculo" xfId="13405" builtinId="8" hidden="1"/>
    <cellStyle name="Hipervínculo" xfId="13401" builtinId="8" hidden="1"/>
    <cellStyle name="Hipervínculo" xfId="13395" builtinId="8" hidden="1"/>
    <cellStyle name="Hipervínculo" xfId="13389" builtinId="8" hidden="1"/>
    <cellStyle name="Hipervínculo" xfId="13385" builtinId="8" hidden="1"/>
    <cellStyle name="Hipervínculo" xfId="13379" builtinId="8" hidden="1"/>
    <cellStyle name="Hipervínculo" xfId="13373" builtinId="8" hidden="1"/>
    <cellStyle name="Hipervínculo" xfId="13369" builtinId="8" hidden="1"/>
    <cellStyle name="Hipervínculo" xfId="13363" builtinId="8" hidden="1"/>
    <cellStyle name="Hipervínculo" xfId="13357" builtinId="8" hidden="1"/>
    <cellStyle name="Hipervínculo" xfId="13353" builtinId="8" hidden="1"/>
    <cellStyle name="Hipervínculo" xfId="13347" builtinId="8" hidden="1"/>
    <cellStyle name="Hipervínculo" xfId="13341" builtinId="8" hidden="1"/>
    <cellStyle name="Hipervínculo" xfId="13337" builtinId="8" hidden="1"/>
    <cellStyle name="Hipervínculo" xfId="13331" builtinId="8" hidden="1"/>
    <cellStyle name="Hipervínculo" xfId="13325" builtinId="8" hidden="1"/>
    <cellStyle name="Hipervínculo" xfId="13323" builtinId="8" hidden="1"/>
    <cellStyle name="Hipervínculo" xfId="13317" builtinId="8" hidden="1"/>
    <cellStyle name="Hipervínculo" xfId="13311" builtinId="8" hidden="1"/>
    <cellStyle name="Hipervínculo" xfId="13307" builtinId="8" hidden="1"/>
    <cellStyle name="Hipervínculo" xfId="13301" builtinId="8" hidden="1"/>
    <cellStyle name="Hipervínculo" xfId="13295" builtinId="8" hidden="1"/>
    <cellStyle name="Hipervínculo" xfId="13291" builtinId="8" hidden="1"/>
    <cellStyle name="Hipervínculo" xfId="13285" builtinId="8" hidden="1"/>
    <cellStyle name="Hipervínculo" xfId="13279" builtinId="8" hidden="1"/>
    <cellStyle name="Hipervínculo" xfId="13273" builtinId="8" hidden="1"/>
    <cellStyle name="Hipervínculo" xfId="13267" builtinId="8" hidden="1"/>
    <cellStyle name="Hipervínculo" xfId="13261" builtinId="8" hidden="1"/>
    <cellStyle name="Hipervínculo" xfId="13257" builtinId="8" hidden="1"/>
    <cellStyle name="Hipervínculo" xfId="13251" builtinId="8" hidden="1"/>
    <cellStyle name="Hipervínculo" xfId="13245" builtinId="8" hidden="1"/>
    <cellStyle name="Hipervínculo" xfId="13241" builtinId="8" hidden="1"/>
    <cellStyle name="Hipervínculo" xfId="13235" builtinId="8" hidden="1"/>
    <cellStyle name="Hipervínculo" xfId="13229" builtinId="8" hidden="1"/>
    <cellStyle name="Hipervínculo" xfId="13225" builtinId="8" hidden="1"/>
    <cellStyle name="Hipervínculo" xfId="13219" builtinId="8" hidden="1"/>
    <cellStyle name="Hipervínculo" xfId="13213" builtinId="8" hidden="1"/>
    <cellStyle name="Hipervínculo" xfId="13209" builtinId="8" hidden="1"/>
    <cellStyle name="Hipervínculo" xfId="13203" builtinId="8" hidden="1"/>
    <cellStyle name="Hipervínculo" xfId="13197" builtinId="8" hidden="1"/>
    <cellStyle name="Hipervínculo" xfId="13193" builtinId="8" hidden="1"/>
    <cellStyle name="Hipervínculo" xfId="13189" builtinId="8" hidden="1"/>
    <cellStyle name="Hipervínculo" xfId="13183" builtinId="8" hidden="1"/>
    <cellStyle name="Hipervínculo" xfId="13179" builtinId="8" hidden="1"/>
    <cellStyle name="Hipervínculo" xfId="13173" builtinId="8" hidden="1"/>
    <cellStyle name="Hipervínculo" xfId="13167" builtinId="8" hidden="1"/>
    <cellStyle name="Hipervínculo" xfId="13163" builtinId="8" hidden="1"/>
    <cellStyle name="Hipervínculo" xfId="13157" builtinId="8" hidden="1"/>
    <cellStyle name="Hipervínculo" xfId="13151" builtinId="8" hidden="1"/>
    <cellStyle name="Hipervínculo" xfId="13147" builtinId="8" hidden="1"/>
    <cellStyle name="Hipervínculo" xfId="13139" builtinId="8" hidden="1"/>
    <cellStyle name="Hipervínculo" xfId="13133" builtinId="8" hidden="1"/>
    <cellStyle name="Hipervínculo" xfId="13129" builtinId="8" hidden="1"/>
    <cellStyle name="Hipervínculo" xfId="13123" builtinId="8" hidden="1"/>
    <cellStyle name="Hipervínculo" xfId="13117" builtinId="8" hidden="1"/>
    <cellStyle name="Hipervínculo" xfId="13113" builtinId="8" hidden="1"/>
    <cellStyle name="Hipervínculo" xfId="13107" builtinId="8" hidden="1"/>
    <cellStyle name="Hipervínculo" xfId="13101" builtinId="8" hidden="1"/>
    <cellStyle name="Hipervínculo" xfId="13097" builtinId="8" hidden="1"/>
    <cellStyle name="Hipervínculo" xfId="13091" builtinId="8" hidden="1"/>
    <cellStyle name="Hipervínculo" xfId="13085" builtinId="8" hidden="1"/>
    <cellStyle name="Hipervínculo" xfId="13081" builtinId="8" hidden="1"/>
    <cellStyle name="Hipervínculo" xfId="13075" builtinId="8" hidden="1"/>
    <cellStyle name="Hipervínculo" xfId="13069" builtinId="8" hidden="1"/>
    <cellStyle name="Hipervínculo" xfId="13065" builtinId="8" hidden="1"/>
    <cellStyle name="Hipervínculo" xfId="12881" builtinId="8" hidden="1"/>
    <cellStyle name="Hipervínculo" xfId="13055" builtinId="8" hidden="1"/>
    <cellStyle name="Hipervínculo" xfId="13051" builtinId="8" hidden="1"/>
    <cellStyle name="Hipervínculo" xfId="13045" builtinId="8" hidden="1"/>
    <cellStyle name="Hipervínculo" xfId="13039" builtinId="8" hidden="1"/>
    <cellStyle name="Hipervínculo" xfId="13035" builtinId="8" hidden="1"/>
    <cellStyle name="Hipervínculo" xfId="13029" builtinId="8" hidden="1"/>
    <cellStyle name="Hipervínculo" xfId="13023" builtinId="8" hidden="1"/>
    <cellStyle name="Hipervínculo" xfId="13019" builtinId="8" hidden="1"/>
    <cellStyle name="Hipervínculo" xfId="13011" builtinId="8" hidden="1"/>
    <cellStyle name="Hipervínculo" xfId="13005" builtinId="8" hidden="1"/>
    <cellStyle name="Hipervínculo" xfId="13001" builtinId="8" hidden="1"/>
    <cellStyle name="Hipervínculo" xfId="12995" builtinId="8" hidden="1"/>
    <cellStyle name="Hipervínculo" xfId="12989" builtinId="8" hidden="1"/>
    <cellStyle name="Hipervínculo" xfId="12985" builtinId="8" hidden="1"/>
    <cellStyle name="Hipervínculo" xfId="12979" builtinId="8" hidden="1"/>
    <cellStyle name="Hipervínculo" xfId="12973" builtinId="8" hidden="1"/>
    <cellStyle name="Hipervínculo" xfId="12969" builtinId="8" hidden="1"/>
    <cellStyle name="Hipervínculo" xfId="12963" builtinId="8" hidden="1"/>
    <cellStyle name="Hipervínculo" xfId="12957" builtinId="8" hidden="1"/>
    <cellStyle name="Hipervínculo" xfId="12953" builtinId="8" hidden="1"/>
    <cellStyle name="Hipervínculo" xfId="12947" builtinId="8" hidden="1"/>
    <cellStyle name="Hipervínculo" xfId="12941" builtinId="8" hidden="1"/>
    <cellStyle name="Hipervínculo" xfId="12937" builtinId="8" hidden="1"/>
    <cellStyle name="Hipervínculo" xfId="12931" builtinId="8" hidden="1"/>
    <cellStyle name="Hipervínculo" xfId="12927" builtinId="8" hidden="1"/>
    <cellStyle name="Hipervínculo" xfId="12923" builtinId="8" hidden="1"/>
    <cellStyle name="Hipervínculo" xfId="12917" builtinId="8" hidden="1"/>
    <cellStyle name="Hipervínculo" xfId="12911" builtinId="8" hidden="1"/>
    <cellStyle name="Hipervínculo" xfId="12907" builtinId="8" hidden="1"/>
    <cellStyle name="Hipervínculo" xfId="12901" builtinId="8" hidden="1"/>
    <cellStyle name="Hipervínculo" xfId="12895" builtinId="8" hidden="1"/>
    <cellStyle name="Hipervínculo" xfId="12891" builtinId="8" hidden="1"/>
    <cellStyle name="Hipervínculo" xfId="12885" builtinId="8" hidden="1"/>
    <cellStyle name="Hipervínculo" xfId="12877" builtinId="8" hidden="1"/>
    <cellStyle name="Hipervínculo" xfId="12873" builtinId="8" hidden="1"/>
    <cellStyle name="Hipervínculo" xfId="12867" builtinId="8" hidden="1"/>
    <cellStyle name="Hipervínculo" xfId="12861" builtinId="8" hidden="1"/>
    <cellStyle name="Hipervínculo" xfId="12857" builtinId="8" hidden="1"/>
    <cellStyle name="Hipervínculo" xfId="12851" builtinId="8" hidden="1"/>
    <cellStyle name="Hipervínculo" xfId="12845" builtinId="8" hidden="1"/>
    <cellStyle name="Hipervínculo" xfId="12841" builtinId="8" hidden="1"/>
    <cellStyle name="Hipervínculo" xfId="12835" builtinId="8" hidden="1"/>
    <cellStyle name="Hipervínculo" xfId="12829" builtinId="8" hidden="1"/>
    <cellStyle name="Hipervínculo" xfId="12825" builtinId="8" hidden="1"/>
    <cellStyle name="Hipervínculo" xfId="12819" builtinId="8" hidden="1"/>
    <cellStyle name="Hipervínculo" xfId="12813" builtinId="8" hidden="1"/>
    <cellStyle name="Hipervínculo" xfId="12809" builtinId="8" hidden="1"/>
    <cellStyle name="Hipervínculo" xfId="12803" builtinId="8" hidden="1"/>
    <cellStyle name="Hipervínculo" xfId="12797" builtinId="8" hidden="1"/>
    <cellStyle name="Hipervínculo" xfId="12795" builtinId="8" hidden="1"/>
    <cellStyle name="Hipervínculo" xfId="12789" builtinId="8" hidden="1"/>
    <cellStyle name="Hipervínculo" xfId="12783" builtinId="8" hidden="1"/>
    <cellStyle name="Hipervínculo" xfId="12779" builtinId="8" hidden="1"/>
    <cellStyle name="Hipervínculo" xfId="12773" builtinId="8" hidden="1"/>
    <cellStyle name="Hipervínculo" xfId="12767" builtinId="8" hidden="1"/>
    <cellStyle name="Hipervínculo" xfId="12763" builtinId="8" hidden="1"/>
    <cellStyle name="Hipervínculo" xfId="12757" builtinId="8" hidden="1"/>
    <cellStyle name="Hipervínculo" xfId="12751" builtinId="8" hidden="1"/>
    <cellStyle name="Hipervínculo" xfId="12745" builtinId="8" hidden="1"/>
    <cellStyle name="Hipervínculo" xfId="12739" builtinId="8" hidden="1"/>
    <cellStyle name="Hipervínculo" xfId="12733" builtinId="8" hidden="1"/>
    <cellStyle name="Hipervínculo" xfId="12729" builtinId="8" hidden="1"/>
    <cellStyle name="Hipervínculo" xfId="12723" builtinId="8" hidden="1"/>
    <cellStyle name="Hipervínculo" xfId="12717" builtinId="8" hidden="1"/>
    <cellStyle name="Hipervínculo" xfId="12713" builtinId="8" hidden="1"/>
    <cellStyle name="Hipervínculo" xfId="12707" builtinId="8" hidden="1"/>
    <cellStyle name="Hipervínculo" xfId="12701" builtinId="8" hidden="1"/>
    <cellStyle name="Hipervínculo" xfId="12697" builtinId="8" hidden="1"/>
    <cellStyle name="Hipervínculo" xfId="12691" builtinId="8" hidden="1"/>
    <cellStyle name="Hipervínculo" xfId="12685" builtinId="8" hidden="1"/>
    <cellStyle name="Hipervínculo" xfId="12681" builtinId="8" hidden="1"/>
    <cellStyle name="Hipervínculo" xfId="12675" builtinId="8" hidden="1"/>
    <cellStyle name="Hipervínculo" xfId="12669" builtinId="8" hidden="1"/>
    <cellStyle name="Hipervínculo" xfId="12665" builtinId="8" hidden="1"/>
    <cellStyle name="Hipervínculo" xfId="12661" builtinId="8" hidden="1"/>
    <cellStyle name="Hipervínculo" xfId="12655" builtinId="8" hidden="1"/>
    <cellStyle name="Hipervínculo" xfId="12651" builtinId="8" hidden="1"/>
    <cellStyle name="Hipervínculo" xfId="12645" builtinId="8" hidden="1"/>
    <cellStyle name="Hipervínculo" xfId="12639" builtinId="8" hidden="1"/>
    <cellStyle name="Hipervínculo" xfId="12635" builtinId="8" hidden="1"/>
    <cellStyle name="Hipervínculo" xfId="12629" builtinId="8" hidden="1"/>
    <cellStyle name="Hipervínculo" xfId="12623" builtinId="8" hidden="1"/>
    <cellStyle name="Hipervínculo" xfId="12619" builtinId="8" hidden="1"/>
    <cellStyle name="Hipervínculo" xfId="12611" builtinId="8" hidden="1"/>
    <cellStyle name="Hipervínculo" xfId="12605" builtinId="8" hidden="1"/>
    <cellStyle name="Hipervínculo" xfId="12601" builtinId="8" hidden="1"/>
    <cellStyle name="Hipervínculo" xfId="12595" builtinId="8" hidden="1"/>
    <cellStyle name="Hipervínculo" xfId="12589" builtinId="8" hidden="1"/>
    <cellStyle name="Hipervínculo" xfId="12585" builtinId="8" hidden="1"/>
    <cellStyle name="Hipervínculo" xfId="12579" builtinId="8" hidden="1"/>
    <cellStyle name="Hipervínculo" xfId="12573" builtinId="8" hidden="1"/>
    <cellStyle name="Hipervínculo" xfId="12569" builtinId="8" hidden="1"/>
    <cellStyle name="Hipervínculo" xfId="12563" builtinId="8" hidden="1"/>
    <cellStyle name="Hipervínculo" xfId="12557" builtinId="8" hidden="1"/>
    <cellStyle name="Hipervínculo" xfId="12553" builtinId="8" hidden="1"/>
    <cellStyle name="Hipervínculo" xfId="12547" builtinId="8" hidden="1"/>
    <cellStyle name="Hipervínculo" xfId="12541" builtinId="8" hidden="1"/>
    <cellStyle name="Hipervínculo" xfId="12537" builtinId="8" hidden="1"/>
    <cellStyle name="Hipervínculo" xfId="12353" builtinId="8" hidden="1"/>
    <cellStyle name="Hipervínculo" xfId="12527" builtinId="8" hidden="1"/>
    <cellStyle name="Hipervínculo" xfId="12523" builtinId="8" hidden="1"/>
    <cellStyle name="Hipervínculo" xfId="12517" builtinId="8" hidden="1"/>
    <cellStyle name="Hipervínculo" xfId="12511" builtinId="8" hidden="1"/>
    <cellStyle name="Hipervínculo" xfId="12507" builtinId="8" hidden="1"/>
    <cellStyle name="Hipervínculo" xfId="12501" builtinId="8" hidden="1"/>
    <cellStyle name="Hipervínculo" xfId="12495" builtinId="8" hidden="1"/>
    <cellStyle name="Hipervínculo" xfId="12491" builtinId="8" hidden="1"/>
    <cellStyle name="Hipervínculo" xfId="12483" builtinId="8" hidden="1"/>
    <cellStyle name="Hipervínculo" xfId="12477" builtinId="8" hidden="1"/>
    <cellStyle name="Hipervínculo" xfId="12473" builtinId="8" hidden="1"/>
    <cellStyle name="Hipervínculo" xfId="12467" builtinId="8" hidden="1"/>
    <cellStyle name="Hipervínculo" xfId="12461" builtinId="8" hidden="1"/>
    <cellStyle name="Hipervínculo" xfId="12457" builtinId="8" hidden="1"/>
    <cellStyle name="Hipervínculo" xfId="12451" builtinId="8" hidden="1"/>
    <cellStyle name="Hipervínculo" xfId="12445" builtinId="8" hidden="1"/>
    <cellStyle name="Hipervínculo" xfId="12441" builtinId="8" hidden="1"/>
    <cellStyle name="Hipervínculo" xfId="12435" builtinId="8" hidden="1"/>
    <cellStyle name="Hipervínculo" xfId="12429" builtinId="8" hidden="1"/>
    <cellStyle name="Hipervínculo" xfId="12425" builtinId="8" hidden="1"/>
    <cellStyle name="Hipervínculo" xfId="12419" builtinId="8" hidden="1"/>
    <cellStyle name="Hipervínculo" xfId="12413" builtinId="8" hidden="1"/>
    <cellStyle name="Hipervínculo" xfId="12409" builtinId="8" hidden="1"/>
    <cellStyle name="Hipervínculo" xfId="12403" builtinId="8" hidden="1"/>
    <cellStyle name="Hipervínculo" xfId="12399" builtinId="8" hidden="1"/>
    <cellStyle name="Hipervínculo" xfId="12395" builtinId="8" hidden="1"/>
    <cellStyle name="Hipervínculo" xfId="12389" builtinId="8" hidden="1"/>
    <cellStyle name="Hipervínculo" xfId="12383" builtinId="8" hidden="1"/>
    <cellStyle name="Hipervínculo" xfId="12379" builtinId="8" hidden="1"/>
    <cellStyle name="Hipervínculo" xfId="12373" builtinId="8" hidden="1"/>
    <cellStyle name="Hipervínculo" xfId="12367" builtinId="8" hidden="1"/>
    <cellStyle name="Hipervínculo" xfId="12363" builtinId="8" hidden="1"/>
    <cellStyle name="Hipervínculo" xfId="12357" builtinId="8" hidden="1"/>
    <cellStyle name="Hipervínculo" xfId="12349" builtinId="8" hidden="1"/>
    <cellStyle name="Hipervínculo" xfId="12345" builtinId="8" hidden="1"/>
    <cellStyle name="Hipervínculo" xfId="12339" builtinId="8" hidden="1"/>
    <cellStyle name="Hipervínculo" xfId="12333" builtinId="8" hidden="1"/>
    <cellStyle name="Hipervínculo" xfId="12329" builtinId="8" hidden="1"/>
    <cellStyle name="Hipervínculo" xfId="12323" builtinId="8" hidden="1"/>
    <cellStyle name="Hipervínculo" xfId="12317" builtinId="8" hidden="1"/>
    <cellStyle name="Hipervínculo" xfId="12313" builtinId="8" hidden="1"/>
    <cellStyle name="Hipervínculo" xfId="12307" builtinId="8" hidden="1"/>
    <cellStyle name="Hipervínculo" xfId="12301" builtinId="8" hidden="1"/>
    <cellStyle name="Hipervínculo" xfId="12297" builtinId="8" hidden="1"/>
    <cellStyle name="Hipervínculo" xfId="12291" builtinId="8" hidden="1"/>
    <cellStyle name="Hipervínculo" xfId="12285" builtinId="8" hidden="1"/>
    <cellStyle name="Hipervínculo" xfId="12281" builtinId="8" hidden="1"/>
    <cellStyle name="Hipervínculo" xfId="12275" builtinId="8" hidden="1"/>
    <cellStyle name="Hipervínculo" xfId="12269" builtinId="8" hidden="1"/>
    <cellStyle name="Hipervínculo" xfId="12267" builtinId="8" hidden="1"/>
    <cellStyle name="Hipervínculo" xfId="12261" builtinId="8" hidden="1"/>
    <cellStyle name="Hipervínculo" xfId="12255" builtinId="8" hidden="1"/>
    <cellStyle name="Hipervínculo" xfId="12251" builtinId="8" hidden="1"/>
    <cellStyle name="Hipervínculo" xfId="12245" builtinId="8" hidden="1"/>
    <cellStyle name="Hipervínculo" xfId="12239" builtinId="8" hidden="1"/>
    <cellStyle name="Hipervínculo" xfId="12235" builtinId="8" hidden="1"/>
    <cellStyle name="Hipervínculo" xfId="12229" builtinId="8" hidden="1"/>
    <cellStyle name="Hipervínculo" xfId="12223" builtinId="8" hidden="1"/>
    <cellStyle name="Hipervínculo" xfId="12217" builtinId="8" hidden="1"/>
    <cellStyle name="Hipervínculo" xfId="12211" builtinId="8" hidden="1"/>
    <cellStyle name="Hipervínculo" xfId="12205" builtinId="8" hidden="1"/>
    <cellStyle name="Hipervínculo" xfId="12201" builtinId="8" hidden="1"/>
    <cellStyle name="Hipervínculo" xfId="12195" builtinId="8" hidden="1"/>
    <cellStyle name="Hipervínculo" xfId="12189" builtinId="8" hidden="1"/>
    <cellStyle name="Hipervínculo" xfId="12185" builtinId="8" hidden="1"/>
    <cellStyle name="Hipervínculo" xfId="12179" builtinId="8" hidden="1"/>
    <cellStyle name="Hipervínculo" xfId="12173" builtinId="8" hidden="1"/>
    <cellStyle name="Hipervínculo" xfId="12169" builtinId="8" hidden="1"/>
    <cellStyle name="Hipervínculo" xfId="12163" builtinId="8" hidden="1"/>
    <cellStyle name="Hipervínculo" xfId="12157" builtinId="8" hidden="1"/>
    <cellStyle name="Hipervínculo" xfId="12153" builtinId="8" hidden="1"/>
    <cellStyle name="Hipervínculo" xfId="12147" builtinId="8" hidden="1"/>
    <cellStyle name="Hipervínculo" xfId="12141" builtinId="8" hidden="1"/>
    <cellStyle name="Hipervínculo" xfId="12137" builtinId="8" hidden="1"/>
    <cellStyle name="Hipervínculo" xfId="12133" builtinId="8" hidden="1"/>
    <cellStyle name="Hipervínculo" xfId="12127" builtinId="8" hidden="1"/>
    <cellStyle name="Hipervínculo" xfId="12123" builtinId="8" hidden="1"/>
    <cellStyle name="Hipervínculo" xfId="12117" builtinId="8" hidden="1"/>
    <cellStyle name="Hipervínculo" xfId="12111" builtinId="8" hidden="1"/>
    <cellStyle name="Hipervínculo" xfId="12107" builtinId="8" hidden="1"/>
    <cellStyle name="Hipervínculo" xfId="12101" builtinId="8" hidden="1"/>
    <cellStyle name="Hipervínculo" xfId="12095" builtinId="8" hidden="1"/>
    <cellStyle name="Hipervínculo" xfId="12091" builtinId="8" hidden="1"/>
    <cellStyle name="Hipervínculo" xfId="12083" builtinId="8" hidden="1"/>
    <cellStyle name="Hipervínculo" xfId="12077" builtinId="8" hidden="1"/>
    <cellStyle name="Hipervínculo" xfId="12073" builtinId="8" hidden="1"/>
    <cellStyle name="Hipervínculo" xfId="12067" builtinId="8" hidden="1"/>
    <cellStyle name="Hipervínculo" xfId="12061" builtinId="8" hidden="1"/>
    <cellStyle name="Hipervínculo" xfId="12057" builtinId="8" hidden="1"/>
    <cellStyle name="Hipervínculo" xfId="12051" builtinId="8" hidden="1"/>
    <cellStyle name="Hipervínculo" xfId="12045" builtinId="8" hidden="1"/>
    <cellStyle name="Hipervínculo" xfId="12041" builtinId="8" hidden="1"/>
    <cellStyle name="Hipervínculo" xfId="12035" builtinId="8" hidden="1"/>
    <cellStyle name="Hipervínculo" xfId="12029" builtinId="8" hidden="1"/>
    <cellStyle name="Hipervínculo" xfId="12025" builtinId="8" hidden="1"/>
    <cellStyle name="Hipervínculo" xfId="12019" builtinId="8" hidden="1"/>
    <cellStyle name="Hipervínculo" xfId="12013" builtinId="8" hidden="1"/>
    <cellStyle name="Hipervínculo" xfId="12009" builtinId="8" hidden="1"/>
    <cellStyle name="Hipervínculo" xfId="12003" builtinId="8" hidden="1"/>
    <cellStyle name="Hipervínculo" xfId="11993" builtinId="8" hidden="1"/>
    <cellStyle name="Hipervínculo" xfId="11989" builtinId="8" hidden="1"/>
    <cellStyle name="Hipervínculo" xfId="11983" builtinId="8" hidden="1"/>
    <cellStyle name="Hipervínculo" xfId="11977" builtinId="8" hidden="1"/>
    <cellStyle name="Hipervínculo" xfId="11973" builtinId="8" hidden="1"/>
    <cellStyle name="Hipervínculo" xfId="11967" builtinId="8" hidden="1"/>
    <cellStyle name="Hipervínculo" xfId="11961" builtinId="8" hidden="1"/>
    <cellStyle name="Hipervínculo" xfId="11957" builtinId="8" hidden="1"/>
    <cellStyle name="Hipervínculo" xfId="11951" builtinId="8" hidden="1"/>
    <cellStyle name="Hipervínculo" xfId="11945" builtinId="8" hidden="1"/>
    <cellStyle name="Hipervínculo" xfId="11941" builtinId="8" hidden="1"/>
    <cellStyle name="Hipervínculo" xfId="11935" builtinId="8" hidden="1"/>
    <cellStyle name="Hipervínculo" xfId="11929" builtinId="8" hidden="1"/>
    <cellStyle name="Hipervínculo" xfId="11925" builtinId="8" hidden="1"/>
    <cellStyle name="Hipervínculo" xfId="11919" builtinId="8" hidden="1"/>
    <cellStyle name="Hipervínculo" xfId="11913" builtinId="8" hidden="1"/>
    <cellStyle name="Hipervínculo" xfId="11909" builtinId="8" hidden="1"/>
    <cellStyle name="Hipervínculo" xfId="11903" builtinId="8" hidden="1"/>
    <cellStyle name="Hipervínculo" xfId="11897" builtinId="8" hidden="1"/>
    <cellStyle name="Hipervínculo" xfId="11893" builtinId="8" hidden="1"/>
    <cellStyle name="Hipervínculo" xfId="11887" builtinId="8" hidden="1"/>
    <cellStyle name="Hipervínculo" xfId="11881" builtinId="8" hidden="1"/>
    <cellStyle name="Hipervínculo" xfId="11877" builtinId="8" hidden="1"/>
    <cellStyle name="Hipervínculo" xfId="11871" builtinId="8" hidden="1"/>
    <cellStyle name="Hipervínculo" xfId="11867" builtinId="8" hidden="1"/>
    <cellStyle name="Hipervínculo" xfId="11863" builtinId="8" hidden="1"/>
    <cellStyle name="Hipervínculo" xfId="11857" builtinId="8" hidden="1"/>
    <cellStyle name="Hipervínculo" xfId="11851" builtinId="8" hidden="1"/>
    <cellStyle name="Hipervínculo" xfId="11847" builtinId="8" hidden="1"/>
    <cellStyle name="Hipervínculo" xfId="11841" builtinId="8" hidden="1"/>
    <cellStyle name="Hipervínculo" xfId="11835" builtinId="8" hidden="1"/>
    <cellStyle name="Hipervínculo" xfId="11831" builtinId="8" hidden="1"/>
    <cellStyle name="Hipervínculo" xfId="11825" builtinId="8" hidden="1"/>
    <cellStyle name="Hipervínculo" xfId="11818" builtinId="8" hidden="1"/>
    <cellStyle name="Hipervínculo" xfId="11814" builtinId="8" hidden="1"/>
    <cellStyle name="Hipervínculo" xfId="11808" builtinId="8" hidden="1"/>
    <cellStyle name="Hipervínculo" xfId="11802" builtinId="8" hidden="1"/>
    <cellStyle name="Hipervínculo" xfId="11798" builtinId="8" hidden="1"/>
    <cellStyle name="Hipervínculo" xfId="11792" builtinId="8" hidden="1"/>
    <cellStyle name="Hipervínculo" xfId="11786" builtinId="8" hidden="1"/>
    <cellStyle name="Hipervínculo" xfId="11782" builtinId="8" hidden="1"/>
    <cellStyle name="Hipervínculo" xfId="11776" builtinId="8" hidden="1"/>
    <cellStyle name="Hipervínculo" xfId="11770" builtinId="8" hidden="1"/>
    <cellStyle name="Hipervínculo" xfId="11766" builtinId="8" hidden="1"/>
    <cellStyle name="Hipervínculo" xfId="11760" builtinId="8" hidden="1"/>
    <cellStyle name="Hipervínculo" xfId="11754" builtinId="8" hidden="1"/>
    <cellStyle name="Hipervínculo" xfId="11750" builtinId="8" hidden="1"/>
    <cellStyle name="Hipervínculo" xfId="11744" builtinId="8" hidden="1"/>
    <cellStyle name="Hipervínculo" xfId="11738" builtinId="8" hidden="1"/>
    <cellStyle name="Hipervínculo" xfId="11736" builtinId="8" hidden="1"/>
    <cellStyle name="Hipervínculo" xfId="11730" builtinId="8" hidden="1"/>
    <cellStyle name="Hipervínculo" xfId="11724" builtinId="8" hidden="1"/>
    <cellStyle name="Hipervínculo" xfId="11720" builtinId="8" hidden="1"/>
    <cellStyle name="Hipervínculo" xfId="11714" builtinId="8" hidden="1"/>
    <cellStyle name="Hipervínculo" xfId="11708" builtinId="8" hidden="1"/>
    <cellStyle name="Hipervínculo" xfId="11704" builtinId="8" hidden="1"/>
    <cellStyle name="Hipervínculo" xfId="11698" builtinId="8" hidden="1"/>
    <cellStyle name="Hipervínculo" xfId="11692" builtinId="8" hidden="1"/>
    <cellStyle name="Hipervínculo" xfId="11686" builtinId="8" hidden="1"/>
    <cellStyle name="Hipervínculo" xfId="11680" builtinId="8" hidden="1"/>
    <cellStyle name="Hipervínculo" xfId="11674" builtinId="8" hidden="1"/>
    <cellStyle name="Hipervínculo" xfId="11670" builtinId="8" hidden="1"/>
    <cellStyle name="Hipervínculo" xfId="11664" builtinId="8" hidden="1"/>
    <cellStyle name="Hipervínculo" xfId="11658" builtinId="8" hidden="1"/>
    <cellStyle name="Hipervínculo" xfId="11654" builtinId="8" hidden="1"/>
    <cellStyle name="Hipervínculo" xfId="11648" builtinId="8" hidden="1"/>
    <cellStyle name="Hipervínculo" xfId="11642" builtinId="8" hidden="1"/>
    <cellStyle name="Hipervínculo" xfId="11638" builtinId="8" hidden="1"/>
    <cellStyle name="Hipervínculo" xfId="11632" builtinId="8" hidden="1"/>
    <cellStyle name="Hipervínculo" xfId="11626" builtinId="8" hidden="1"/>
    <cellStyle name="Hipervínculo" xfId="11622" builtinId="8" hidden="1"/>
    <cellStyle name="Hipervínculo" xfId="11616" builtinId="8" hidden="1"/>
    <cellStyle name="Hipervínculo" xfId="11610" builtinId="8" hidden="1"/>
    <cellStyle name="Hipervínculo" xfId="11606" builtinId="8" hidden="1"/>
    <cellStyle name="Hipervínculo" xfId="11602" builtinId="8" hidden="1"/>
    <cellStyle name="Hipervínculo" xfId="11596" builtinId="8" hidden="1"/>
    <cellStyle name="Hipervínculo" xfId="11592" builtinId="8" hidden="1"/>
    <cellStyle name="Hipervínculo" xfId="11586" builtinId="8" hidden="1"/>
    <cellStyle name="Hipervínculo" xfId="11580" builtinId="8" hidden="1"/>
    <cellStyle name="Hipervínculo" xfId="11576" builtinId="8" hidden="1"/>
    <cellStyle name="Hipervínculo" xfId="11570" builtinId="8" hidden="1"/>
    <cellStyle name="Hipervínculo" xfId="11564" builtinId="8" hidden="1"/>
    <cellStyle name="Hipervínculo" xfId="11560" builtinId="8" hidden="1"/>
    <cellStyle name="Hipervínculo" xfId="11552" builtinId="8" hidden="1"/>
    <cellStyle name="Hipervínculo" xfId="11546" builtinId="8" hidden="1"/>
    <cellStyle name="Hipervínculo" xfId="11542" builtinId="8" hidden="1"/>
    <cellStyle name="Hipervínculo" xfId="11536" builtinId="8" hidden="1"/>
    <cellStyle name="Hipervínculo" xfId="11530" builtinId="8" hidden="1"/>
    <cellStyle name="Hipervínculo" xfId="11526" builtinId="8" hidden="1"/>
    <cellStyle name="Hipervínculo" xfId="11520" builtinId="8" hidden="1"/>
    <cellStyle name="Hipervínculo" xfId="11514" builtinId="8" hidden="1"/>
    <cellStyle name="Hipervínculo" xfId="11510" builtinId="8" hidden="1"/>
    <cellStyle name="Hipervínculo" xfId="11504" builtinId="8" hidden="1"/>
    <cellStyle name="Hipervínculo" xfId="11498" builtinId="8" hidden="1"/>
    <cellStyle name="Hipervínculo" xfId="11494" builtinId="8" hidden="1"/>
    <cellStyle name="Hipervínculo" xfId="11488" builtinId="8" hidden="1"/>
    <cellStyle name="Hipervínculo" xfId="11482" builtinId="8" hidden="1"/>
    <cellStyle name="Hipervínculo" xfId="11478" builtinId="8" hidden="1"/>
    <cellStyle name="Hipervínculo" xfId="11294" builtinId="8" hidden="1"/>
    <cellStyle name="Hipervínculo" xfId="11468" builtinId="8" hidden="1"/>
    <cellStyle name="Hipervínculo" xfId="11464" builtinId="8" hidden="1"/>
    <cellStyle name="Hipervínculo" xfId="11458" builtinId="8" hidden="1"/>
    <cellStyle name="Hipervínculo" xfId="11452" builtinId="8" hidden="1"/>
    <cellStyle name="Hipervínculo" xfId="11448" builtinId="8" hidden="1"/>
    <cellStyle name="Hipervínculo" xfId="11442" builtinId="8" hidden="1"/>
    <cellStyle name="Hipervínculo" xfId="11436" builtinId="8" hidden="1"/>
    <cellStyle name="Hipervínculo" xfId="11432" builtinId="8" hidden="1"/>
    <cellStyle name="Hipervínculo" xfId="11424" builtinId="8" hidden="1"/>
    <cellStyle name="Hipervínculo" xfId="11418" builtinId="8" hidden="1"/>
    <cellStyle name="Hipervínculo" xfId="11414" builtinId="8" hidden="1"/>
    <cellStyle name="Hipervínculo" xfId="11408" builtinId="8" hidden="1"/>
    <cellStyle name="Hipervínculo" xfId="11402" builtinId="8" hidden="1"/>
    <cellStyle name="Hipervínculo" xfId="11398" builtinId="8" hidden="1"/>
    <cellStyle name="Hipervínculo" xfId="11392" builtinId="8" hidden="1"/>
    <cellStyle name="Hipervínculo" xfId="11386" builtinId="8" hidden="1"/>
    <cellStyle name="Hipervínculo" xfId="11382" builtinId="8" hidden="1"/>
    <cellStyle name="Hipervínculo" xfId="11376" builtinId="8" hidden="1"/>
    <cellStyle name="Hipervínculo" xfId="11370" builtinId="8" hidden="1"/>
    <cellStyle name="Hipervínculo" xfId="11366" builtinId="8" hidden="1"/>
    <cellStyle name="Hipervínculo" xfId="11360" builtinId="8" hidden="1"/>
    <cellStyle name="Hipervínculo" xfId="11354" builtinId="8" hidden="1"/>
    <cellStyle name="Hipervínculo" xfId="11350" builtinId="8" hidden="1"/>
    <cellStyle name="Hipervínculo" xfId="11344" builtinId="8" hidden="1"/>
    <cellStyle name="Hipervínculo" xfId="11340" builtinId="8" hidden="1"/>
    <cellStyle name="Hipervínculo" xfId="11336" builtinId="8" hidden="1"/>
    <cellStyle name="Hipervínculo" xfId="11330" builtinId="8" hidden="1"/>
    <cellStyle name="Hipervínculo" xfId="11324" builtinId="8" hidden="1"/>
    <cellStyle name="Hipervínculo" xfId="11320" builtinId="8" hidden="1"/>
    <cellStyle name="Hipervínculo" xfId="11314" builtinId="8" hidden="1"/>
    <cellStyle name="Hipervínculo" xfId="11308" builtinId="8" hidden="1"/>
    <cellStyle name="Hipervínculo" xfId="11304" builtinId="8" hidden="1"/>
    <cellStyle name="Hipervínculo" xfId="11298" builtinId="8" hidden="1"/>
    <cellStyle name="Hipervínculo" xfId="11290" builtinId="8" hidden="1"/>
    <cellStyle name="Hipervínculo" xfId="11286" builtinId="8" hidden="1"/>
    <cellStyle name="Hipervínculo" xfId="11280" builtinId="8" hidden="1"/>
    <cellStyle name="Hipervínculo" xfId="11274" builtinId="8" hidden="1"/>
    <cellStyle name="Hipervínculo" xfId="11270" builtinId="8" hidden="1"/>
    <cellStyle name="Hipervínculo" xfId="11264" builtinId="8" hidden="1"/>
    <cellStyle name="Hipervínculo" xfId="11258" builtinId="8" hidden="1"/>
    <cellStyle name="Hipervínculo" xfId="11254" builtinId="8" hidden="1"/>
    <cellStyle name="Hipervínculo" xfId="11248" builtinId="8" hidden="1"/>
    <cellStyle name="Hipervínculo" xfId="11242" builtinId="8" hidden="1"/>
    <cellStyle name="Hipervínculo" xfId="11238" builtinId="8" hidden="1"/>
    <cellStyle name="Hipervínculo" xfId="11232" builtinId="8" hidden="1"/>
    <cellStyle name="Hipervínculo" xfId="11226" builtinId="8" hidden="1"/>
    <cellStyle name="Hipervínculo" xfId="11222" builtinId="8" hidden="1"/>
    <cellStyle name="Hipervínculo" xfId="11216" builtinId="8" hidden="1"/>
    <cellStyle name="Hipervínculo" xfId="11210" builtinId="8" hidden="1"/>
    <cellStyle name="Hipervínculo" xfId="11208" builtinId="8" hidden="1"/>
    <cellStyle name="Hipervínculo" xfId="11202" builtinId="8" hidden="1"/>
    <cellStyle name="Hipervínculo" xfId="11196" builtinId="8" hidden="1"/>
    <cellStyle name="Hipervínculo" xfId="11192" builtinId="8" hidden="1"/>
    <cellStyle name="Hipervínculo" xfId="11186" builtinId="8" hidden="1"/>
    <cellStyle name="Hipervínculo" xfId="11180" builtinId="8" hidden="1"/>
    <cellStyle name="Hipervínculo" xfId="11176" builtinId="8" hidden="1"/>
    <cellStyle name="Hipervínculo" xfId="11170" builtinId="8" hidden="1"/>
    <cellStyle name="Hipervínculo" xfId="11164" builtinId="8" hidden="1"/>
    <cellStyle name="Hipervínculo" xfId="11158" builtinId="8" hidden="1"/>
    <cellStyle name="Hipervínculo" xfId="11152" builtinId="8" hidden="1"/>
    <cellStyle name="Hipervínculo" xfId="11146" builtinId="8" hidden="1"/>
    <cellStyle name="Hipervínculo" xfId="11142" builtinId="8" hidden="1"/>
    <cellStyle name="Hipervínculo" xfId="11136" builtinId="8" hidden="1"/>
    <cellStyle name="Hipervínculo" xfId="11130" builtinId="8" hidden="1"/>
    <cellStyle name="Hipervínculo" xfId="11126" builtinId="8" hidden="1"/>
    <cellStyle name="Hipervínculo" xfId="11120" builtinId="8" hidden="1"/>
    <cellStyle name="Hipervínculo" xfId="11114" builtinId="8" hidden="1"/>
    <cellStyle name="Hipervínculo" xfId="11110" builtinId="8" hidden="1"/>
    <cellStyle name="Hipervínculo" xfId="11104" builtinId="8" hidden="1"/>
    <cellStyle name="Hipervínculo" xfId="11098" builtinId="8" hidden="1"/>
    <cellStyle name="Hipervínculo" xfId="11094" builtinId="8" hidden="1"/>
    <cellStyle name="Hipervínculo" xfId="11088" builtinId="8" hidden="1"/>
    <cellStyle name="Hipervínculo" xfId="11082" builtinId="8" hidden="1"/>
    <cellStyle name="Hipervínculo" xfId="11078" builtinId="8" hidden="1"/>
    <cellStyle name="Hipervínculo" xfId="11074" builtinId="8" hidden="1"/>
    <cellStyle name="Hipervínculo" xfId="11068" builtinId="8" hidden="1"/>
    <cellStyle name="Hipervínculo" xfId="11064" builtinId="8" hidden="1"/>
    <cellStyle name="Hipervínculo" xfId="11058" builtinId="8" hidden="1"/>
    <cellStyle name="Hipervínculo" xfId="11052" builtinId="8" hidden="1"/>
    <cellStyle name="Hipervínculo" xfId="11048" builtinId="8" hidden="1"/>
    <cellStyle name="Hipervínculo" xfId="11042" builtinId="8" hidden="1"/>
    <cellStyle name="Hipervínculo" xfId="11036" builtinId="8" hidden="1"/>
    <cellStyle name="Hipervínculo" xfId="11032" builtinId="8" hidden="1"/>
    <cellStyle name="Hipervínculo" xfId="11024" builtinId="8" hidden="1"/>
    <cellStyle name="Hipervínculo" xfId="11018" builtinId="8" hidden="1"/>
    <cellStyle name="Hipervínculo" xfId="11014" builtinId="8" hidden="1"/>
    <cellStyle name="Hipervínculo" xfId="11008" builtinId="8" hidden="1"/>
    <cellStyle name="Hipervínculo" xfId="11002" builtinId="8" hidden="1"/>
    <cellStyle name="Hipervínculo" xfId="10998" builtinId="8" hidden="1"/>
    <cellStyle name="Hipervínculo" xfId="10992" builtinId="8" hidden="1"/>
    <cellStyle name="Hipervínculo" xfId="10986" builtinId="8" hidden="1"/>
    <cellStyle name="Hipervínculo" xfId="10982" builtinId="8" hidden="1"/>
    <cellStyle name="Hipervínculo" xfId="10976" builtinId="8" hidden="1"/>
    <cellStyle name="Hipervínculo" xfId="10970" builtinId="8" hidden="1"/>
    <cellStyle name="Hipervínculo" xfId="10966" builtinId="8" hidden="1"/>
    <cellStyle name="Hipervínculo" xfId="10960" builtinId="8" hidden="1"/>
    <cellStyle name="Hipervínculo" xfId="10954" builtinId="8" hidden="1"/>
    <cellStyle name="Hipervínculo" xfId="10950" builtinId="8" hidden="1"/>
    <cellStyle name="Hipervínculo" xfId="10766" builtinId="8" hidden="1"/>
    <cellStyle name="Hipervínculo" xfId="10940" builtinId="8" hidden="1"/>
    <cellStyle name="Hipervínculo" xfId="10936" builtinId="8" hidden="1"/>
    <cellStyle name="Hipervínculo" xfId="10930" builtinId="8" hidden="1"/>
    <cellStyle name="Hipervínculo" xfId="10924" builtinId="8" hidden="1"/>
    <cellStyle name="Hipervínculo" xfId="10920" builtinId="8" hidden="1"/>
    <cellStyle name="Hipervínculo" xfId="10914" builtinId="8" hidden="1"/>
    <cellStyle name="Hipervínculo" xfId="10908" builtinId="8" hidden="1"/>
    <cellStyle name="Hipervínculo" xfId="10904" builtinId="8" hidden="1"/>
    <cellStyle name="Hipervínculo" xfId="10896" builtinId="8" hidden="1"/>
    <cellStyle name="Hipervínculo" xfId="10890" builtinId="8" hidden="1"/>
    <cellStyle name="Hipervínculo" xfId="10886" builtinId="8" hidden="1"/>
    <cellStyle name="Hipervínculo" xfId="10880" builtinId="8" hidden="1"/>
    <cellStyle name="Hipervínculo" xfId="10874" builtinId="8" hidden="1"/>
    <cellStyle name="Hipervínculo" xfId="10870" builtinId="8" hidden="1"/>
    <cellStyle name="Hipervínculo" xfId="10864" builtinId="8" hidden="1"/>
    <cellStyle name="Hipervínculo" xfId="10858" builtinId="8" hidden="1"/>
    <cellStyle name="Hipervínculo" xfId="10854" builtinId="8" hidden="1"/>
    <cellStyle name="Hipervínculo" xfId="10848" builtinId="8" hidden="1"/>
    <cellStyle name="Hipervínculo" xfId="10842" builtinId="8" hidden="1"/>
    <cellStyle name="Hipervínculo" xfId="10838" builtinId="8" hidden="1"/>
    <cellStyle name="Hipervínculo" xfId="10832" builtinId="8" hidden="1"/>
    <cellStyle name="Hipervínculo" xfId="10826" builtinId="8" hidden="1"/>
    <cellStyle name="Hipervínculo" xfId="10822" builtinId="8" hidden="1"/>
    <cellStyle name="Hipervínculo" xfId="10816" builtinId="8" hidden="1"/>
    <cellStyle name="Hipervínculo" xfId="10812" builtinId="8" hidden="1"/>
    <cellStyle name="Hipervínculo" xfId="10808" builtinId="8" hidden="1"/>
    <cellStyle name="Hipervínculo" xfId="10802" builtinId="8" hidden="1"/>
    <cellStyle name="Hipervínculo" xfId="10796" builtinId="8" hidden="1"/>
    <cellStyle name="Hipervínculo" xfId="10792" builtinId="8" hidden="1"/>
    <cellStyle name="Hipervínculo" xfId="10786" builtinId="8" hidden="1"/>
    <cellStyle name="Hipervínculo" xfId="10780" builtinId="8" hidden="1"/>
    <cellStyle name="Hipervínculo" xfId="10776" builtinId="8" hidden="1"/>
    <cellStyle name="Hipervínculo" xfId="10770" builtinId="8" hidden="1"/>
    <cellStyle name="Hipervínculo" xfId="10762" builtinId="8" hidden="1"/>
    <cellStyle name="Hipervínculo" xfId="10758" builtinId="8" hidden="1"/>
    <cellStyle name="Hipervínculo" xfId="10752" builtinId="8" hidden="1"/>
    <cellStyle name="Hipervínculo" xfId="10746" builtinId="8" hidden="1"/>
    <cellStyle name="Hipervínculo" xfId="10742" builtinId="8" hidden="1"/>
    <cellStyle name="Hipervínculo" xfId="10736" builtinId="8" hidden="1"/>
    <cellStyle name="Hipervínculo" xfId="10730" builtinId="8" hidden="1"/>
    <cellStyle name="Hipervínculo" xfId="10726" builtinId="8" hidden="1"/>
    <cellStyle name="Hipervínculo" xfId="10720" builtinId="8" hidden="1"/>
    <cellStyle name="Hipervínculo" xfId="10714" builtinId="8" hidden="1"/>
    <cellStyle name="Hipervínculo" xfId="10710" builtinId="8" hidden="1"/>
    <cellStyle name="Hipervínculo" xfId="10704" builtinId="8" hidden="1"/>
    <cellStyle name="Hipervínculo" xfId="10698" builtinId="8" hidden="1"/>
    <cellStyle name="Hipervínculo" xfId="10694" builtinId="8" hidden="1"/>
    <cellStyle name="Hipervínculo" xfId="10688" builtinId="8" hidden="1"/>
    <cellStyle name="Hipervínculo" xfId="10682" builtinId="8" hidden="1"/>
    <cellStyle name="Hipervínculo" xfId="10680" builtinId="8" hidden="1"/>
    <cellStyle name="Hipervínculo" xfId="10674" builtinId="8" hidden="1"/>
    <cellStyle name="Hipervínculo" xfId="10668" builtinId="8" hidden="1"/>
    <cellStyle name="Hipervínculo" xfId="10664" builtinId="8" hidden="1"/>
    <cellStyle name="Hipervínculo" xfId="10658" builtinId="8" hidden="1"/>
    <cellStyle name="Hipervínculo" xfId="10652" builtinId="8" hidden="1"/>
    <cellStyle name="Hipervínculo" xfId="10648" builtinId="8" hidden="1"/>
    <cellStyle name="Hipervínculo" xfId="10642" builtinId="8" hidden="1"/>
    <cellStyle name="Hipervínculo" xfId="10636" builtinId="8" hidden="1"/>
    <cellStyle name="Hipervínculo" xfId="10630" builtinId="8" hidden="1"/>
    <cellStyle name="Hipervínculo" xfId="10624" builtinId="8" hidden="1"/>
    <cellStyle name="Hipervínculo" xfId="10618" builtinId="8" hidden="1"/>
    <cellStyle name="Hipervínculo" xfId="10614" builtinId="8" hidden="1"/>
    <cellStyle name="Hipervínculo" xfId="10608" builtinId="8" hidden="1"/>
    <cellStyle name="Hipervínculo" xfId="10602" builtinId="8" hidden="1"/>
    <cellStyle name="Hipervínculo" xfId="10598" builtinId="8" hidden="1"/>
    <cellStyle name="Hipervínculo" xfId="10592" builtinId="8" hidden="1"/>
    <cellStyle name="Hipervínculo" xfId="10586" builtinId="8" hidden="1"/>
    <cellStyle name="Hipervínculo" xfId="10582" builtinId="8" hidden="1"/>
    <cellStyle name="Hipervínculo" xfId="10576" builtinId="8" hidden="1"/>
    <cellStyle name="Hipervínculo" xfId="10570" builtinId="8" hidden="1"/>
    <cellStyle name="Hipervínculo" xfId="10566" builtinId="8" hidden="1"/>
    <cellStyle name="Hipervínculo" xfId="10560" builtinId="8" hidden="1"/>
    <cellStyle name="Hipervínculo" xfId="10554" builtinId="8" hidden="1"/>
    <cellStyle name="Hipervínculo" xfId="10550" builtinId="8" hidden="1"/>
    <cellStyle name="Hipervínculo" xfId="10546" builtinId="8" hidden="1"/>
    <cellStyle name="Hipervínculo" xfId="10540" builtinId="8" hidden="1"/>
    <cellStyle name="Hipervínculo" xfId="10536" builtinId="8" hidden="1"/>
    <cellStyle name="Hipervínculo" xfId="10530" builtinId="8" hidden="1"/>
    <cellStyle name="Hipervínculo" xfId="10524" builtinId="8" hidden="1"/>
    <cellStyle name="Hipervínculo" xfId="10520" builtinId="8" hidden="1"/>
    <cellStyle name="Hipervínculo" xfId="10514" builtinId="8" hidden="1"/>
    <cellStyle name="Hipervínculo" xfId="10508" builtinId="8" hidden="1"/>
    <cellStyle name="Hipervínculo" xfId="10504" builtinId="8" hidden="1"/>
    <cellStyle name="Hipervínculo" xfId="10496" builtinId="8" hidden="1"/>
    <cellStyle name="Hipervínculo" xfId="10490" builtinId="8" hidden="1"/>
    <cellStyle name="Hipervínculo" xfId="10486" builtinId="8" hidden="1"/>
    <cellStyle name="Hipervínculo" xfId="10480" builtinId="8" hidden="1"/>
    <cellStyle name="Hipervínculo" xfId="10474" builtinId="8" hidden="1"/>
    <cellStyle name="Hipervínculo" xfId="10470" builtinId="8" hidden="1"/>
    <cellStyle name="Hipervínculo" xfId="10464" builtinId="8" hidden="1"/>
    <cellStyle name="Hipervínculo" xfId="10458" builtinId="8" hidden="1"/>
    <cellStyle name="Hipervínculo" xfId="10454" builtinId="8" hidden="1"/>
    <cellStyle name="Hipervínculo" xfId="10448" builtinId="8" hidden="1"/>
    <cellStyle name="Hipervínculo" xfId="10442" builtinId="8" hidden="1"/>
    <cellStyle name="Hipervínculo" xfId="10438" builtinId="8" hidden="1"/>
    <cellStyle name="Hipervínculo" xfId="10432" builtinId="8" hidden="1"/>
    <cellStyle name="Hipervínculo" xfId="10426" builtinId="8" hidden="1"/>
    <cellStyle name="Hipervínculo" xfId="10422" builtinId="8" hidden="1"/>
    <cellStyle name="Hipervínculo" xfId="10238" builtinId="8" hidden="1"/>
    <cellStyle name="Hipervínculo" xfId="10412" builtinId="8" hidden="1"/>
    <cellStyle name="Hipervínculo" xfId="10408" builtinId="8" hidden="1"/>
    <cellStyle name="Hipervínculo" xfId="10402" builtinId="8" hidden="1"/>
    <cellStyle name="Hipervínculo" xfId="10396" builtinId="8" hidden="1"/>
    <cellStyle name="Hipervínculo" xfId="10392" builtinId="8" hidden="1"/>
    <cellStyle name="Hipervínculo" xfId="10386" builtinId="8" hidden="1"/>
    <cellStyle name="Hipervínculo" xfId="10380" builtinId="8" hidden="1"/>
    <cellStyle name="Hipervínculo" xfId="10376" builtinId="8" hidden="1"/>
    <cellStyle name="Hipervínculo" xfId="10368" builtinId="8" hidden="1"/>
    <cellStyle name="Hipervínculo" xfId="10362" builtinId="8" hidden="1"/>
    <cellStyle name="Hipervínculo" xfId="10358" builtinId="8" hidden="1"/>
    <cellStyle name="Hipervínculo" xfId="10352" builtinId="8" hidden="1"/>
    <cellStyle name="Hipervínculo" xfId="10346" builtinId="8" hidden="1"/>
    <cellStyle name="Hipervínculo" xfId="10342" builtinId="8" hidden="1"/>
    <cellStyle name="Hipervínculo" xfId="10336" builtinId="8" hidden="1"/>
    <cellStyle name="Hipervínculo" xfId="10330" builtinId="8" hidden="1"/>
    <cellStyle name="Hipervínculo" xfId="10326" builtinId="8" hidden="1"/>
    <cellStyle name="Hipervínculo" xfId="10320" builtinId="8" hidden="1"/>
    <cellStyle name="Hipervínculo" xfId="10314" builtinId="8" hidden="1"/>
    <cellStyle name="Hipervínculo" xfId="10310" builtinId="8" hidden="1"/>
    <cellStyle name="Hipervínculo" xfId="10304" builtinId="8" hidden="1"/>
    <cellStyle name="Hipervínculo" xfId="10298" builtinId="8" hidden="1"/>
    <cellStyle name="Hipervínculo" xfId="10294" builtinId="8" hidden="1"/>
    <cellStyle name="Hipervínculo" xfId="10288" builtinId="8" hidden="1"/>
    <cellStyle name="Hipervínculo" xfId="10284" builtinId="8" hidden="1"/>
    <cellStyle name="Hipervínculo" xfId="10280" builtinId="8" hidden="1"/>
    <cellStyle name="Hipervínculo" xfId="10274" builtinId="8" hidden="1"/>
    <cellStyle name="Hipervínculo" xfId="10268" builtinId="8" hidden="1"/>
    <cellStyle name="Hipervínculo" xfId="10264" builtinId="8" hidden="1"/>
    <cellStyle name="Hipervínculo" xfId="10258" builtinId="8" hidden="1"/>
    <cellStyle name="Hipervínculo" xfId="10252" builtinId="8" hidden="1"/>
    <cellStyle name="Hipervínculo" xfId="10248" builtinId="8" hidden="1"/>
    <cellStyle name="Hipervínculo" xfId="10242" builtinId="8" hidden="1"/>
    <cellStyle name="Hipervínculo" xfId="10234" builtinId="8" hidden="1"/>
    <cellStyle name="Hipervínculo" xfId="10230" builtinId="8" hidden="1"/>
    <cellStyle name="Hipervínculo" xfId="10224" builtinId="8" hidden="1"/>
    <cellStyle name="Hipervínculo" xfId="10218" builtinId="8" hidden="1"/>
    <cellStyle name="Hipervínculo" xfId="10214" builtinId="8" hidden="1"/>
    <cellStyle name="Hipervínculo" xfId="10208" builtinId="8" hidden="1"/>
    <cellStyle name="Hipervínculo" xfId="10202" builtinId="8" hidden="1"/>
    <cellStyle name="Hipervínculo" xfId="10198" builtinId="8" hidden="1"/>
    <cellStyle name="Hipervínculo" xfId="10192" builtinId="8" hidden="1"/>
    <cellStyle name="Hipervínculo" xfId="10186" builtinId="8" hidden="1"/>
    <cellStyle name="Hipervínculo" xfId="10182" builtinId="8" hidden="1"/>
    <cellStyle name="Hipervínculo" xfId="10176" builtinId="8" hidden="1"/>
    <cellStyle name="Hipervínculo" xfId="10170" builtinId="8" hidden="1"/>
    <cellStyle name="Hipervínculo" xfId="10166" builtinId="8" hidden="1"/>
    <cellStyle name="Hipervínculo" xfId="10160" builtinId="8" hidden="1"/>
    <cellStyle name="Hipervínculo" xfId="10154" builtinId="8" hidden="1"/>
    <cellStyle name="Hipervínculo" xfId="10152" builtinId="8" hidden="1"/>
    <cellStyle name="Hipervínculo" xfId="10146" builtinId="8" hidden="1"/>
    <cellStyle name="Hipervínculo" xfId="10140" builtinId="8" hidden="1"/>
    <cellStyle name="Hipervínculo" xfId="10136" builtinId="8" hidden="1"/>
    <cellStyle name="Hipervínculo" xfId="10130" builtinId="8" hidden="1"/>
    <cellStyle name="Hipervínculo" xfId="10124" builtinId="8" hidden="1"/>
    <cellStyle name="Hipervínculo" xfId="10120" builtinId="8" hidden="1"/>
    <cellStyle name="Hipervínculo" xfId="10114" builtinId="8" hidden="1"/>
    <cellStyle name="Hipervínculo" xfId="10108" builtinId="8" hidden="1"/>
    <cellStyle name="Hipervínculo" xfId="10102" builtinId="8" hidden="1"/>
    <cellStyle name="Hipervínculo" xfId="10096" builtinId="8" hidden="1"/>
    <cellStyle name="Hipervínculo" xfId="10090" builtinId="8" hidden="1"/>
    <cellStyle name="Hipervínculo" xfId="10086" builtinId="8" hidden="1"/>
    <cellStyle name="Hipervínculo" xfId="10080" builtinId="8" hidden="1"/>
    <cellStyle name="Hipervínculo" xfId="10074" builtinId="8" hidden="1"/>
    <cellStyle name="Hipervínculo" xfId="10070" builtinId="8" hidden="1"/>
    <cellStyle name="Hipervínculo" xfId="10064" builtinId="8" hidden="1"/>
    <cellStyle name="Hipervínculo" xfId="10058" builtinId="8" hidden="1"/>
    <cellStyle name="Hipervínculo" xfId="10054" builtinId="8" hidden="1"/>
    <cellStyle name="Hipervínculo" xfId="10048" builtinId="8" hidden="1"/>
    <cellStyle name="Hipervínculo" xfId="10042" builtinId="8" hidden="1"/>
    <cellStyle name="Hipervínculo" xfId="10038" builtinId="8" hidden="1"/>
    <cellStyle name="Hipervínculo" xfId="10032" builtinId="8" hidden="1"/>
    <cellStyle name="Hipervínculo" xfId="10026" builtinId="8" hidden="1"/>
    <cellStyle name="Hipervínculo" xfId="10022" builtinId="8" hidden="1"/>
    <cellStyle name="Hipervínculo" xfId="10018" builtinId="8" hidden="1"/>
    <cellStyle name="Hipervínculo" xfId="10012" builtinId="8" hidden="1"/>
    <cellStyle name="Hipervínculo" xfId="10008" builtinId="8" hidden="1"/>
    <cellStyle name="Hipervínculo" xfId="10002" builtinId="8" hidden="1"/>
    <cellStyle name="Hipervínculo" xfId="9996" builtinId="8" hidden="1"/>
    <cellStyle name="Hipervínculo" xfId="9992" builtinId="8" hidden="1"/>
    <cellStyle name="Hipervínculo" xfId="9986" builtinId="8" hidden="1"/>
    <cellStyle name="Hipervínculo" xfId="9980" builtinId="8" hidden="1"/>
    <cellStyle name="Hipervínculo" xfId="9976" builtinId="8" hidden="1"/>
    <cellStyle name="Hipervínculo" xfId="9968" builtinId="8" hidden="1"/>
    <cellStyle name="Hipervínculo" xfId="9962" builtinId="8" hidden="1"/>
    <cellStyle name="Hipervínculo" xfId="9958" builtinId="8" hidden="1"/>
    <cellStyle name="Hipervínculo" xfId="9952" builtinId="8" hidden="1"/>
    <cellStyle name="Hipervínculo" xfId="9946" builtinId="8" hidden="1"/>
    <cellStyle name="Hipervínculo" xfId="9942" builtinId="8" hidden="1"/>
    <cellStyle name="Hipervínculo" xfId="9936" builtinId="8" hidden="1"/>
    <cellStyle name="Hipervínculo" xfId="9930" builtinId="8" hidden="1"/>
    <cellStyle name="Hipervínculo" xfId="9926" builtinId="8" hidden="1"/>
    <cellStyle name="Hipervínculo" xfId="9920" builtinId="8" hidden="1"/>
    <cellStyle name="Hipervínculo" xfId="9914" builtinId="8" hidden="1"/>
    <cellStyle name="Hipervínculo" xfId="9910" builtinId="8" hidden="1"/>
    <cellStyle name="Hipervínculo" xfId="9904" builtinId="8" hidden="1"/>
    <cellStyle name="Hipervínculo" xfId="9898" builtinId="8" hidden="1"/>
    <cellStyle name="Hipervínculo" xfId="9894" builtinId="8" hidden="1"/>
    <cellStyle name="Hipervínculo" xfId="9888" builtinId="8" hidden="1"/>
    <cellStyle name="Hipervínculo" xfId="9878" builtinId="8" hidden="1"/>
    <cellStyle name="Hipervínculo" xfId="9874" builtinId="8" hidden="1"/>
    <cellStyle name="Hipervínculo" xfId="9868" builtinId="8" hidden="1"/>
    <cellStyle name="Hipervínculo" xfId="9862" builtinId="8" hidden="1"/>
    <cellStyle name="Hipervínculo" xfId="9858" builtinId="8" hidden="1"/>
    <cellStyle name="Hipervínculo" xfId="9852" builtinId="8" hidden="1"/>
    <cellStyle name="Hipervínculo" xfId="9846" builtinId="8" hidden="1"/>
    <cellStyle name="Hipervínculo" xfId="9842" builtinId="8" hidden="1"/>
    <cellStyle name="Hipervínculo" xfId="9836" builtinId="8" hidden="1"/>
    <cellStyle name="Hipervínculo" xfId="9830" builtinId="8" hidden="1"/>
    <cellStyle name="Hipervínculo" xfId="9826" builtinId="8" hidden="1"/>
    <cellStyle name="Hipervínculo" xfId="9820" builtinId="8" hidden="1"/>
    <cellStyle name="Hipervínculo" xfId="9814" builtinId="8" hidden="1"/>
    <cellStyle name="Hipervínculo" xfId="9810" builtinId="8" hidden="1"/>
    <cellStyle name="Hipervínculo" xfId="9804" builtinId="8" hidden="1"/>
    <cellStyle name="Hipervínculo" xfId="9798" builtinId="8" hidden="1"/>
    <cellStyle name="Hipervínculo" xfId="9794" builtinId="8" hidden="1"/>
    <cellStyle name="Hipervínculo" xfId="9788" builtinId="8" hidden="1"/>
    <cellStyle name="Hipervínculo" xfId="9782" builtinId="8" hidden="1"/>
    <cellStyle name="Hipervínculo" xfId="9778" builtinId="8" hidden="1"/>
    <cellStyle name="Hipervínculo" xfId="9772" builtinId="8" hidden="1"/>
    <cellStyle name="Hipervínculo" xfId="9766" builtinId="8" hidden="1"/>
    <cellStyle name="Hipervínculo" xfId="9762" builtinId="8" hidden="1"/>
    <cellStyle name="Hipervínculo" xfId="9756" builtinId="8" hidden="1"/>
    <cellStyle name="Hipervínculo" xfId="9752" builtinId="8" hidden="1"/>
    <cellStyle name="Hipervínculo" xfId="9748" builtinId="8" hidden="1"/>
    <cellStyle name="Hipervínculo" xfId="9742" builtinId="8" hidden="1"/>
    <cellStyle name="Hipervínculo" xfId="9736" builtinId="8" hidden="1"/>
    <cellStyle name="Hipervínculo" xfId="9732" builtinId="8" hidden="1"/>
    <cellStyle name="Hipervínculo" xfId="9726" builtinId="8" hidden="1"/>
    <cellStyle name="Hipervínculo" xfId="9720" builtinId="8" hidden="1"/>
    <cellStyle name="Hipervínculo" xfId="9716" builtinId="8" hidden="1"/>
    <cellStyle name="Hipervínculo" xfId="9710" builtinId="8" hidden="1"/>
    <cellStyle name="Hipervínculo" xfId="9703" builtinId="8" hidden="1"/>
    <cellStyle name="Hipervínculo" xfId="9699" builtinId="8" hidden="1"/>
    <cellStyle name="Hipervínculo" xfId="9693" builtinId="8" hidden="1"/>
    <cellStyle name="Hipervínculo" xfId="9687" builtinId="8" hidden="1"/>
    <cellStyle name="Hipervínculo" xfId="9683" builtinId="8" hidden="1"/>
    <cellStyle name="Hipervínculo" xfId="9677" builtinId="8" hidden="1"/>
    <cellStyle name="Hipervínculo" xfId="9671" builtinId="8" hidden="1"/>
    <cellStyle name="Hipervínculo" xfId="9667" builtinId="8" hidden="1"/>
    <cellStyle name="Hipervínculo" xfId="9661" builtinId="8" hidden="1"/>
    <cellStyle name="Hipervínculo" xfId="9655" builtinId="8" hidden="1"/>
    <cellStyle name="Hipervínculo" xfId="9651" builtinId="8" hidden="1"/>
    <cellStyle name="Hipervínculo" xfId="9645" builtinId="8" hidden="1"/>
    <cellStyle name="Hipervínculo" xfId="9639" builtinId="8" hidden="1"/>
    <cellStyle name="Hipervínculo" xfId="9635" builtinId="8" hidden="1"/>
    <cellStyle name="Hipervínculo" xfId="9629" builtinId="8" hidden="1"/>
    <cellStyle name="Hipervínculo" xfId="9623" builtinId="8" hidden="1"/>
    <cellStyle name="Hipervínculo" xfId="9621" builtinId="8" hidden="1"/>
    <cellStyle name="Hipervínculo" xfId="9615" builtinId="8" hidden="1"/>
    <cellStyle name="Hipervínculo" xfId="9609" builtinId="8" hidden="1"/>
    <cellStyle name="Hipervínculo" xfId="9605" builtinId="8" hidden="1"/>
    <cellStyle name="Hipervínculo" xfId="9599" builtinId="8" hidden="1"/>
    <cellStyle name="Hipervínculo" xfId="9593" builtinId="8" hidden="1"/>
    <cellStyle name="Hipervínculo" xfId="9589" builtinId="8" hidden="1"/>
    <cellStyle name="Hipervínculo" xfId="9583" builtinId="8" hidden="1"/>
    <cellStyle name="Hipervínculo" xfId="9577" builtinId="8" hidden="1"/>
    <cellStyle name="Hipervínculo" xfId="9571" builtinId="8" hidden="1"/>
    <cellStyle name="Hipervínculo" xfId="9565" builtinId="8" hidden="1"/>
    <cellStyle name="Hipervínculo" xfId="9559" builtinId="8" hidden="1"/>
    <cellStyle name="Hipervínculo" xfId="9555" builtinId="8" hidden="1"/>
    <cellStyle name="Hipervínculo" xfId="9549" builtinId="8" hidden="1"/>
    <cellStyle name="Hipervínculo" xfId="9543" builtinId="8" hidden="1"/>
    <cellStyle name="Hipervínculo" xfId="9539" builtinId="8" hidden="1"/>
    <cellStyle name="Hipervínculo" xfId="9533" builtinId="8" hidden="1"/>
    <cellStyle name="Hipervínculo" xfId="9527" builtinId="8" hidden="1"/>
    <cellStyle name="Hipervínculo" xfId="9523" builtinId="8" hidden="1"/>
    <cellStyle name="Hipervínculo" xfId="9517" builtinId="8" hidden="1"/>
    <cellStyle name="Hipervínculo" xfId="9511" builtinId="8" hidden="1"/>
    <cellStyle name="Hipervínculo" xfId="9507" builtinId="8" hidden="1"/>
    <cellStyle name="Hipervínculo" xfId="9501" builtinId="8" hidden="1"/>
    <cellStyle name="Hipervínculo" xfId="9495" builtinId="8" hidden="1"/>
    <cellStyle name="Hipervínculo" xfId="9491" builtinId="8" hidden="1"/>
    <cellStyle name="Hipervínculo" xfId="9487" builtinId="8" hidden="1"/>
    <cellStyle name="Hipervínculo" xfId="9481" builtinId="8" hidden="1"/>
    <cellStyle name="Hipervínculo" xfId="9477" builtinId="8" hidden="1"/>
    <cellStyle name="Hipervínculo" xfId="9471" builtinId="8" hidden="1"/>
    <cellStyle name="Hipervínculo" xfId="9465" builtinId="8" hidden="1"/>
    <cellStyle name="Hipervínculo" xfId="9461" builtinId="8" hidden="1"/>
    <cellStyle name="Hipervínculo" xfId="9455" builtinId="8" hidden="1"/>
    <cellStyle name="Hipervínculo" xfId="9449" builtinId="8" hidden="1"/>
    <cellStyle name="Hipervínculo" xfId="9445" builtinId="8" hidden="1"/>
    <cellStyle name="Hipervínculo" xfId="9437" builtinId="8" hidden="1"/>
    <cellStyle name="Hipervínculo" xfId="9431" builtinId="8" hidden="1"/>
    <cellStyle name="Hipervínculo" xfId="9427" builtinId="8" hidden="1"/>
    <cellStyle name="Hipervínculo" xfId="9421" builtinId="8" hidden="1"/>
    <cellStyle name="Hipervínculo" xfId="9415" builtinId="8" hidden="1"/>
    <cellStyle name="Hipervínculo" xfId="9411" builtinId="8" hidden="1"/>
    <cellStyle name="Hipervínculo" xfId="9405" builtinId="8" hidden="1"/>
    <cellStyle name="Hipervínculo" xfId="9399" builtinId="8" hidden="1"/>
    <cellStyle name="Hipervínculo" xfId="9395" builtinId="8" hidden="1"/>
    <cellStyle name="Hipervínculo" xfId="9389" builtinId="8" hidden="1"/>
    <cellStyle name="Hipervínculo" xfId="9383" builtinId="8" hidden="1"/>
    <cellStyle name="Hipervínculo" xfId="9379" builtinId="8" hidden="1"/>
    <cellStyle name="Hipervínculo" xfId="9373" builtinId="8" hidden="1"/>
    <cellStyle name="Hipervínculo" xfId="9367" builtinId="8" hidden="1"/>
    <cellStyle name="Hipervínculo" xfId="9363" builtinId="8" hidden="1"/>
    <cellStyle name="Hipervínculo" xfId="9179" builtinId="8" hidden="1"/>
    <cellStyle name="Hipervínculo" xfId="9353" builtinId="8" hidden="1"/>
    <cellStyle name="Hipervínculo" xfId="9349" builtinId="8" hidden="1"/>
    <cellStyle name="Hipervínculo" xfId="9343" builtinId="8" hidden="1"/>
    <cellStyle name="Hipervínculo" xfId="9337" builtinId="8" hidden="1"/>
    <cellStyle name="Hipervínculo" xfId="9333" builtinId="8" hidden="1"/>
    <cellStyle name="Hipervínculo" xfId="9327" builtinId="8" hidden="1"/>
    <cellStyle name="Hipervínculo" xfId="9321" builtinId="8" hidden="1"/>
    <cellStyle name="Hipervínculo" xfId="9317" builtinId="8" hidden="1"/>
    <cellStyle name="Hipervínculo" xfId="9309" builtinId="8" hidden="1"/>
    <cellStyle name="Hipervínculo" xfId="9303" builtinId="8" hidden="1"/>
    <cellStyle name="Hipervínculo" xfId="9299" builtinId="8" hidden="1"/>
    <cellStyle name="Hipervínculo" xfId="9293" builtinId="8" hidden="1"/>
    <cellStyle name="Hipervínculo" xfId="9287" builtinId="8" hidden="1"/>
    <cellStyle name="Hipervínculo" xfId="9283" builtinId="8" hidden="1"/>
    <cellStyle name="Hipervínculo" xfId="9277" builtinId="8" hidden="1"/>
    <cellStyle name="Hipervínculo" xfId="9271" builtinId="8" hidden="1"/>
    <cellStyle name="Hipervínculo" xfId="9267" builtinId="8" hidden="1"/>
    <cellStyle name="Hipervínculo" xfId="9261" builtinId="8" hidden="1"/>
    <cellStyle name="Hipervínculo" xfId="9255" builtinId="8" hidden="1"/>
    <cellStyle name="Hipervínculo" xfId="9251" builtinId="8" hidden="1"/>
    <cellStyle name="Hipervínculo" xfId="9245" builtinId="8" hidden="1"/>
    <cellStyle name="Hipervínculo" xfId="9239" builtinId="8" hidden="1"/>
    <cellStyle name="Hipervínculo" xfId="9235" builtinId="8" hidden="1"/>
    <cellStyle name="Hipervínculo" xfId="9229" builtinId="8" hidden="1"/>
    <cellStyle name="Hipervínculo" xfId="9225" builtinId="8" hidden="1"/>
    <cellStyle name="Hipervínculo" xfId="9221" builtinId="8" hidden="1"/>
    <cellStyle name="Hipervínculo" xfId="9215" builtinId="8" hidden="1"/>
    <cellStyle name="Hipervínculo" xfId="9209" builtinId="8" hidden="1"/>
    <cellStyle name="Hipervínculo" xfId="9205" builtinId="8" hidden="1"/>
    <cellStyle name="Hipervínculo" xfId="9199" builtinId="8" hidden="1"/>
    <cellStyle name="Hipervínculo" xfId="9193" builtinId="8" hidden="1"/>
    <cellStyle name="Hipervínculo" xfId="9189" builtinId="8" hidden="1"/>
    <cellStyle name="Hipervínculo" xfId="9183" builtinId="8" hidden="1"/>
    <cellStyle name="Hipervínculo" xfId="9175" builtinId="8" hidden="1"/>
    <cellStyle name="Hipervínculo" xfId="9171" builtinId="8" hidden="1"/>
    <cellStyle name="Hipervínculo" xfId="9165" builtinId="8" hidden="1"/>
    <cellStyle name="Hipervínculo" xfId="9159" builtinId="8" hidden="1"/>
    <cellStyle name="Hipervínculo" xfId="9155" builtinId="8" hidden="1"/>
    <cellStyle name="Hipervínculo" xfId="9149" builtinId="8" hidden="1"/>
    <cellStyle name="Hipervínculo" xfId="9143" builtinId="8" hidden="1"/>
    <cellStyle name="Hipervínculo" xfId="9139" builtinId="8" hidden="1"/>
    <cellStyle name="Hipervínculo" xfId="9133" builtinId="8" hidden="1"/>
    <cellStyle name="Hipervínculo" xfId="9127" builtinId="8" hidden="1"/>
    <cellStyle name="Hipervínculo" xfId="9123" builtinId="8" hidden="1"/>
    <cellStyle name="Hipervínculo" xfId="9117" builtinId="8" hidden="1"/>
    <cellStyle name="Hipervínculo" xfId="9111" builtinId="8" hidden="1"/>
    <cellStyle name="Hipervínculo" xfId="9107" builtinId="8" hidden="1"/>
    <cellStyle name="Hipervínculo" xfId="9101" builtinId="8" hidden="1"/>
    <cellStyle name="Hipervínculo" xfId="9095" builtinId="8" hidden="1"/>
    <cellStyle name="Hipervínculo" xfId="9093" builtinId="8" hidden="1"/>
    <cellStyle name="Hipervínculo" xfId="9087" builtinId="8" hidden="1"/>
    <cellStyle name="Hipervínculo" xfId="9081" builtinId="8" hidden="1"/>
    <cellStyle name="Hipervínculo" xfId="9077" builtinId="8" hidden="1"/>
    <cellStyle name="Hipervínculo" xfId="9071" builtinId="8" hidden="1"/>
    <cellStyle name="Hipervínculo" xfId="9065" builtinId="8" hidden="1"/>
    <cellStyle name="Hipervínculo" xfId="9061" builtinId="8" hidden="1"/>
    <cellStyle name="Hipervínculo" xfId="9055" builtinId="8" hidden="1"/>
    <cellStyle name="Hipervínculo" xfId="9049" builtinId="8" hidden="1"/>
    <cellStyle name="Hipervínculo" xfId="9043" builtinId="8" hidden="1"/>
    <cellStyle name="Hipervínculo" xfId="9037" builtinId="8" hidden="1"/>
    <cellStyle name="Hipervínculo" xfId="9031" builtinId="8" hidden="1"/>
    <cellStyle name="Hipervínculo" xfId="9027" builtinId="8" hidden="1"/>
    <cellStyle name="Hipervínculo" xfId="9021" builtinId="8" hidden="1"/>
    <cellStyle name="Hipervínculo" xfId="9015" builtinId="8" hidden="1"/>
    <cellStyle name="Hipervínculo" xfId="9011" builtinId="8" hidden="1"/>
    <cellStyle name="Hipervínculo" xfId="9005" builtinId="8" hidden="1"/>
    <cellStyle name="Hipervínculo" xfId="8999" builtinId="8" hidden="1"/>
    <cellStyle name="Hipervínculo" xfId="8995" builtinId="8" hidden="1"/>
    <cellStyle name="Hipervínculo" xfId="8989" builtinId="8" hidden="1"/>
    <cellStyle name="Hipervínculo" xfId="8983" builtinId="8" hidden="1"/>
    <cellStyle name="Hipervínculo" xfId="8979" builtinId="8" hidden="1"/>
    <cellStyle name="Hipervínculo" xfId="8973" builtinId="8" hidden="1"/>
    <cellStyle name="Hipervínculo" xfId="8967" builtinId="8" hidden="1"/>
    <cellStyle name="Hipervínculo" xfId="8963" builtinId="8" hidden="1"/>
    <cellStyle name="Hipervínculo" xfId="8959" builtinId="8" hidden="1"/>
    <cellStyle name="Hipervínculo" xfId="8953" builtinId="8" hidden="1"/>
    <cellStyle name="Hipervínculo" xfId="8949" builtinId="8" hidden="1"/>
    <cellStyle name="Hipervínculo" xfId="8943" builtinId="8" hidden="1"/>
    <cellStyle name="Hipervínculo" xfId="8937" builtinId="8" hidden="1"/>
    <cellStyle name="Hipervínculo" xfId="8933" builtinId="8" hidden="1"/>
    <cellStyle name="Hipervínculo" xfId="8927" builtinId="8" hidden="1"/>
    <cellStyle name="Hipervínculo" xfId="8921" builtinId="8" hidden="1"/>
    <cellStyle name="Hipervínculo" xfId="8917" builtinId="8" hidden="1"/>
    <cellStyle name="Hipervínculo" xfId="8909" builtinId="8" hidden="1"/>
    <cellStyle name="Hipervínculo" xfId="8903" builtinId="8" hidden="1"/>
    <cellStyle name="Hipervínculo" xfId="8899" builtinId="8" hidden="1"/>
    <cellStyle name="Hipervínculo" xfId="8893" builtinId="8" hidden="1"/>
    <cellStyle name="Hipervínculo" xfId="8887" builtinId="8" hidden="1"/>
    <cellStyle name="Hipervínculo" xfId="8883" builtinId="8" hidden="1"/>
    <cellStyle name="Hipervínculo" xfId="8877" builtinId="8" hidden="1"/>
    <cellStyle name="Hipervínculo" xfId="8871" builtinId="8" hidden="1"/>
    <cellStyle name="Hipervínculo" xfId="8867" builtinId="8" hidden="1"/>
    <cellStyle name="Hipervínculo" xfId="8861" builtinId="8" hidden="1"/>
    <cellStyle name="Hipervínculo" xfId="8855" builtinId="8" hidden="1"/>
    <cellStyle name="Hipervínculo" xfId="8851" builtinId="8" hidden="1"/>
    <cellStyle name="Hipervínculo" xfId="8845" builtinId="8" hidden="1"/>
    <cellStyle name="Hipervínculo" xfId="8839" builtinId="8" hidden="1"/>
    <cellStyle name="Hipervínculo" xfId="8835" builtinId="8" hidden="1"/>
    <cellStyle name="Hipervínculo" xfId="8651" builtinId="8" hidden="1"/>
    <cellStyle name="Hipervínculo" xfId="8825" builtinId="8" hidden="1"/>
    <cellStyle name="Hipervínculo" xfId="8821" builtinId="8" hidden="1"/>
    <cellStyle name="Hipervínculo" xfId="8815" builtinId="8" hidden="1"/>
    <cellStyle name="Hipervínculo" xfId="8809" builtinId="8" hidden="1"/>
    <cellStyle name="Hipervínculo" xfId="8805" builtinId="8" hidden="1"/>
    <cellStyle name="Hipervínculo" xfId="8799" builtinId="8" hidden="1"/>
    <cellStyle name="Hipervínculo" xfId="8793" builtinId="8" hidden="1"/>
    <cellStyle name="Hipervínculo" xfId="8789" builtinId="8" hidden="1"/>
    <cellStyle name="Hipervínculo" xfId="8781" builtinId="8" hidden="1"/>
    <cellStyle name="Hipervínculo" xfId="8775" builtinId="8" hidden="1"/>
    <cellStyle name="Hipervínculo" xfId="8771" builtinId="8" hidden="1"/>
    <cellStyle name="Hipervínculo" xfId="8765" builtinId="8" hidden="1"/>
    <cellStyle name="Hipervínculo" xfId="8759" builtinId="8" hidden="1"/>
    <cellStyle name="Hipervínculo" xfId="8755" builtinId="8" hidden="1"/>
    <cellStyle name="Hipervínculo" xfId="8749" builtinId="8" hidden="1"/>
    <cellStyle name="Hipervínculo" xfId="8743" builtinId="8" hidden="1"/>
    <cellStyle name="Hipervínculo" xfId="8739" builtinId="8" hidden="1"/>
    <cellStyle name="Hipervínculo" xfId="8733" builtinId="8" hidden="1"/>
    <cellStyle name="Hipervínculo" xfId="8727" builtinId="8" hidden="1"/>
    <cellStyle name="Hipervínculo" xfId="8723" builtinId="8" hidden="1"/>
    <cellStyle name="Hipervínculo" xfId="8717" builtinId="8" hidden="1"/>
    <cellStyle name="Hipervínculo" xfId="8711" builtinId="8" hidden="1"/>
    <cellStyle name="Hipervínculo" xfId="8707" builtinId="8" hidden="1"/>
    <cellStyle name="Hipervínculo" xfId="8701" builtinId="8" hidden="1"/>
    <cellStyle name="Hipervínculo" xfId="8697" builtinId="8" hidden="1"/>
    <cellStyle name="Hipervínculo" xfId="8693" builtinId="8" hidden="1"/>
    <cellStyle name="Hipervínculo" xfId="8687" builtinId="8" hidden="1"/>
    <cellStyle name="Hipervínculo" xfId="8681" builtinId="8" hidden="1"/>
    <cellStyle name="Hipervínculo" xfId="8677" builtinId="8" hidden="1"/>
    <cellStyle name="Hipervínculo" xfId="8671" builtinId="8" hidden="1"/>
    <cellStyle name="Hipervínculo" xfId="8665" builtinId="8" hidden="1"/>
    <cellStyle name="Hipervínculo" xfId="8661" builtinId="8" hidden="1"/>
    <cellStyle name="Hipervínculo" xfId="8655" builtinId="8" hidden="1"/>
    <cellStyle name="Hipervínculo" xfId="8647" builtinId="8" hidden="1"/>
    <cellStyle name="Hipervínculo" xfId="8643" builtinId="8" hidden="1"/>
    <cellStyle name="Hipervínculo" xfId="8637" builtinId="8" hidden="1"/>
    <cellStyle name="Hipervínculo" xfId="8631" builtinId="8" hidden="1"/>
    <cellStyle name="Hipervínculo" xfId="8627" builtinId="8" hidden="1"/>
    <cellStyle name="Hipervínculo" xfId="8621" builtinId="8" hidden="1"/>
    <cellStyle name="Hipervínculo" xfId="8615" builtinId="8" hidden="1"/>
    <cellStyle name="Hipervínculo" xfId="8611" builtinId="8" hidden="1"/>
    <cellStyle name="Hipervínculo" xfId="8605" builtinId="8" hidden="1"/>
    <cellStyle name="Hipervínculo" xfId="8599" builtinId="8" hidden="1"/>
    <cellStyle name="Hipervínculo" xfId="8595" builtinId="8" hidden="1"/>
    <cellStyle name="Hipervínculo" xfId="8589" builtinId="8" hidden="1"/>
    <cellStyle name="Hipervínculo" xfId="8583" builtinId="8" hidden="1"/>
    <cellStyle name="Hipervínculo" xfId="8579" builtinId="8" hidden="1"/>
    <cellStyle name="Hipervínculo" xfId="8573" builtinId="8" hidden="1"/>
    <cellStyle name="Hipervínculo" xfId="8567" builtinId="8" hidden="1"/>
    <cellStyle name="Hipervínculo" xfId="8565" builtinId="8" hidden="1"/>
    <cellStyle name="Hipervínculo" xfId="8559" builtinId="8" hidden="1"/>
    <cellStyle name="Hipervínculo" xfId="8553" builtinId="8" hidden="1"/>
    <cellStyle name="Hipervínculo" xfId="8549" builtinId="8" hidden="1"/>
    <cellStyle name="Hipervínculo" xfId="8543" builtinId="8" hidden="1"/>
    <cellStyle name="Hipervínculo" xfId="8537" builtinId="8" hidden="1"/>
    <cellStyle name="Hipervínculo" xfId="8533" builtinId="8" hidden="1"/>
    <cellStyle name="Hipervínculo" xfId="8527" builtinId="8" hidden="1"/>
    <cellStyle name="Hipervínculo" xfId="8521" builtinId="8" hidden="1"/>
    <cellStyle name="Hipervínculo" xfId="8515" builtinId="8" hidden="1"/>
    <cellStyle name="Hipervínculo" xfId="8509" builtinId="8" hidden="1"/>
    <cellStyle name="Hipervínculo" xfId="8503" builtinId="8" hidden="1"/>
    <cellStyle name="Hipervínculo" xfId="8499" builtinId="8" hidden="1"/>
    <cellStyle name="Hipervínculo" xfId="8493" builtinId="8" hidden="1"/>
    <cellStyle name="Hipervínculo" xfId="8487" builtinId="8" hidden="1"/>
    <cellStyle name="Hipervínculo" xfId="8483" builtinId="8" hidden="1"/>
    <cellStyle name="Hipervínculo" xfId="8477" builtinId="8" hidden="1"/>
    <cellStyle name="Hipervínculo" xfId="8471" builtinId="8" hidden="1"/>
    <cellStyle name="Hipervínculo" xfId="8467" builtinId="8" hidden="1"/>
    <cellStyle name="Hipervínculo" xfId="8461" builtinId="8" hidden="1"/>
    <cellStyle name="Hipervínculo" xfId="8455" builtinId="8" hidden="1"/>
    <cellStyle name="Hipervínculo" xfId="8451" builtinId="8" hidden="1"/>
    <cellStyle name="Hipervínculo" xfId="8445" builtinId="8" hidden="1"/>
    <cellStyle name="Hipervínculo" xfId="8439" builtinId="8" hidden="1"/>
    <cellStyle name="Hipervínculo" xfId="8435" builtinId="8" hidden="1"/>
    <cellStyle name="Hipervínculo" xfId="8431" builtinId="8" hidden="1"/>
    <cellStyle name="Hipervínculo" xfId="8425" builtinId="8" hidden="1"/>
    <cellStyle name="Hipervínculo" xfId="8421" builtinId="8" hidden="1"/>
    <cellStyle name="Hipervínculo" xfId="8415" builtinId="8" hidden="1"/>
    <cellStyle name="Hipervínculo" xfId="8409" builtinId="8" hidden="1"/>
    <cellStyle name="Hipervínculo" xfId="8405" builtinId="8" hidden="1"/>
    <cellStyle name="Hipervínculo" xfId="8399" builtinId="8" hidden="1"/>
    <cellStyle name="Hipervínculo" xfId="8393" builtinId="8" hidden="1"/>
    <cellStyle name="Hipervínculo" xfId="8389" builtinId="8" hidden="1"/>
    <cellStyle name="Hipervínculo" xfId="8381" builtinId="8" hidden="1"/>
    <cellStyle name="Hipervínculo" xfId="8375" builtinId="8" hidden="1"/>
    <cellStyle name="Hipervínculo" xfId="8371" builtinId="8" hidden="1"/>
    <cellStyle name="Hipervínculo" xfId="8365" builtinId="8" hidden="1"/>
    <cellStyle name="Hipervínculo" xfId="8359" builtinId="8" hidden="1"/>
    <cellStyle name="Hipervínculo" xfId="8355" builtinId="8" hidden="1"/>
    <cellStyle name="Hipervínculo" xfId="8349" builtinId="8" hidden="1"/>
    <cellStyle name="Hipervínculo" xfId="8343" builtinId="8" hidden="1"/>
    <cellStyle name="Hipervínculo" xfId="8339" builtinId="8" hidden="1"/>
    <cellStyle name="Hipervínculo" xfId="8333" builtinId="8" hidden="1"/>
    <cellStyle name="Hipervínculo" xfId="8327" builtinId="8" hidden="1"/>
    <cellStyle name="Hipervínculo" xfId="8323" builtinId="8" hidden="1"/>
    <cellStyle name="Hipervínculo" xfId="8317" builtinId="8" hidden="1"/>
    <cellStyle name="Hipervínculo" xfId="8311" builtinId="8" hidden="1"/>
    <cellStyle name="Hipervínculo" xfId="8307" builtinId="8" hidden="1"/>
    <cellStyle name="Hipervínculo" xfId="8301" builtinId="8" hidden="1"/>
    <cellStyle name="Hipervínculo" xfId="8291" builtinId="8" hidden="1"/>
    <cellStyle name="Hipervínculo" xfId="8287" builtinId="8" hidden="1"/>
    <cellStyle name="Hipervínculo" xfId="8281" builtinId="8" hidden="1"/>
    <cellStyle name="Hipervínculo" xfId="8275" builtinId="8" hidden="1"/>
    <cellStyle name="Hipervínculo" xfId="8271" builtinId="8" hidden="1"/>
    <cellStyle name="Hipervínculo" xfId="8265" builtinId="8" hidden="1"/>
    <cellStyle name="Hipervínculo" xfId="8259" builtinId="8" hidden="1"/>
    <cellStyle name="Hipervínculo" xfId="8255" builtinId="8" hidden="1"/>
    <cellStyle name="Hipervínculo" xfId="8249" builtinId="8" hidden="1"/>
    <cellStyle name="Hipervínculo" xfId="8243" builtinId="8" hidden="1"/>
    <cellStyle name="Hipervínculo" xfId="8239" builtinId="8" hidden="1"/>
    <cellStyle name="Hipervínculo" xfId="8233" builtinId="8" hidden="1"/>
    <cellStyle name="Hipervínculo" xfId="8227" builtinId="8" hidden="1"/>
    <cellStyle name="Hipervínculo" xfId="8223" builtinId="8" hidden="1"/>
    <cellStyle name="Hipervínculo" xfId="8217" builtinId="8" hidden="1"/>
    <cellStyle name="Hipervínculo" xfId="8211" builtinId="8" hidden="1"/>
    <cellStyle name="Hipervínculo" xfId="8207" builtinId="8" hidden="1"/>
    <cellStyle name="Hipervínculo" xfId="8201" builtinId="8" hidden="1"/>
    <cellStyle name="Hipervínculo" xfId="8195" builtinId="8" hidden="1"/>
    <cellStyle name="Hipervínculo" xfId="8191" builtinId="8" hidden="1"/>
    <cellStyle name="Hipervínculo" xfId="8185" builtinId="8" hidden="1"/>
    <cellStyle name="Hipervínculo" xfId="8179" builtinId="8" hidden="1"/>
    <cellStyle name="Hipervínculo" xfId="8175" builtinId="8" hidden="1"/>
    <cellStyle name="Hipervínculo" xfId="8169" builtinId="8" hidden="1"/>
    <cellStyle name="Hipervínculo" xfId="8165" builtinId="8" hidden="1"/>
    <cellStyle name="Hipervínculo" xfId="8161" builtinId="8" hidden="1"/>
    <cellStyle name="Hipervínculo" xfId="8155" builtinId="8" hidden="1"/>
    <cellStyle name="Hipervínculo" xfId="8149" builtinId="8" hidden="1"/>
    <cellStyle name="Hipervínculo" xfId="8145" builtinId="8" hidden="1"/>
    <cellStyle name="Hipervínculo" xfId="8139" builtinId="8" hidden="1"/>
    <cellStyle name="Hipervínculo" xfId="8133" builtinId="8" hidden="1"/>
    <cellStyle name="Hipervínculo" xfId="8129" builtinId="8" hidden="1"/>
    <cellStyle name="Hipervínculo" xfId="8123" builtinId="8" hidden="1"/>
    <cellStyle name="Hipervínculo" xfId="8116" builtinId="8" hidden="1"/>
    <cellStyle name="Hipervínculo" xfId="8112" builtinId="8" hidden="1"/>
    <cellStyle name="Hipervínculo" xfId="8106" builtinId="8" hidden="1"/>
    <cellStyle name="Hipervínculo" xfId="8100" builtinId="8" hidden="1"/>
    <cellStyle name="Hipervínculo" xfId="8096" builtinId="8" hidden="1"/>
    <cellStyle name="Hipervínculo" xfId="8090" builtinId="8" hidden="1"/>
    <cellStyle name="Hipervínculo" xfId="8084" builtinId="8" hidden="1"/>
    <cellStyle name="Hipervínculo" xfId="8080" builtinId="8" hidden="1"/>
    <cellStyle name="Hipervínculo" xfId="8074" builtinId="8" hidden="1"/>
    <cellStyle name="Hipervínculo" xfId="8068" builtinId="8" hidden="1"/>
    <cellStyle name="Hipervínculo" xfId="8064" builtinId="8" hidden="1"/>
    <cellStyle name="Hipervínculo" xfId="8058" builtinId="8" hidden="1"/>
    <cellStyle name="Hipervínculo" xfId="8052" builtinId="8" hidden="1"/>
    <cellStyle name="Hipervínculo" xfId="8048" builtinId="8" hidden="1"/>
    <cellStyle name="Hipervínculo" xfId="8042" builtinId="8" hidden="1"/>
    <cellStyle name="Hipervínculo" xfId="8036" builtinId="8" hidden="1"/>
    <cellStyle name="Hipervínculo" xfId="8034" builtinId="8" hidden="1"/>
    <cellStyle name="Hipervínculo" xfId="8028" builtinId="8" hidden="1"/>
    <cellStyle name="Hipervínculo" xfId="8022" builtinId="8" hidden="1"/>
    <cellStyle name="Hipervínculo" xfId="8018" builtinId="8" hidden="1"/>
    <cellStyle name="Hipervínculo" xfId="8012" builtinId="8" hidden="1"/>
    <cellStyle name="Hipervínculo" xfId="8006" builtinId="8" hidden="1"/>
    <cellStyle name="Hipervínculo" xfId="8002" builtinId="8" hidden="1"/>
    <cellStyle name="Hipervínculo" xfId="7996" builtinId="8" hidden="1"/>
    <cellStyle name="Hipervínculo" xfId="7990" builtinId="8" hidden="1"/>
    <cellStyle name="Hipervínculo" xfId="7984" builtinId="8" hidden="1"/>
    <cellStyle name="Hipervínculo" xfId="7978" builtinId="8" hidden="1"/>
    <cellStyle name="Hipervínculo" xfId="7972" builtinId="8" hidden="1"/>
    <cellStyle name="Hipervínculo" xfId="7968" builtinId="8" hidden="1"/>
    <cellStyle name="Hipervínculo" xfId="7962" builtinId="8" hidden="1"/>
    <cellStyle name="Hipervínculo" xfId="7956" builtinId="8" hidden="1"/>
    <cellStyle name="Hipervínculo" xfId="7952" builtinId="8" hidden="1"/>
    <cellStyle name="Hipervínculo" xfId="7946" builtinId="8" hidden="1"/>
    <cellStyle name="Hipervínculo" xfId="7940" builtinId="8" hidden="1"/>
    <cellStyle name="Hipervínculo" xfId="7936" builtinId="8" hidden="1"/>
    <cellStyle name="Hipervínculo" xfId="7930" builtinId="8" hidden="1"/>
    <cellStyle name="Hipervínculo" xfId="7924" builtinId="8" hidden="1"/>
    <cellStyle name="Hipervínculo" xfId="7920" builtinId="8" hidden="1"/>
    <cellStyle name="Hipervínculo" xfId="7914" builtinId="8" hidden="1"/>
    <cellStyle name="Hipervínculo" xfId="7908" builtinId="8" hidden="1"/>
    <cellStyle name="Hipervínculo" xfId="7904" builtinId="8" hidden="1"/>
    <cellStyle name="Hipervínculo" xfId="7900" builtinId="8" hidden="1"/>
    <cellStyle name="Hipervínculo" xfId="7894" builtinId="8" hidden="1"/>
    <cellStyle name="Hipervínculo" xfId="7890" builtinId="8" hidden="1"/>
    <cellStyle name="Hipervínculo" xfId="7884" builtinId="8" hidden="1"/>
    <cellStyle name="Hipervínculo" xfId="7878" builtinId="8" hidden="1"/>
    <cellStyle name="Hipervínculo" xfId="7874" builtinId="8" hidden="1"/>
    <cellStyle name="Hipervínculo" xfId="7868" builtinId="8" hidden="1"/>
    <cellStyle name="Hipervínculo" xfId="7862" builtinId="8" hidden="1"/>
    <cellStyle name="Hipervínculo" xfId="7858" builtinId="8" hidden="1"/>
    <cellStyle name="Hipervínculo" xfId="7850" builtinId="8" hidden="1"/>
    <cellStyle name="Hipervínculo" xfId="7540" builtinId="8" hidden="1"/>
    <cellStyle name="Hipervínculo" xfId="7544" builtinId="8" hidden="1"/>
    <cellStyle name="Hipervínculo" xfId="7548" builtinId="8" hidden="1"/>
    <cellStyle name="Hipervínculo" xfId="7552" builtinId="8" hidden="1"/>
    <cellStyle name="Hipervínculo" xfId="7554" builtinId="8" hidden="1"/>
    <cellStyle name="Hipervínculo" xfId="7560" builtinId="8" hidden="1"/>
    <cellStyle name="Hipervínculo" xfId="7562" builtinId="8" hidden="1"/>
    <cellStyle name="Hipervínculo" xfId="7564" builtinId="8" hidden="1"/>
    <cellStyle name="Hipervínculo" xfId="7570" builtinId="8" hidden="1"/>
    <cellStyle name="Hipervínculo" xfId="7572" builtinId="8" hidden="1"/>
    <cellStyle name="Hipervínculo" xfId="7576" builtinId="8" hidden="1"/>
    <cellStyle name="Hipervínculo" xfId="7580" builtinId="8" hidden="1"/>
    <cellStyle name="Hipervínculo" xfId="7584" builtinId="8" hidden="1"/>
    <cellStyle name="Hipervínculo" xfId="7586" builtinId="8" hidden="1"/>
    <cellStyle name="Hipervínculo" xfId="7594" builtinId="8" hidden="1"/>
    <cellStyle name="Hipervínculo" xfId="7596" builtinId="8" hidden="1"/>
    <cellStyle name="Hipervínculo" xfId="7598" builtinId="8" hidden="1"/>
    <cellStyle name="Hipervínculo" xfId="7604" builtinId="8" hidden="1"/>
    <cellStyle name="Hipervínculo" xfId="7606" builtinId="8" hidden="1"/>
    <cellStyle name="Hipervínculo" xfId="7610" builtinId="8" hidden="1"/>
    <cellStyle name="Hipervínculo" xfId="7614" builtinId="8" hidden="1"/>
    <cellStyle name="Hipervínculo" xfId="7618" builtinId="8" hidden="1"/>
    <cellStyle name="Hipervínculo" xfId="7620" builtinId="8" hidden="1"/>
    <cellStyle name="Hipervínculo" xfId="7626" builtinId="8" hidden="1"/>
    <cellStyle name="Hipervínculo" xfId="7628" builtinId="8" hidden="1"/>
    <cellStyle name="Hipervínculo" xfId="7630" builtinId="8" hidden="1"/>
    <cellStyle name="Hipervínculo" xfId="7636" builtinId="8" hidden="1"/>
    <cellStyle name="Hipervínculo" xfId="7638" builtinId="8" hidden="1"/>
    <cellStyle name="Hipervínculo" xfId="7640" builtinId="8" hidden="1"/>
    <cellStyle name="Hipervínculo" xfId="7644" builtinId="8" hidden="1"/>
    <cellStyle name="Hipervínculo" xfId="7648" builtinId="8" hidden="1"/>
    <cellStyle name="Hipervínculo" xfId="7650" builtinId="8" hidden="1"/>
    <cellStyle name="Hipervínculo" xfId="7656" builtinId="8" hidden="1"/>
    <cellStyle name="Hipervínculo" xfId="7658" builtinId="8" hidden="1"/>
    <cellStyle name="Hipervínculo" xfId="7660" builtinId="8" hidden="1"/>
    <cellStyle name="Hipervínculo" xfId="7666" builtinId="8" hidden="1"/>
    <cellStyle name="Hipervínculo" xfId="7668" builtinId="8" hidden="1"/>
    <cellStyle name="Hipervínculo" xfId="7672" builtinId="8" hidden="1"/>
    <cellStyle name="Hipervínculo" xfId="7676" builtinId="8" hidden="1"/>
    <cellStyle name="Hipervínculo" xfId="7680" builtinId="8" hidden="1"/>
    <cellStyle name="Hipervínculo" xfId="7682" builtinId="8" hidden="1"/>
    <cellStyle name="Hipervínculo" xfId="7688" builtinId="8" hidden="1"/>
    <cellStyle name="Hipervínculo" xfId="7690" builtinId="8" hidden="1"/>
    <cellStyle name="Hipervínculo" xfId="7692" builtinId="8" hidden="1"/>
    <cellStyle name="Hipervínculo" xfId="7698" builtinId="8" hidden="1"/>
    <cellStyle name="Hipervínculo" xfId="7700" builtinId="8" hidden="1"/>
    <cellStyle name="Hipervínculo" xfId="7704" builtinId="8" hidden="1"/>
    <cellStyle name="Hipervínculo" xfId="7708" builtinId="8" hidden="1"/>
    <cellStyle name="Hipervínculo" xfId="7712" builtinId="8" hidden="1"/>
    <cellStyle name="Hipervínculo" xfId="7714" builtinId="8" hidden="1"/>
    <cellStyle name="Hipervínculo" xfId="7720" builtinId="8" hidden="1"/>
    <cellStyle name="Hipervínculo" xfId="7722" builtinId="8" hidden="1"/>
    <cellStyle name="Hipervínculo" xfId="7726" builtinId="8" hidden="1"/>
    <cellStyle name="Hipervínculo" xfId="7732" builtinId="8" hidden="1"/>
    <cellStyle name="Hipervínculo" xfId="7734" builtinId="8" hidden="1"/>
    <cellStyle name="Hipervínculo" xfId="7738" builtinId="8" hidden="1"/>
    <cellStyle name="Hipervínculo" xfId="7742" builtinId="8" hidden="1"/>
    <cellStyle name="Hipervínculo" xfId="7746" builtinId="8" hidden="1"/>
    <cellStyle name="Hipervínculo" xfId="7748" builtinId="8" hidden="1"/>
    <cellStyle name="Hipervínculo" xfId="7754" builtinId="8" hidden="1"/>
    <cellStyle name="Hipervínculo" xfId="7756" builtinId="8" hidden="1"/>
    <cellStyle name="Hipervínculo" xfId="7758" builtinId="8" hidden="1"/>
    <cellStyle name="Hipervínculo" xfId="7764" builtinId="8" hidden="1"/>
    <cellStyle name="Hipervínculo" xfId="7766" builtinId="8" hidden="1"/>
    <cellStyle name="Hipervínculo" xfId="7770" builtinId="8" hidden="1"/>
    <cellStyle name="Hipervínculo" xfId="7772" builtinId="8" hidden="1"/>
    <cellStyle name="Hipervínculo" xfId="7776" builtinId="8" hidden="1"/>
    <cellStyle name="Hipervínculo" xfId="7778" builtinId="8" hidden="1"/>
    <cellStyle name="Hipervínculo" xfId="7784" builtinId="8" hidden="1"/>
    <cellStyle name="Hipervínculo" xfId="7786" builtinId="8" hidden="1"/>
    <cellStyle name="Hipervínculo" xfId="7788" builtinId="8" hidden="1"/>
    <cellStyle name="Hipervínculo" xfId="7794" builtinId="8" hidden="1"/>
    <cellStyle name="Hipervínculo" xfId="7796" builtinId="8" hidden="1"/>
    <cellStyle name="Hipervínculo" xfId="7800" builtinId="8" hidden="1"/>
    <cellStyle name="Hipervínculo" xfId="7804" builtinId="8" hidden="1"/>
    <cellStyle name="Hipervínculo" xfId="7808" builtinId="8" hidden="1"/>
    <cellStyle name="Hipervínculo" xfId="7810" builtinId="8" hidden="1"/>
    <cellStyle name="Hipervínculo" xfId="7816" builtinId="8" hidden="1"/>
    <cellStyle name="Hipervínculo" xfId="7818" builtinId="8" hidden="1"/>
    <cellStyle name="Hipervínculo" xfId="7820" builtinId="8" hidden="1"/>
    <cellStyle name="Hipervínculo" xfId="7826" builtinId="8" hidden="1"/>
    <cellStyle name="Hipervínculo" xfId="7828" builtinId="8" hidden="1"/>
    <cellStyle name="Hipervínculo" xfId="7832" builtinId="8" hidden="1"/>
    <cellStyle name="Hipervínculo" xfId="7836" builtinId="8" hidden="1"/>
    <cellStyle name="Hipervínculo" xfId="7840" builtinId="8" hidden="1"/>
    <cellStyle name="Hipervínculo" xfId="7842" builtinId="8" hidden="1"/>
    <cellStyle name="Hipervínculo" xfId="7848" builtinId="8" hidden="1"/>
    <cellStyle name="Hipervínculo" xfId="7844" builtinId="8" hidden="1"/>
    <cellStyle name="Hipervínculo" xfId="7834" builtinId="8" hidden="1"/>
    <cellStyle name="Hipervínculo" xfId="7824" builtinId="8" hidden="1"/>
    <cellStyle name="Hipervínculo" xfId="7812" builtinId="8" hidden="1"/>
    <cellStyle name="Hipervínculo" xfId="7802" builtinId="8" hidden="1"/>
    <cellStyle name="Hipervínculo" xfId="7792" builtinId="8" hidden="1"/>
    <cellStyle name="Hipervínculo" xfId="7780" builtinId="8" hidden="1"/>
    <cellStyle name="Hipervínculo" xfId="7592" builtinId="8" hidden="1"/>
    <cellStyle name="Hipervínculo" xfId="7762" builtinId="8" hidden="1"/>
    <cellStyle name="Hipervínculo" xfId="7750" builtinId="8" hidden="1"/>
    <cellStyle name="Hipervínculo" xfId="7740" builtinId="8" hidden="1"/>
    <cellStyle name="Hipervínculo" xfId="7730" builtinId="8" hidden="1"/>
    <cellStyle name="Hipervínculo" xfId="7716" builtinId="8" hidden="1"/>
    <cellStyle name="Hipervínculo" xfId="7706" builtinId="8" hidden="1"/>
    <cellStyle name="Hipervínculo" xfId="7696" builtinId="8" hidden="1"/>
    <cellStyle name="Hipervínculo" xfId="7684" builtinId="8" hidden="1"/>
    <cellStyle name="Hipervínculo" xfId="7674" builtinId="8" hidden="1"/>
    <cellStyle name="Hipervínculo" xfId="7664" builtinId="8" hidden="1"/>
    <cellStyle name="Hipervínculo" xfId="7652" builtinId="8" hidden="1"/>
    <cellStyle name="Hipervínculo" xfId="7642" builtinId="8" hidden="1"/>
    <cellStyle name="Hipervínculo" xfId="7634" builtinId="8" hidden="1"/>
    <cellStyle name="Hipervínculo" xfId="7622" builtinId="8" hidden="1"/>
    <cellStyle name="Hipervínculo" xfId="7612" builtinId="8" hidden="1"/>
    <cellStyle name="Hipervínculo" xfId="7602" builtinId="8" hidden="1"/>
    <cellStyle name="Hipervínculo" xfId="7588" builtinId="8" hidden="1"/>
    <cellStyle name="Hipervínculo" xfId="7578" builtinId="8" hidden="1"/>
    <cellStyle name="Hipervínculo" xfId="7568" builtinId="8" hidden="1"/>
    <cellStyle name="Hipervínculo" xfId="7556" builtinId="8" hidden="1"/>
    <cellStyle name="Hipervínculo" xfId="7546" builtinId="8" hidden="1"/>
    <cellStyle name="Hipervínculo" xfId="7452" builtinId="8" hidden="1"/>
    <cellStyle name="Hipervínculo" xfId="7456" builtinId="8" hidden="1"/>
    <cellStyle name="Hipervínculo" xfId="7458" builtinId="8" hidden="1"/>
    <cellStyle name="Hipervínculo" xfId="7462" builtinId="8" hidden="1"/>
    <cellStyle name="Hipervínculo" xfId="7466" builtinId="8" hidden="1"/>
    <cellStyle name="Hipervínculo" xfId="7468" builtinId="8" hidden="1"/>
    <cellStyle name="Hipervínculo" xfId="7470" builtinId="8" hidden="1"/>
    <cellStyle name="Hipervínculo" xfId="7476" builtinId="8" hidden="1"/>
    <cellStyle name="Hipervínculo" xfId="7478" builtinId="8" hidden="1"/>
    <cellStyle name="Hipervínculo" xfId="7482" builtinId="8" hidden="1"/>
    <cellStyle name="Hipervínculo" xfId="7484" builtinId="8" hidden="1"/>
    <cellStyle name="Hipervínculo" xfId="7486" builtinId="8" hidden="1"/>
    <cellStyle name="Hipervínculo" xfId="7490" builtinId="8" hidden="1"/>
    <cellStyle name="Hipervínculo" xfId="7492" builtinId="8" hidden="1"/>
    <cellStyle name="Hipervínculo" xfId="7498" builtinId="8" hidden="1"/>
    <cellStyle name="Hipervínculo" xfId="7500" builtinId="8" hidden="1"/>
    <cellStyle name="Hipervínculo" xfId="7502" builtinId="8" hidden="1"/>
    <cellStyle name="Hipervínculo" xfId="7506" builtinId="8" hidden="1"/>
    <cellStyle name="Hipervínculo" xfId="7328" builtinId="8" hidden="1"/>
    <cellStyle name="Hipervínculo" xfId="7508" builtinId="8" hidden="1"/>
    <cellStyle name="Hipervínculo" xfId="7512" builtinId="8" hidden="1"/>
    <cellStyle name="Hipervínculo" xfId="7516" builtinId="8" hidden="1"/>
    <cellStyle name="Hipervínculo" xfId="7520" builtinId="8" hidden="1"/>
    <cellStyle name="Hipervínculo" xfId="7522" builtinId="8" hidden="1"/>
    <cellStyle name="Hipervínculo" xfId="7524" builtinId="8" hidden="1"/>
    <cellStyle name="Hipervínculo" xfId="7528" builtinId="8" hidden="1"/>
    <cellStyle name="Hipervínculo" xfId="7530" builtinId="8" hidden="1"/>
    <cellStyle name="Hipervínculo" xfId="7532" builtinId="8" hidden="1"/>
    <cellStyle name="Hipervínculo" xfId="7538" builtinId="8" hidden="1"/>
    <cellStyle name="Hipervínculo" xfId="7536" builtinId="8" hidden="1"/>
    <cellStyle name="Hipervínculo" xfId="7514" builtinId="8" hidden="1"/>
    <cellStyle name="Hipervínculo" xfId="7494" builtinId="8" hidden="1"/>
    <cellStyle name="Hipervínculo" xfId="7474" builtinId="8" hidden="1"/>
    <cellStyle name="Hipervínculo" xfId="7450" builtinId="8" hidden="1"/>
    <cellStyle name="Hipervínculo" xfId="7416" builtinId="8" hidden="1"/>
    <cellStyle name="Hipervínculo" xfId="7418" builtinId="8" hidden="1"/>
    <cellStyle name="Hipervínculo" xfId="7420" builtinId="8" hidden="1"/>
    <cellStyle name="Hipervínculo" xfId="7424" builtinId="8" hidden="1"/>
    <cellStyle name="Hipervínculo" xfId="7426" builtinId="8" hidden="1"/>
    <cellStyle name="Hipervínculo" xfId="7432" builtinId="8" hidden="1"/>
    <cellStyle name="Hipervínculo" xfId="7434" builtinId="8" hidden="1"/>
    <cellStyle name="Hipervínculo" xfId="7436" builtinId="8" hidden="1"/>
    <cellStyle name="Hipervínculo" xfId="7440" builtinId="8" hidden="1"/>
    <cellStyle name="Hipervínculo" xfId="7442" builtinId="8" hidden="1"/>
    <cellStyle name="Hipervínculo" xfId="7444" builtinId="8" hidden="1"/>
    <cellStyle name="Hipervínculo" xfId="7448" builtinId="8" hidden="1"/>
    <cellStyle name="Hipervínculo" xfId="7428" builtinId="8" hidden="1"/>
    <cellStyle name="Hipervínculo" xfId="7400" builtinId="8" hidden="1"/>
    <cellStyle name="Hipervínculo" xfId="7402" builtinId="8" hidden="1"/>
    <cellStyle name="Hipervínculo" xfId="7404" builtinId="8" hidden="1"/>
    <cellStyle name="Hipervínculo" xfId="7408" builtinId="8" hidden="1"/>
    <cellStyle name="Hipervínculo" xfId="7410" builtinId="8" hidden="1"/>
    <cellStyle name="Hipervínculo" xfId="7412" builtinId="8" hidden="1"/>
    <cellStyle name="Hipervínculo" xfId="7392" builtinId="8" hidden="1"/>
    <cellStyle name="Hipervínculo" xfId="7394" builtinId="8" hidden="1"/>
    <cellStyle name="Hipervínculo" xfId="7396" builtinId="8" hidden="1"/>
    <cellStyle name="Hipervínculo" xfId="7388" builtinId="8" hidden="1"/>
    <cellStyle name="Hipervínculo" xfId="7386" builtinId="8" hidden="1"/>
    <cellStyle name="Hipervínculo visitado" xfId="15015" builtinId="9" hidden="1"/>
    <cellStyle name="Hipervínculo visitado" xfId="15019" builtinId="9" hidden="1"/>
    <cellStyle name="Hipervínculo visitado" xfId="15027" builtinId="9" hidden="1"/>
    <cellStyle name="Hipervínculo visitado" xfId="15031" builtinId="9" hidden="1"/>
    <cellStyle name="Hipervínculo visitado" xfId="15035" builtinId="9" hidden="1"/>
    <cellStyle name="Hipervínculo visitado" xfId="15043" builtinId="9" hidden="1"/>
    <cellStyle name="Hipervínculo visitado" xfId="15045" builtinId="9" hidden="1"/>
    <cellStyle name="Hipervínculo visitado" xfId="15049" builtinId="9" hidden="1"/>
    <cellStyle name="Hipervínculo visitado" xfId="15057" builtinId="9" hidden="1"/>
    <cellStyle name="Hipervínculo visitado" xfId="15061" builtinId="9" hidden="1"/>
    <cellStyle name="Hipervínculo visitado" xfId="15065" builtinId="9" hidden="1"/>
    <cellStyle name="Hipervínculo visitado" xfId="15073" builtinId="9" hidden="1"/>
    <cellStyle name="Hipervínculo visitado" xfId="15077" builtinId="9" hidden="1"/>
    <cellStyle name="Hipervínculo visitado" xfId="15081" builtinId="9" hidden="1"/>
    <cellStyle name="Hipervínculo visitado" xfId="15089" builtinId="9" hidden="1"/>
    <cellStyle name="Hipervínculo visitado" xfId="15093" builtinId="9" hidden="1"/>
    <cellStyle name="Hipervínculo visitado" xfId="15097" builtinId="9" hidden="1"/>
    <cellStyle name="Hipervínculo visitado" xfId="15105" builtinId="9" hidden="1"/>
    <cellStyle name="Hipervínculo visitado" xfId="15109" builtinId="9" hidden="1"/>
    <cellStyle name="Hipervínculo visitado" xfId="15113" builtinId="9" hidden="1"/>
    <cellStyle name="Hipervínculo visitado" xfId="15121" builtinId="9" hidden="1"/>
    <cellStyle name="Hipervínculo visitado" xfId="15125" builtinId="9" hidden="1"/>
    <cellStyle name="Hipervínculo visitado" xfId="15131" builtinId="9" hidden="1"/>
    <cellStyle name="Hipervínculo visitado" xfId="15139" builtinId="9" hidden="1"/>
    <cellStyle name="Hipervínculo visitado" xfId="15143" builtinId="9" hidden="1"/>
    <cellStyle name="Hipervínculo visitado" xfId="15147" builtinId="9" hidden="1"/>
    <cellStyle name="Hipervínculo visitado" xfId="15155" builtinId="9" hidden="1"/>
    <cellStyle name="Hipervínculo visitado" xfId="15159" builtinId="9" hidden="1"/>
    <cellStyle name="Hipervínculo visitado" xfId="15163" builtinId="9" hidden="1"/>
    <cellStyle name="Hipervínculo visitado" xfId="15171" builtinId="9" hidden="1"/>
    <cellStyle name="Hipervínculo visitado" xfId="15175" builtinId="9" hidden="1"/>
    <cellStyle name="Hipervínculo visitado" xfId="15177" builtinId="9" hidden="1"/>
    <cellStyle name="Hipervínculo visitado" xfId="15185" builtinId="9" hidden="1"/>
    <cellStyle name="Hipervínculo visitado" xfId="15189" builtinId="9" hidden="1"/>
    <cellStyle name="Hipervínculo visitado" xfId="15193" builtinId="9" hidden="1"/>
    <cellStyle name="Hipervínculo visitado" xfId="15201" builtinId="9" hidden="1"/>
    <cellStyle name="Hipervínculo visitado" xfId="15205" builtinId="9" hidden="1"/>
    <cellStyle name="Hipervínculo visitado" xfId="15209" builtinId="9" hidden="1"/>
    <cellStyle name="Hipervínculo visitado" xfId="15217" builtinId="9" hidden="1"/>
    <cellStyle name="Hipervínculo visitado" xfId="15221" builtinId="9" hidden="1"/>
    <cellStyle name="Hipervínculo visitado" xfId="15225" builtinId="9" hidden="1"/>
    <cellStyle name="Hipervínculo visitado" xfId="15233" builtinId="9" hidden="1"/>
    <cellStyle name="Hipervínculo visitado" xfId="15237" builtinId="9" hidden="1"/>
    <cellStyle name="Hipervínculo visitado" xfId="15241" builtinId="9" hidden="1"/>
    <cellStyle name="Hipervínculo visitado" xfId="15249" builtinId="9" hidden="1"/>
    <cellStyle name="Hipervínculo visitado" xfId="15253" builtinId="9" hidden="1"/>
    <cellStyle name="Hipervínculo visitado" xfId="15257" builtinId="9" hidden="1"/>
    <cellStyle name="Hipervínculo visitado" xfId="15267" builtinId="9" hidden="1"/>
    <cellStyle name="Hipervínculo visitado" xfId="15271" builtinId="9" hidden="1"/>
    <cellStyle name="Hipervínculo visitado" xfId="15275" builtinId="9" hidden="1"/>
    <cellStyle name="Hipervínculo visitado" xfId="15283" builtinId="9" hidden="1"/>
    <cellStyle name="Hipervínculo visitado" xfId="15287" builtinId="9" hidden="1"/>
    <cellStyle name="Hipervínculo visitado" xfId="15291" builtinId="9" hidden="1"/>
    <cellStyle name="Hipervínculo visitado" xfId="15299" builtinId="9" hidden="1"/>
    <cellStyle name="Hipervínculo visitado" xfId="15303" builtinId="9" hidden="1"/>
    <cellStyle name="Hipervínculo visitado" xfId="15307" builtinId="9" hidden="1"/>
    <cellStyle name="Hipervínculo visitado" xfId="15313" builtinId="9" hidden="1"/>
    <cellStyle name="Hipervínculo visitado" xfId="15317" builtinId="9" hidden="1"/>
    <cellStyle name="Hipervínculo visitado" xfId="15321" builtinId="9" hidden="1"/>
    <cellStyle name="Hipervínculo visitado" xfId="15329" builtinId="9" hidden="1"/>
    <cellStyle name="Hipervínculo visitado" xfId="15333" builtinId="9" hidden="1"/>
    <cellStyle name="Hipervínculo visitado" xfId="15337" builtinId="9" hidden="1"/>
    <cellStyle name="Hipervínculo visitado" xfId="15345" builtinId="9" hidden="1"/>
    <cellStyle name="Hipervínculo visitado" xfId="15349" builtinId="9" hidden="1"/>
    <cellStyle name="Hipervínculo visitado" xfId="15353" builtinId="9" hidden="1"/>
    <cellStyle name="Hipervínculo visitado" xfId="15361" builtinId="9" hidden="1"/>
    <cellStyle name="Hipervínculo visitado" xfId="15365" builtinId="9" hidden="1"/>
    <cellStyle name="Hipervínculo visitado" xfId="15369" builtinId="9" hidden="1"/>
    <cellStyle name="Hipervínculo visitado" xfId="15377" builtinId="9" hidden="1"/>
    <cellStyle name="Hipervínculo visitado" xfId="15381" builtinId="9" hidden="1"/>
    <cellStyle name="Hipervínculo visitado" xfId="15385" builtinId="9" hidden="1"/>
    <cellStyle name="Hipervínculo visitado" xfId="15395" builtinId="9" hidden="1"/>
    <cellStyle name="Hipervínculo visitado" xfId="15399" builtinId="9" hidden="1"/>
    <cellStyle name="Hipervínculo visitado" xfId="15403" builtinId="9" hidden="1"/>
    <cellStyle name="Hipervínculo visitado" xfId="15411" builtinId="9" hidden="1"/>
    <cellStyle name="Hipervínculo visitado" xfId="15415" builtinId="9" hidden="1"/>
    <cellStyle name="Hipervínculo visitado" xfId="15419" builtinId="9" hidden="1"/>
    <cellStyle name="Hipervínculo visitado" xfId="15427" builtinId="9" hidden="1"/>
    <cellStyle name="Hipervínculo visitado" xfId="15431" builtinId="9" hidden="1"/>
    <cellStyle name="Hipervínculo visitado" xfId="15435" builtinId="9" hidden="1"/>
    <cellStyle name="Hipervínculo visitado" xfId="15441" builtinId="9" hidden="1"/>
    <cellStyle name="Hipervínculo visitado" xfId="15445" builtinId="9" hidden="1"/>
    <cellStyle name="Hipervínculo visitado" xfId="15449" builtinId="9" hidden="1"/>
    <cellStyle name="Hipervínculo visitado" xfId="15457" builtinId="9" hidden="1"/>
    <cellStyle name="Hipervínculo visitado" xfId="15461" builtinId="9" hidden="1"/>
    <cellStyle name="Hipervínculo visitado" xfId="15465" builtinId="9" hidden="1"/>
    <cellStyle name="Hipervínculo visitado" xfId="15473" builtinId="9" hidden="1"/>
    <cellStyle name="Hipervínculo visitado" xfId="15477" builtinId="9" hidden="1"/>
    <cellStyle name="Hipervínculo visitado" xfId="15481" builtinId="9" hidden="1"/>
    <cellStyle name="Hipervínculo visitado" xfId="15489" builtinId="9" hidden="1"/>
    <cellStyle name="Hipervínculo visitado" xfId="15493" builtinId="9" hidden="1"/>
    <cellStyle name="Hipervínculo visitado" xfId="15497" builtinId="9" hidden="1"/>
    <cellStyle name="Hipervínculo visitado" xfId="15505" builtinId="9" hidden="1"/>
    <cellStyle name="Hipervínculo visitado" xfId="15509" builtinId="9" hidden="1"/>
    <cellStyle name="Hipervínculo visitado" xfId="15513" builtinId="9" hidden="1"/>
    <cellStyle name="Hipervínculo visitado" xfId="15521" builtinId="9" hidden="1"/>
    <cellStyle name="Hipervínculo visitado" xfId="15527" builtinId="9" hidden="1"/>
    <cellStyle name="Hipervínculo visitado" xfId="15531" builtinId="9" hidden="1"/>
    <cellStyle name="Hipervínculo visitado" xfId="15539" builtinId="9" hidden="1"/>
    <cellStyle name="Hipervínculo visitado" xfId="15543" builtinId="9" hidden="1"/>
    <cellStyle name="Hipervínculo visitado" xfId="15547" builtinId="9" hidden="1"/>
    <cellStyle name="Hipervínculo visitado" xfId="15555" builtinId="9" hidden="1"/>
    <cellStyle name="Hipervínculo visitado" xfId="15559" builtinId="9" hidden="1"/>
    <cellStyle name="Hipervínculo visitado" xfId="15563" builtinId="9" hidden="1"/>
    <cellStyle name="Hipervínculo visitado" xfId="15571" builtinId="9" hidden="1"/>
    <cellStyle name="Hipervínculo visitado" xfId="15573" builtinId="9" hidden="1"/>
    <cellStyle name="Hipervínculo visitado" xfId="15577" builtinId="9" hidden="1"/>
    <cellStyle name="Hipervínculo visitado" xfId="15585" builtinId="9" hidden="1"/>
    <cellStyle name="Hipervínculo visitado" xfId="15589" builtinId="9" hidden="1"/>
    <cellStyle name="Hipervínculo visitado" xfId="15593" builtinId="9" hidden="1"/>
    <cellStyle name="Hipervínculo visitado" xfId="15601" builtinId="9" hidden="1"/>
    <cellStyle name="Hipervínculo visitado" xfId="15605" builtinId="9" hidden="1"/>
    <cellStyle name="Hipervínculo visitado" xfId="15609" builtinId="9" hidden="1"/>
    <cellStyle name="Hipervínculo visitado" xfId="15617" builtinId="9" hidden="1"/>
    <cellStyle name="Hipervínculo visitado" xfId="15621" builtinId="9" hidden="1"/>
    <cellStyle name="Hipervínculo visitado" xfId="15625" builtinId="9" hidden="1"/>
    <cellStyle name="Hipervínculo visitado" xfId="15633" builtinId="9" hidden="1"/>
    <cellStyle name="Hipervínculo visitado" xfId="15637" builtinId="9" hidden="1"/>
    <cellStyle name="Hipervínculo visitado" xfId="15641" builtinId="9" hidden="1"/>
    <cellStyle name="Hipervínculo visitado" xfId="15649" builtinId="9" hidden="1"/>
    <cellStyle name="Hipervínculo visitado" xfId="15653" builtinId="9" hidden="1"/>
    <cellStyle name="Hipervínculo visitado" xfId="15659" builtinId="9" hidden="1"/>
    <cellStyle name="Hipervínculo visitado" xfId="15667" builtinId="9" hidden="1"/>
    <cellStyle name="Hipervínculo visitado" xfId="15671" builtinId="9" hidden="1"/>
    <cellStyle name="Hipervínculo visitado" xfId="15675" builtinId="9" hidden="1"/>
    <cellStyle name="Hipervínculo visitado" xfId="15683" builtinId="9" hidden="1"/>
    <cellStyle name="Hipervínculo visitado" xfId="15687" builtinId="9" hidden="1"/>
    <cellStyle name="Hipervínculo visitado" xfId="15691" builtinId="9" hidden="1"/>
    <cellStyle name="Hipervínculo visitado" xfId="15699" builtinId="9" hidden="1"/>
    <cellStyle name="Hipervínculo visitado" xfId="15703" builtinId="9" hidden="1"/>
    <cellStyle name="Hipervínculo visitado" xfId="15705" builtinId="9" hidden="1"/>
    <cellStyle name="Hipervínculo visitado" xfId="15713" builtinId="9" hidden="1"/>
    <cellStyle name="Hipervínculo visitado" xfId="15717" builtinId="9" hidden="1"/>
    <cellStyle name="Hipervínculo visitado" xfId="15721" builtinId="9" hidden="1"/>
    <cellStyle name="Hipervínculo visitado" xfId="15729" builtinId="9" hidden="1"/>
    <cellStyle name="Hipervínculo visitado" xfId="15733" builtinId="9" hidden="1"/>
    <cellStyle name="Hipervínculo visitado" xfId="15737" builtinId="9" hidden="1"/>
    <cellStyle name="Hipervínculo visitado" xfId="15745" builtinId="9" hidden="1"/>
    <cellStyle name="Hipervínculo visitado" xfId="15749" builtinId="9" hidden="1"/>
    <cellStyle name="Hipervínculo visitado" xfId="15753" builtinId="9" hidden="1"/>
    <cellStyle name="Hipervínculo visitado" xfId="15761" builtinId="9" hidden="1"/>
    <cellStyle name="Hipervínculo visitado" xfId="15765" builtinId="9" hidden="1"/>
    <cellStyle name="Hipervínculo visitado" xfId="15769" builtinId="9" hidden="1"/>
    <cellStyle name="Hipervínculo visitado" xfId="15777" builtinId="9" hidden="1"/>
    <cellStyle name="Hipervínculo visitado" xfId="15781" builtinId="9" hidden="1"/>
    <cellStyle name="Hipervínculo visitado" xfId="15785" builtinId="9" hidden="1"/>
    <cellStyle name="Hipervínculo visitado" xfId="15794" builtinId="9" hidden="1"/>
    <cellStyle name="Hipervínculo visitado" xfId="15798" builtinId="9" hidden="1"/>
    <cellStyle name="Hipervínculo visitado" xfId="15802" builtinId="9" hidden="1"/>
    <cellStyle name="Hipervínculo visitado" xfId="15810" builtinId="9" hidden="1"/>
    <cellStyle name="Hipervínculo visitado" xfId="15814" builtinId="9" hidden="1"/>
    <cellStyle name="Hipervínculo visitado" xfId="15818" builtinId="9" hidden="1"/>
    <cellStyle name="Hipervínculo visitado" xfId="15826" builtinId="9" hidden="1"/>
    <cellStyle name="Hipervínculo visitado" xfId="15830" builtinId="9" hidden="1"/>
    <cellStyle name="Hipervínculo visitado" xfId="15834" builtinId="9" hidden="1"/>
    <cellStyle name="Hipervínculo visitado" xfId="15840" builtinId="9" hidden="1"/>
    <cellStyle name="Hipervínculo visitado" xfId="15844" builtinId="9" hidden="1"/>
    <cellStyle name="Hipervínculo visitado" xfId="15848" builtinId="9" hidden="1"/>
    <cellStyle name="Hipervínculo visitado" xfId="15856" builtinId="9" hidden="1"/>
    <cellStyle name="Hipervínculo visitado" xfId="15860" builtinId="9" hidden="1"/>
    <cellStyle name="Hipervínculo visitado" xfId="15864" builtinId="9" hidden="1"/>
    <cellStyle name="Hipervínculo visitado" xfId="15872" builtinId="9" hidden="1"/>
    <cellStyle name="Hipervínculo visitado" xfId="15876" builtinId="9" hidden="1"/>
    <cellStyle name="Hipervínculo visitado" xfId="15880" builtinId="9" hidden="1"/>
    <cellStyle name="Hipervínculo visitado" xfId="15888" builtinId="9" hidden="1"/>
    <cellStyle name="Hipervínculo visitado" xfId="15892" builtinId="9" hidden="1"/>
    <cellStyle name="Hipervínculo visitado" xfId="15896" builtinId="9" hidden="1"/>
    <cellStyle name="Hipervínculo visitado" xfId="15904" builtinId="9" hidden="1"/>
    <cellStyle name="Hipervínculo visitado" xfId="15908" builtinId="9" hidden="1"/>
    <cellStyle name="Hipervínculo visitado" xfId="15912" builtinId="9" hidden="1"/>
    <cellStyle name="Hipervínculo visitado" xfId="15920" builtinId="9" hidden="1"/>
    <cellStyle name="Hipervínculo visitado" xfId="15924" builtinId="9" hidden="1"/>
    <cellStyle name="Hipervínculo visitado" xfId="15928" builtinId="9" hidden="1"/>
    <cellStyle name="Hipervínculo visitado" xfId="15936" builtinId="9" hidden="1"/>
    <cellStyle name="Hipervínculo visitado" xfId="15940" builtinId="9" hidden="1"/>
    <cellStyle name="Hipervínculo visitado" xfId="15944" builtinId="9" hidden="1"/>
    <cellStyle name="Hipervínculo visitado" xfId="15952" builtinId="9" hidden="1"/>
    <cellStyle name="Hipervínculo visitado" xfId="15956" builtinId="9" hidden="1"/>
    <cellStyle name="Hipervínculo visitado" xfId="15960" builtinId="9" hidden="1"/>
    <cellStyle name="Hipervínculo visitado" xfId="15972" builtinId="9" hidden="1"/>
    <cellStyle name="Hipervínculo visitado" xfId="15976" builtinId="9" hidden="1"/>
    <cellStyle name="Hipervínculo visitado" xfId="15980" builtinId="9" hidden="1"/>
    <cellStyle name="Hipervínculo visitado" xfId="15988" builtinId="9" hidden="1"/>
    <cellStyle name="Hipervínculo visitado" xfId="15992" builtinId="9" hidden="1"/>
    <cellStyle name="Hipervínculo visitado" xfId="15996" builtinId="9" hidden="1"/>
    <cellStyle name="Hipervínculo visitado" xfId="16004" builtinId="9" hidden="1"/>
    <cellStyle name="Hipervínculo visitado" xfId="16008" builtinId="9" hidden="1"/>
    <cellStyle name="Hipervínculo visitado" xfId="16012" builtinId="9" hidden="1"/>
    <cellStyle name="Hipervínculo visitado" xfId="16020" builtinId="9" hidden="1"/>
    <cellStyle name="Hipervínculo visitado" xfId="16024" builtinId="9" hidden="1"/>
    <cellStyle name="Hipervínculo visitado" xfId="16028" builtinId="9" hidden="1"/>
    <cellStyle name="Hipervínculo visitado" xfId="16036" builtinId="9" hidden="1"/>
    <cellStyle name="Hipervínculo visitado" xfId="16040" builtinId="9" hidden="1"/>
    <cellStyle name="Hipervínculo visitado" xfId="16044" builtinId="9" hidden="1"/>
    <cellStyle name="Hipervínculo visitado" xfId="16052" builtinId="9" hidden="1"/>
    <cellStyle name="Hipervínculo visitado" xfId="16058" builtinId="9" hidden="1"/>
    <cellStyle name="Hipervínculo visitado" xfId="16062" builtinId="9" hidden="1"/>
    <cellStyle name="Hipervínculo visitado" xfId="16070" builtinId="9" hidden="1"/>
    <cellStyle name="Hipervínculo visitado" xfId="16074" builtinId="9" hidden="1"/>
    <cellStyle name="Hipervínculo visitado" xfId="16078" builtinId="9" hidden="1"/>
    <cellStyle name="Hipervínculo visitado" xfId="16086" builtinId="9" hidden="1"/>
    <cellStyle name="Hipervínculo visitado" xfId="16090" builtinId="9" hidden="1"/>
    <cellStyle name="Hipervínculo visitado" xfId="16094" builtinId="9" hidden="1"/>
    <cellStyle name="Hipervínculo visitado" xfId="16102" builtinId="9" hidden="1"/>
    <cellStyle name="Hipervínculo visitado" xfId="16104" builtinId="9" hidden="1"/>
    <cellStyle name="Hipervínculo visitado" xfId="16108" builtinId="9" hidden="1"/>
    <cellStyle name="Hipervínculo visitado" xfId="16116" builtinId="9" hidden="1"/>
    <cellStyle name="Hipervínculo visitado" xfId="16120" builtinId="9" hidden="1"/>
    <cellStyle name="Hipervínculo visitado" xfId="16124" builtinId="9" hidden="1"/>
    <cellStyle name="Hipervínculo visitado" xfId="16132" builtinId="9" hidden="1"/>
    <cellStyle name="Hipervínculo visitado" xfId="16136" builtinId="9" hidden="1"/>
    <cellStyle name="Hipervínculo visitado" xfId="16140" builtinId="9" hidden="1"/>
    <cellStyle name="Hipervínculo visitado" xfId="16148" builtinId="9" hidden="1"/>
    <cellStyle name="Hipervínculo visitado" xfId="16152" builtinId="9" hidden="1"/>
    <cellStyle name="Hipervínculo visitado" xfId="16156" builtinId="9" hidden="1"/>
    <cellStyle name="Hipervínculo visitado" xfId="16164" builtinId="9" hidden="1"/>
    <cellStyle name="Hipervínculo visitado" xfId="16168" builtinId="9" hidden="1"/>
    <cellStyle name="Hipervínculo visitado" xfId="16172" builtinId="9" hidden="1"/>
    <cellStyle name="Hipervínculo visitado" xfId="16180" builtinId="9" hidden="1"/>
    <cellStyle name="Hipervínculo visitado" xfId="16184" builtinId="9" hidden="1"/>
    <cellStyle name="Hipervínculo visitado" xfId="16190" builtinId="9" hidden="1"/>
    <cellStyle name="Hipervínculo visitado" xfId="16198" builtinId="9" hidden="1"/>
    <cellStyle name="Hipervínculo visitado" xfId="16202" builtinId="9" hidden="1"/>
    <cellStyle name="Hipervínculo visitado" xfId="16206" builtinId="9" hidden="1"/>
    <cellStyle name="Hipervínculo visitado" xfId="16214" builtinId="9" hidden="1"/>
    <cellStyle name="Hipervínculo visitado" xfId="16218" builtinId="9" hidden="1"/>
    <cellStyle name="Hipervínculo visitado" xfId="16222" builtinId="9" hidden="1"/>
    <cellStyle name="Hipervínculo visitado" xfId="16230" builtinId="9" hidden="1"/>
    <cellStyle name="Hipervínculo visitado" xfId="16234" builtinId="9" hidden="1"/>
    <cellStyle name="Hipervínculo visitado" xfId="16236" builtinId="9" hidden="1"/>
    <cellStyle name="Hipervínculo visitado" xfId="16244" builtinId="9" hidden="1"/>
    <cellStyle name="Hipervínculo visitado" xfId="16248" builtinId="9" hidden="1"/>
    <cellStyle name="Hipervínculo visitado" xfId="16252" builtinId="9" hidden="1"/>
    <cellStyle name="Hipervínculo visitado" xfId="16260" builtinId="9" hidden="1"/>
    <cellStyle name="Hipervínculo visitado" xfId="16264" builtinId="9" hidden="1"/>
    <cellStyle name="Hipervínculo visitado" xfId="16268" builtinId="9" hidden="1"/>
    <cellStyle name="Hipervínculo visitado" xfId="16276" builtinId="9" hidden="1"/>
    <cellStyle name="Hipervínculo visitado" xfId="16280" builtinId="9" hidden="1"/>
    <cellStyle name="Hipervínculo visitado" xfId="16284" builtinId="9" hidden="1"/>
    <cellStyle name="Hipervínculo visitado" xfId="16292" builtinId="9" hidden="1"/>
    <cellStyle name="Hipervínculo visitado" xfId="16296" builtinId="9" hidden="1"/>
    <cellStyle name="Hipervínculo visitado" xfId="16300" builtinId="9" hidden="1"/>
    <cellStyle name="Hipervínculo visitado" xfId="16308" builtinId="9" hidden="1"/>
    <cellStyle name="Hipervínculo visitado" xfId="16312" builtinId="9" hidden="1"/>
    <cellStyle name="Hipervínculo visitado" xfId="16316" builtinId="9" hidden="1"/>
    <cellStyle name="Hipervínculo visitado" xfId="16326" builtinId="9" hidden="1"/>
    <cellStyle name="Hipervínculo visitado" xfId="16330" builtinId="9" hidden="1"/>
    <cellStyle name="Hipervínculo visitado" xfId="16334" builtinId="9" hidden="1"/>
    <cellStyle name="Hipervínculo visitado" xfId="16342" builtinId="9" hidden="1"/>
    <cellStyle name="Hipervínculo visitado" xfId="16346" builtinId="9" hidden="1"/>
    <cellStyle name="Hipervínculo visitado" xfId="16350" builtinId="9" hidden="1"/>
    <cellStyle name="Hipervínculo visitado" xfId="16358" builtinId="9" hidden="1"/>
    <cellStyle name="Hipervínculo visitado" xfId="16362" builtinId="9" hidden="1"/>
    <cellStyle name="Hipervínculo visitado" xfId="16366" builtinId="9" hidden="1"/>
    <cellStyle name="Hipervínculo visitado" xfId="16372" builtinId="9" hidden="1"/>
    <cellStyle name="Hipervínculo visitado" xfId="16376" builtinId="9" hidden="1"/>
    <cellStyle name="Hipervínculo visitado" xfId="16380" builtinId="9" hidden="1"/>
    <cellStyle name="Hipervínculo visitado" xfId="16388" builtinId="9" hidden="1"/>
    <cellStyle name="Hipervínculo visitado" xfId="16392" builtinId="9" hidden="1"/>
    <cellStyle name="Hipervínculo visitado" xfId="16396" builtinId="9" hidden="1"/>
    <cellStyle name="Hipervínculo visitado" xfId="16404" builtinId="9" hidden="1"/>
    <cellStyle name="Hipervínculo visitado" xfId="16408" builtinId="9" hidden="1"/>
    <cellStyle name="Hipervínculo visitado" xfId="16412" builtinId="9" hidden="1"/>
    <cellStyle name="Hipervínculo visitado" xfId="16420" builtinId="9" hidden="1"/>
    <cellStyle name="Hipervínculo visitado" xfId="16424" builtinId="9" hidden="1"/>
    <cellStyle name="Hipervínculo visitado" xfId="16428" builtinId="9" hidden="1"/>
    <cellStyle name="Hipervínculo visitado" xfId="16436" builtinId="9" hidden="1"/>
    <cellStyle name="Hipervínculo visitado" xfId="16440" builtinId="9" hidden="1"/>
    <cellStyle name="Hipervínculo visitado" xfId="16444" builtinId="9" hidden="1"/>
    <cellStyle name="Hipervínculo visitado" xfId="16454" builtinId="9" hidden="1"/>
    <cellStyle name="Hipervínculo visitado" xfId="16458" builtinId="9" hidden="1"/>
    <cellStyle name="Hipervínculo visitado" xfId="16462" builtinId="9" hidden="1"/>
    <cellStyle name="Hipervínculo visitado" xfId="16470" builtinId="9" hidden="1"/>
    <cellStyle name="Hipervínculo visitado" xfId="16474" builtinId="9" hidden="1"/>
    <cellStyle name="Hipervínculo visitado" xfId="16478" builtinId="9" hidden="1"/>
    <cellStyle name="Hipervínculo visitado" xfId="16486" builtinId="9" hidden="1"/>
    <cellStyle name="Hipervínculo visitado" xfId="16490" builtinId="9" hidden="1"/>
    <cellStyle name="Hipervínculo visitado" xfId="16494" builtinId="9" hidden="1"/>
    <cellStyle name="Hipervínculo visitado" xfId="16500" builtinId="9" hidden="1"/>
    <cellStyle name="Hipervínculo visitado" xfId="16504" builtinId="9" hidden="1"/>
    <cellStyle name="Hipervínculo visitado" xfId="16508" builtinId="9" hidden="1"/>
    <cellStyle name="Hipervínculo visitado" xfId="16516" builtinId="9" hidden="1"/>
    <cellStyle name="Hipervínculo visitado" xfId="16520" builtinId="9" hidden="1"/>
    <cellStyle name="Hipervínculo visitado" xfId="16524" builtinId="9" hidden="1"/>
    <cellStyle name="Hipervínculo visitado" xfId="16532" builtinId="9" hidden="1"/>
    <cellStyle name="Hipervínculo visitado" xfId="16536" builtinId="9" hidden="1"/>
    <cellStyle name="Hipervínculo visitado" xfId="16540" builtinId="9" hidden="1"/>
    <cellStyle name="Hipervínculo visitado" xfId="16548" builtinId="9" hidden="1"/>
    <cellStyle name="Hipervínculo visitado" xfId="16552" builtinId="9" hidden="1"/>
    <cellStyle name="Hipervínculo visitado" xfId="16556" builtinId="9" hidden="1"/>
    <cellStyle name="Hipervínculo visitado" xfId="16564" builtinId="9" hidden="1"/>
    <cellStyle name="Hipervínculo visitado" xfId="16568" builtinId="9" hidden="1"/>
    <cellStyle name="Hipervínculo visitado" xfId="16572" builtinId="9" hidden="1"/>
    <cellStyle name="Hipervínculo visitado" xfId="16580" builtinId="9" hidden="1"/>
    <cellStyle name="Hipervínculo visitado" xfId="16586" builtinId="9" hidden="1"/>
    <cellStyle name="Hipervínculo visitado" xfId="16590" builtinId="9" hidden="1"/>
    <cellStyle name="Hipervínculo visitado" xfId="16598" builtinId="9" hidden="1"/>
    <cellStyle name="Hipervínculo visitado" xfId="16602" builtinId="9" hidden="1"/>
    <cellStyle name="Hipervínculo visitado" xfId="16606" builtinId="9" hidden="1"/>
    <cellStyle name="Hipervínculo visitado" xfId="16614" builtinId="9" hidden="1"/>
    <cellStyle name="Hipervínculo visitado" xfId="16618" builtinId="9" hidden="1"/>
    <cellStyle name="Hipervínculo visitado" xfId="16622" builtinId="9" hidden="1"/>
    <cellStyle name="Hipervínculo visitado" xfId="16630" builtinId="9" hidden="1"/>
    <cellStyle name="Hipervínculo visitado" xfId="16632" builtinId="9" hidden="1"/>
    <cellStyle name="Hipervínculo visitado" xfId="16636" builtinId="9" hidden="1"/>
    <cellStyle name="Hipervínculo visitado" xfId="16644" builtinId="9" hidden="1"/>
    <cellStyle name="Hipervínculo visitado" xfId="16648" builtinId="9" hidden="1"/>
    <cellStyle name="Hipervínculo visitado" xfId="16652" builtinId="9" hidden="1"/>
    <cellStyle name="Hipervínculo visitado" xfId="16660" builtinId="9" hidden="1"/>
    <cellStyle name="Hipervínculo visitado" xfId="16664" builtinId="9" hidden="1"/>
    <cellStyle name="Hipervínculo visitado" xfId="16668" builtinId="9" hidden="1"/>
    <cellStyle name="Hipervínculo visitado" xfId="16676" builtinId="9" hidden="1"/>
    <cellStyle name="Hipervínculo visitado" xfId="16680" builtinId="9" hidden="1"/>
    <cellStyle name="Hipervínculo visitado" xfId="16684" builtinId="9" hidden="1"/>
    <cellStyle name="Hipervínculo visitado" xfId="16692" builtinId="9" hidden="1"/>
    <cellStyle name="Hipervínculo visitado" xfId="16696" builtinId="9" hidden="1"/>
    <cellStyle name="Hipervínculo visitado" xfId="16700" builtinId="9" hidden="1"/>
    <cellStyle name="Hipervínculo visitado" xfId="16708" builtinId="9" hidden="1"/>
    <cellStyle name="Hipervínculo visitado" xfId="16712" builtinId="9" hidden="1"/>
    <cellStyle name="Hipervínculo visitado" xfId="16718" builtinId="9" hidden="1"/>
    <cellStyle name="Hipervínculo visitado" xfId="16726" builtinId="9" hidden="1"/>
    <cellStyle name="Hipervínculo visitado" xfId="16730" builtinId="9" hidden="1"/>
    <cellStyle name="Hipervínculo visitado" xfId="16734" builtinId="9" hidden="1"/>
    <cellStyle name="Hipervínculo visitado" xfId="16742" builtinId="9" hidden="1"/>
    <cellStyle name="Hipervínculo visitado" xfId="16746" builtinId="9" hidden="1"/>
    <cellStyle name="Hipervínculo visitado" xfId="16750" builtinId="9" hidden="1"/>
    <cellStyle name="Hipervínculo visitado" xfId="16758" builtinId="9" hidden="1"/>
    <cellStyle name="Hipervínculo visitado" xfId="16762" builtinId="9" hidden="1"/>
    <cellStyle name="Hipervínculo visitado" xfId="16764" builtinId="9" hidden="1"/>
    <cellStyle name="Hipervínculo visitado" xfId="16772" builtinId="9" hidden="1"/>
    <cellStyle name="Hipervínculo visitado" xfId="16776" builtinId="9" hidden="1"/>
    <cellStyle name="Hipervínculo visitado" xfId="16780" builtinId="9" hidden="1"/>
    <cellStyle name="Hipervínculo visitado" xfId="16788" builtinId="9" hidden="1"/>
    <cellStyle name="Hipervínculo visitado" xfId="16792" builtinId="9" hidden="1"/>
    <cellStyle name="Hipervínculo visitado" xfId="16796" builtinId="9" hidden="1"/>
    <cellStyle name="Hipervínculo visitado" xfId="16804" builtinId="9" hidden="1"/>
    <cellStyle name="Hipervínculo visitado" xfId="16808" builtinId="9" hidden="1"/>
    <cellStyle name="Hipervínculo visitado" xfId="16812" builtinId="9" hidden="1"/>
    <cellStyle name="Hipervínculo visitado" xfId="16820" builtinId="9" hidden="1"/>
    <cellStyle name="Hipervínculo visitado" xfId="16824" builtinId="9" hidden="1"/>
    <cellStyle name="Hipervínculo visitado" xfId="16828" builtinId="9" hidden="1"/>
    <cellStyle name="Hipervínculo visitado" xfId="16836" builtinId="9" hidden="1"/>
    <cellStyle name="Hipervínculo visitado" xfId="16840" builtinId="9" hidden="1"/>
    <cellStyle name="Hipervínculo visitado" xfId="16844" builtinId="9" hidden="1"/>
    <cellStyle name="Hipervínculo visitado" xfId="16854" builtinId="9" hidden="1"/>
    <cellStyle name="Hipervínculo visitado" xfId="16858" builtinId="9" hidden="1"/>
    <cellStyle name="Hipervínculo visitado" xfId="16862" builtinId="9" hidden="1"/>
    <cellStyle name="Hipervínculo visitado" xfId="16870" builtinId="9" hidden="1"/>
    <cellStyle name="Hipervínculo visitado" xfId="16874" builtinId="9" hidden="1"/>
    <cellStyle name="Hipervínculo visitado" xfId="16878" builtinId="9" hidden="1"/>
    <cellStyle name="Hipervínculo visitado" xfId="16886" builtinId="9" hidden="1"/>
    <cellStyle name="Hipervínculo visitado" xfId="16890" builtinId="9" hidden="1"/>
    <cellStyle name="Hipervínculo visitado" xfId="16894" builtinId="9" hidden="1"/>
    <cellStyle name="Hipervínculo visitado" xfId="16900" builtinId="9" hidden="1"/>
    <cellStyle name="Hipervínculo visitado" xfId="16904" builtinId="9" hidden="1"/>
    <cellStyle name="Hipervínculo visitado" xfId="16908" builtinId="9" hidden="1"/>
    <cellStyle name="Hipervínculo visitado" xfId="16916" builtinId="9" hidden="1"/>
    <cellStyle name="Hipervínculo visitado" xfId="16920" builtinId="9" hidden="1"/>
    <cellStyle name="Hipervínculo visitado" xfId="16924" builtinId="9" hidden="1"/>
    <cellStyle name="Hipervínculo visitado" xfId="16932" builtinId="9" hidden="1"/>
    <cellStyle name="Hipervínculo visitado" xfId="16936" builtinId="9" hidden="1"/>
    <cellStyle name="Hipervínculo visitado" xfId="16940" builtinId="9" hidden="1"/>
    <cellStyle name="Hipervínculo visitado" xfId="16948" builtinId="9" hidden="1"/>
    <cellStyle name="Hipervínculo visitado" xfId="16952" builtinId="9" hidden="1"/>
    <cellStyle name="Hipervínculo visitado" xfId="16956" builtinId="9" hidden="1"/>
    <cellStyle name="Hipervínculo visitado" xfId="16964" builtinId="9" hidden="1"/>
    <cellStyle name="Hipervínculo visitado" xfId="16968" builtinId="9" hidden="1"/>
    <cellStyle name="Hipervínculo visitado" xfId="16972" builtinId="9" hidden="1"/>
    <cellStyle name="Hipervínculo visitado" xfId="16982" builtinId="9" hidden="1"/>
    <cellStyle name="Hipervínculo visitado" xfId="16986" builtinId="9" hidden="1"/>
    <cellStyle name="Hipervínculo visitado" xfId="16990" builtinId="9" hidden="1"/>
    <cellStyle name="Hipervínculo visitado" xfId="16998" builtinId="9" hidden="1"/>
    <cellStyle name="Hipervínculo visitado" xfId="17002" builtinId="9" hidden="1"/>
    <cellStyle name="Hipervínculo visitado" xfId="17006" builtinId="9" hidden="1"/>
    <cellStyle name="Hipervínculo visitado" xfId="17014" builtinId="9" hidden="1"/>
    <cellStyle name="Hipervínculo visitado" xfId="17018" builtinId="9" hidden="1"/>
    <cellStyle name="Hipervínculo visitado" xfId="17022" builtinId="9" hidden="1"/>
    <cellStyle name="Hipervínculo visitado" xfId="17028" builtinId="9" hidden="1"/>
    <cellStyle name="Hipervínculo visitado" xfId="17032" builtinId="9" hidden="1"/>
    <cellStyle name="Hipervínculo visitado" xfId="17036" builtinId="9" hidden="1"/>
    <cellStyle name="Hipervínculo visitado" xfId="17044" builtinId="9" hidden="1"/>
    <cellStyle name="Hipervínculo visitado" xfId="17048" builtinId="9" hidden="1"/>
    <cellStyle name="Hipervínculo visitado" xfId="17052" builtinId="9" hidden="1"/>
    <cellStyle name="Hipervínculo visitado" xfId="17060" builtinId="9" hidden="1"/>
    <cellStyle name="Hipervínculo visitado" xfId="17064" builtinId="9" hidden="1"/>
    <cellStyle name="Hipervínculo visitado" xfId="17068" builtinId="9" hidden="1"/>
    <cellStyle name="Hipervínculo visitado" xfId="17076" builtinId="9" hidden="1"/>
    <cellStyle name="Hipervínculo visitado" xfId="17080" builtinId="9" hidden="1"/>
    <cellStyle name="Hipervínculo visitado" xfId="17084" builtinId="9" hidden="1"/>
    <cellStyle name="Hipervínculo visitado" xfId="17092" builtinId="9" hidden="1"/>
    <cellStyle name="Hipervínculo visitado" xfId="17096" builtinId="9" hidden="1"/>
    <cellStyle name="Hipervínculo visitado" xfId="17100" builtinId="9" hidden="1"/>
    <cellStyle name="Hipervínculo visitado" xfId="17108" builtinId="9" hidden="1"/>
    <cellStyle name="Hipervínculo visitado" xfId="17114" builtinId="9" hidden="1"/>
    <cellStyle name="Hipervínculo visitado" xfId="17118" builtinId="9" hidden="1"/>
    <cellStyle name="Hipervínculo visitado" xfId="17126" builtinId="9" hidden="1"/>
    <cellStyle name="Hipervínculo visitado" xfId="17130" builtinId="9" hidden="1"/>
    <cellStyle name="Hipervínculo visitado" xfId="17134" builtinId="9" hidden="1"/>
    <cellStyle name="Hipervínculo visitado" xfId="17142" builtinId="9" hidden="1"/>
    <cellStyle name="Hipervínculo visitado" xfId="17146" builtinId="9" hidden="1"/>
    <cellStyle name="Hipervínculo visitado" xfId="17150" builtinId="9" hidden="1"/>
    <cellStyle name="Hipervínculo visitado" xfId="17158" builtinId="9" hidden="1"/>
    <cellStyle name="Hipervínculo visitado" xfId="17160" builtinId="9" hidden="1"/>
    <cellStyle name="Hipervínculo visitado" xfId="17164" builtinId="9" hidden="1"/>
    <cellStyle name="Hipervínculo visitado" xfId="17172" builtinId="9" hidden="1"/>
    <cellStyle name="Hipervínculo visitado" xfId="17176" builtinId="9" hidden="1"/>
    <cellStyle name="Hipervínculo visitado" xfId="17180" builtinId="9" hidden="1"/>
    <cellStyle name="Hipervínculo visitado" xfId="17188" builtinId="9" hidden="1"/>
    <cellStyle name="Hipervínculo visitado" xfId="17192" builtinId="9" hidden="1"/>
    <cellStyle name="Hipervínculo visitado" xfId="17196" builtinId="9" hidden="1"/>
    <cellStyle name="Hipervínculo visitado" xfId="17204" builtinId="9" hidden="1"/>
    <cellStyle name="Hipervínculo visitado" xfId="17208" builtinId="9" hidden="1"/>
    <cellStyle name="Hipervínculo visitado" xfId="17212" builtinId="9" hidden="1"/>
    <cellStyle name="Hipervínculo visitado" xfId="17220" builtinId="9" hidden="1"/>
    <cellStyle name="Hipervínculo visitado" xfId="17224" builtinId="9" hidden="1"/>
    <cellStyle name="Hipervínculo visitado" xfId="17228" builtinId="9" hidden="1"/>
    <cellStyle name="Hipervínculo visitado" xfId="17236" builtinId="9" hidden="1"/>
    <cellStyle name="Hipervínculo visitado" xfId="17240" builtinId="9" hidden="1"/>
    <cellStyle name="Hipervínculo visitado" xfId="17246" builtinId="9" hidden="1"/>
    <cellStyle name="Hipervínculo visitado" xfId="17254" builtinId="9" hidden="1"/>
    <cellStyle name="Hipervínculo visitado" xfId="17258" builtinId="9" hidden="1"/>
    <cellStyle name="Hipervínculo visitado" xfId="17262" builtinId="9" hidden="1"/>
    <cellStyle name="Hipervínculo visitado" xfId="17270" builtinId="9" hidden="1"/>
    <cellStyle name="Hipervínculo visitado" xfId="17274" builtinId="9" hidden="1"/>
    <cellStyle name="Hipervínculo visitado" xfId="17278" builtinId="9" hidden="1"/>
    <cellStyle name="Hipervínculo visitado" xfId="17286" builtinId="9" hidden="1"/>
    <cellStyle name="Hipervínculo visitado" xfId="17290" builtinId="9" hidden="1"/>
    <cellStyle name="Hipervínculo visitado" xfId="17292" builtinId="9" hidden="1"/>
    <cellStyle name="Hipervínculo visitado" xfId="17300" builtinId="9" hidden="1"/>
    <cellStyle name="Hipervínculo visitado" xfId="17304" builtinId="9" hidden="1"/>
    <cellStyle name="Hipervínculo visitado" xfId="17308" builtinId="9" hidden="1"/>
    <cellStyle name="Hipervínculo visitado" xfId="17316" builtinId="9" hidden="1"/>
    <cellStyle name="Hipervínculo visitado" xfId="17320" builtinId="9" hidden="1"/>
    <cellStyle name="Hipervínculo visitado" xfId="17324" builtinId="9" hidden="1"/>
    <cellStyle name="Hipervínculo visitado" xfId="17332" builtinId="9" hidden="1"/>
    <cellStyle name="Hipervínculo visitado" xfId="17336" builtinId="9" hidden="1"/>
    <cellStyle name="Hipervínculo visitado" xfId="17340" builtinId="9" hidden="1"/>
    <cellStyle name="Hipervínculo visitado" xfId="17348" builtinId="9" hidden="1"/>
    <cellStyle name="Hipervínculo visitado" xfId="17352" builtinId="9" hidden="1"/>
    <cellStyle name="Hipervínculo visitado" xfId="17356" builtinId="9" hidden="1"/>
    <cellStyle name="Hipervínculo visitado" xfId="17364" builtinId="9" hidden="1"/>
    <cellStyle name="Hipervínculo visitado" xfId="17368" builtinId="9" hidden="1"/>
    <cellStyle name="Hipervínculo visitado" xfId="17372" builtinId="9" hidden="1"/>
    <cellStyle name="Hipervínculo visitado" xfId="17382" builtinId="9" hidden="1"/>
    <cellStyle name="Hipervínculo visitado" xfId="17386" builtinId="9" hidden="1"/>
    <cellStyle name="Hipervínculo visitado" xfId="17390" builtinId="9" hidden="1"/>
    <cellStyle name="Hipervínculo visitado" xfId="17398" builtinId="9" hidden="1"/>
    <cellStyle name="Hipervínculo visitado" xfId="17402" builtinId="9" hidden="1"/>
    <cellStyle name="Hipervínculo visitado" xfId="17406" builtinId="9" hidden="1"/>
    <cellStyle name="Hipervínculo visitado" xfId="17414" builtinId="9" hidden="1"/>
    <cellStyle name="Hipervínculo visitado" xfId="17418" builtinId="9" hidden="1"/>
    <cellStyle name="Hipervínculo visitado" xfId="17422" builtinId="9" hidden="1"/>
    <cellStyle name="Hipervínculo visitado" xfId="17428" builtinId="9" hidden="1"/>
    <cellStyle name="Hipervínculo visitado" xfId="17432" builtinId="9" hidden="1"/>
    <cellStyle name="Hipervínculo visitado" xfId="17436" builtinId="9" hidden="1"/>
    <cellStyle name="Hipervínculo visitado" xfId="17444" builtinId="9" hidden="1"/>
    <cellStyle name="Hipervínculo visitado" xfId="17448" builtinId="9" hidden="1"/>
    <cellStyle name="Hipervínculo visitado" xfId="17452" builtinId="9" hidden="1"/>
    <cellStyle name="Hipervínculo visitado" xfId="17460" builtinId="9" hidden="1"/>
    <cellStyle name="Hipervínculo visitado" xfId="17464" builtinId="9" hidden="1"/>
    <cellStyle name="Hipervínculo visitado" xfId="17468" builtinId="9" hidden="1"/>
    <cellStyle name="Hipervínculo visitado" xfId="17476" builtinId="9" hidden="1"/>
    <cellStyle name="Hipervínculo visitado" xfId="17480" builtinId="9" hidden="1"/>
    <cellStyle name="Hipervínculo visitado" xfId="17484" builtinId="9" hidden="1"/>
    <cellStyle name="Hipervínculo visitado" xfId="17492" builtinId="9" hidden="1"/>
    <cellStyle name="Hipervínculo visitado" xfId="17496" builtinId="9" hidden="1"/>
    <cellStyle name="Hipervínculo visitado" xfId="17500" builtinId="9" hidden="1"/>
    <cellStyle name="Hipervínculo visitado" xfId="17510" builtinId="9" hidden="1"/>
    <cellStyle name="Hipervínculo visitado" xfId="17514" builtinId="9" hidden="1"/>
    <cellStyle name="Hipervínculo visitado" xfId="17518" builtinId="9" hidden="1"/>
    <cellStyle name="Hipervínculo visitado" xfId="17526" builtinId="9" hidden="1"/>
    <cellStyle name="Hipervínculo visitado" xfId="17530" builtinId="9" hidden="1"/>
    <cellStyle name="Hipervínculo visitado" xfId="17534" builtinId="9" hidden="1"/>
    <cellStyle name="Hipervínculo visitado" xfId="17542" builtinId="9" hidden="1"/>
    <cellStyle name="Hipervínculo visitado" xfId="17546" builtinId="9" hidden="1"/>
    <cellStyle name="Hipervínculo visitado" xfId="17550" builtinId="9" hidden="1"/>
    <cellStyle name="Hipervínculo visitado" xfId="17556" builtinId="9" hidden="1"/>
    <cellStyle name="Hipervínculo visitado" xfId="17560" builtinId="9" hidden="1"/>
    <cellStyle name="Hipervínculo visitado" xfId="17564" builtinId="9" hidden="1"/>
    <cellStyle name="Hipervínculo visitado" xfId="17572" builtinId="9" hidden="1"/>
    <cellStyle name="Hipervínculo visitado" xfId="17576" builtinId="9" hidden="1"/>
    <cellStyle name="Hipervínculo visitado" xfId="17580" builtinId="9" hidden="1"/>
    <cellStyle name="Hipervínculo visitado" xfId="17588" builtinId="9" hidden="1"/>
    <cellStyle name="Hipervínculo visitado" xfId="17592" builtinId="9" hidden="1"/>
    <cellStyle name="Hipervínculo visitado" xfId="17596" builtinId="9" hidden="1"/>
    <cellStyle name="Hipervínculo visitado" xfId="17604" builtinId="9" hidden="1"/>
    <cellStyle name="Hipervínculo visitado" xfId="17608" builtinId="9" hidden="1"/>
    <cellStyle name="Hipervínculo visitado" xfId="17612" builtinId="9" hidden="1"/>
    <cellStyle name="Hipervínculo visitado" xfId="17620" builtinId="9" hidden="1"/>
    <cellStyle name="Hipervínculo visitado" xfId="17624" builtinId="9" hidden="1"/>
    <cellStyle name="Hipervínculo visitado" xfId="17628" builtinId="9" hidden="1"/>
    <cellStyle name="Hipervínculo visitado" xfId="17636" builtinId="9" hidden="1"/>
    <cellStyle name="Hipervínculo visitado" xfId="17641" builtinId="9" hidden="1"/>
    <cellStyle name="Hipervínculo visitado" xfId="17645" builtinId="9" hidden="1"/>
    <cellStyle name="Hipervínculo visitado" xfId="17653" builtinId="9" hidden="1"/>
    <cellStyle name="Hipervínculo visitado" xfId="17657" builtinId="9" hidden="1"/>
    <cellStyle name="Hipervínculo visitado" xfId="17661" builtinId="9" hidden="1"/>
    <cellStyle name="Hipervínculo visitado" xfId="17669" builtinId="9" hidden="1"/>
    <cellStyle name="Hipervínculo visitado" xfId="17673" builtinId="9" hidden="1"/>
    <cellStyle name="Hipervínculo visitado" xfId="17677" builtinId="9" hidden="1"/>
    <cellStyle name="Hipervínculo visitado" xfId="17685" builtinId="9" hidden="1"/>
    <cellStyle name="Hipervínculo visitado" xfId="17687" builtinId="9" hidden="1"/>
    <cellStyle name="Hipervínculo visitado" xfId="17691" builtinId="9" hidden="1"/>
    <cellStyle name="Hipervínculo visitado" xfId="17699" builtinId="9" hidden="1"/>
    <cellStyle name="Hipervínculo visitado" xfId="17703" builtinId="9" hidden="1"/>
    <cellStyle name="Hipervínculo visitado" xfId="17707" builtinId="9" hidden="1"/>
    <cellStyle name="Hipervínculo visitado" xfId="17715" builtinId="9" hidden="1"/>
    <cellStyle name="Hipervínculo visitado" xfId="17719" builtinId="9" hidden="1"/>
    <cellStyle name="Hipervínculo visitado" xfId="17723" builtinId="9" hidden="1"/>
    <cellStyle name="Hipervínculo visitado" xfId="17731" builtinId="9" hidden="1"/>
    <cellStyle name="Hipervínculo visitado" xfId="17735" builtinId="9" hidden="1"/>
    <cellStyle name="Hipervínculo visitado" xfId="17739" builtinId="9" hidden="1"/>
    <cellStyle name="Hipervínculo visitado" xfId="17747" builtinId="9" hidden="1"/>
    <cellStyle name="Hipervínculo visitado" xfId="17751" builtinId="9" hidden="1"/>
    <cellStyle name="Hipervínculo visitado" xfId="17755" builtinId="9" hidden="1"/>
    <cellStyle name="Hipervínculo visitado" xfId="17763" builtinId="9" hidden="1"/>
    <cellStyle name="Hipervínculo visitado" xfId="17767" builtinId="9" hidden="1"/>
    <cellStyle name="Hipervínculo visitado" xfId="17771" builtinId="9" hidden="1"/>
    <cellStyle name="Hipervínculo visitado" xfId="17779" builtinId="9" hidden="1"/>
    <cellStyle name="Hipervínculo visitado" xfId="17783" builtinId="9" hidden="1"/>
    <cellStyle name="Hipervínculo visitado" xfId="17787" builtinId="9" hidden="1"/>
    <cellStyle name="Hipervínculo visitado" xfId="17795" builtinId="9" hidden="1"/>
    <cellStyle name="Hipervínculo visitado" xfId="17799" builtinId="9" hidden="1"/>
    <cellStyle name="Hipervínculo visitado" xfId="17803" builtinId="9" hidden="1"/>
    <cellStyle name="Hipervínculo visitado" xfId="17811" builtinId="9" hidden="1"/>
    <cellStyle name="Hipervínculo visitado" xfId="17815" builtinId="9" hidden="1"/>
    <cellStyle name="Hipervínculo visitado" xfId="17829" builtinId="9" hidden="1"/>
    <cellStyle name="Hipervínculo visitado" xfId="17837" builtinId="9" hidden="1"/>
    <cellStyle name="Hipervínculo visitado" xfId="17841" builtinId="9" hidden="1"/>
    <cellStyle name="Hipervínculo visitado" xfId="17845" builtinId="9" hidden="1"/>
    <cellStyle name="Hipervínculo visitado" xfId="17853" builtinId="9" hidden="1"/>
    <cellStyle name="Hipervínculo visitado" xfId="17857" builtinId="9" hidden="1"/>
    <cellStyle name="Hipervínculo visitado" xfId="17861" builtinId="9" hidden="1"/>
    <cellStyle name="Hipervínculo visitado" xfId="17869" builtinId="9" hidden="1"/>
    <cellStyle name="Hipervínculo visitado" xfId="17873" builtinId="9" hidden="1"/>
    <cellStyle name="Hipervínculo visitado" xfId="17877" builtinId="9" hidden="1"/>
    <cellStyle name="Hipervínculo visitado" xfId="17885" builtinId="9" hidden="1"/>
    <cellStyle name="Hipervínculo visitado" xfId="17889" builtinId="9" hidden="1"/>
    <cellStyle name="Hipervínculo visitado" xfId="17893" builtinId="9" hidden="1"/>
    <cellStyle name="Hipervínculo visitado" xfId="17901" builtinId="9" hidden="1"/>
    <cellStyle name="Hipervínculo visitado" xfId="17905" builtinId="9" hidden="1"/>
    <cellStyle name="Hipervínculo visitado" xfId="17909" builtinId="9" hidden="1"/>
    <cellStyle name="Hipervínculo visitado" xfId="17919" builtinId="9" hidden="1"/>
    <cellStyle name="Hipervínculo visitado" xfId="17923" builtinId="9" hidden="1"/>
    <cellStyle name="Hipervínculo visitado" xfId="17927" builtinId="9" hidden="1"/>
    <cellStyle name="Hipervínculo visitado" xfId="17935" builtinId="9" hidden="1"/>
    <cellStyle name="Hipervínculo visitado" xfId="17939" builtinId="9" hidden="1"/>
    <cellStyle name="Hipervínculo visitado" xfId="17943" builtinId="9" hidden="1"/>
    <cellStyle name="Hipervínculo visitado" xfId="17951" builtinId="9" hidden="1"/>
    <cellStyle name="Hipervínculo visitado" xfId="17955" builtinId="9" hidden="1"/>
    <cellStyle name="Hipervínculo visitado" xfId="17959" builtinId="9" hidden="1"/>
    <cellStyle name="Hipervínculo visitado" xfId="17965" builtinId="9" hidden="1"/>
    <cellStyle name="Hipervínculo visitado" xfId="17969" builtinId="9" hidden="1"/>
    <cellStyle name="Hipervínculo visitado" xfId="17973" builtinId="9" hidden="1"/>
    <cellStyle name="Hipervínculo visitado" xfId="17981" builtinId="9" hidden="1"/>
    <cellStyle name="Hipervínculo visitado" xfId="17985" builtinId="9" hidden="1"/>
    <cellStyle name="Hipervínculo visitado" xfId="17989" builtinId="9" hidden="1"/>
    <cellStyle name="Hipervínculo visitado" xfId="17997" builtinId="9" hidden="1"/>
    <cellStyle name="Hipervínculo visitado" xfId="18001" builtinId="9" hidden="1"/>
    <cellStyle name="Hipervínculo visitado" xfId="18005" builtinId="9" hidden="1"/>
    <cellStyle name="Hipervínculo visitado" xfId="18013" builtinId="9" hidden="1"/>
    <cellStyle name="Hipervínculo visitado" xfId="18017" builtinId="9" hidden="1"/>
    <cellStyle name="Hipervínculo visitado" xfId="18021" builtinId="9" hidden="1"/>
    <cellStyle name="Hipervínculo visitado" xfId="18029" builtinId="9" hidden="1"/>
    <cellStyle name="Hipervínculo visitado" xfId="18033" builtinId="9" hidden="1"/>
    <cellStyle name="Hipervínculo visitado" xfId="18037" builtinId="9" hidden="1"/>
    <cellStyle name="Hipervínculo visitado" xfId="18047" builtinId="9" hidden="1"/>
    <cellStyle name="Hipervínculo visitado" xfId="18051" builtinId="9" hidden="1"/>
    <cellStyle name="Hipervínculo visitado" xfId="18055" builtinId="9" hidden="1"/>
    <cellStyle name="Hipervínculo visitado" xfId="18063" builtinId="9" hidden="1"/>
    <cellStyle name="Hipervínculo visitado" xfId="18067" builtinId="9" hidden="1"/>
    <cellStyle name="Hipervínculo visitado" xfId="18071" builtinId="9" hidden="1"/>
    <cellStyle name="Hipervínculo visitado" xfId="18079" builtinId="9" hidden="1"/>
    <cellStyle name="Hipervínculo visitado" xfId="18083" builtinId="9" hidden="1"/>
    <cellStyle name="Hipervínculo visitado" xfId="18087" builtinId="9" hidden="1"/>
    <cellStyle name="Hipervínculo visitado" xfId="18093" builtinId="9" hidden="1"/>
    <cellStyle name="Hipervínculo visitado" xfId="18097" builtinId="9" hidden="1"/>
    <cellStyle name="Hipervínculo visitado" xfId="18101" builtinId="9" hidden="1"/>
    <cellStyle name="Hipervínculo visitado" xfId="18109" builtinId="9" hidden="1"/>
    <cellStyle name="Hipervínculo visitado" xfId="18113" builtinId="9" hidden="1"/>
    <cellStyle name="Hipervínculo visitado" xfId="18117" builtinId="9" hidden="1"/>
    <cellStyle name="Hipervínculo visitado" xfId="18125" builtinId="9" hidden="1"/>
    <cellStyle name="Hipervínculo visitado" xfId="18129" builtinId="9" hidden="1"/>
    <cellStyle name="Hipervínculo visitado" xfId="18133" builtinId="9" hidden="1"/>
    <cellStyle name="Hipervínculo visitado" xfId="18141" builtinId="9" hidden="1"/>
    <cellStyle name="Hipervínculo visitado" xfId="18145" builtinId="9" hidden="1"/>
    <cellStyle name="Hipervínculo visitado" xfId="18149" builtinId="9" hidden="1"/>
    <cellStyle name="Hipervínculo visitado" xfId="18157" builtinId="9" hidden="1"/>
    <cellStyle name="Hipervínculo visitado" xfId="18161" builtinId="9" hidden="1"/>
    <cellStyle name="Hipervínculo visitado" xfId="18165" builtinId="9" hidden="1"/>
    <cellStyle name="Hipervínculo visitado" xfId="18173" builtinId="9" hidden="1"/>
    <cellStyle name="Hipervínculo visitado" xfId="18179" builtinId="9" hidden="1"/>
    <cellStyle name="Hipervínculo visitado" xfId="18183" builtinId="9" hidden="1"/>
    <cellStyle name="Hipervínculo visitado" xfId="18191" builtinId="9" hidden="1"/>
    <cellStyle name="Hipervínculo visitado" xfId="18195" builtinId="9" hidden="1"/>
    <cellStyle name="Hipervínculo visitado" xfId="18199" builtinId="9" hidden="1"/>
    <cellStyle name="Hipervínculo visitado" xfId="18207" builtinId="9" hidden="1"/>
    <cellStyle name="Hipervínculo visitado" xfId="18211" builtinId="9" hidden="1"/>
    <cellStyle name="Hipervínculo visitado" xfId="18215" builtinId="9" hidden="1"/>
    <cellStyle name="Hipervínculo visitado" xfId="18223" builtinId="9" hidden="1"/>
    <cellStyle name="Hipervínculo visitado" xfId="18225" builtinId="9" hidden="1"/>
    <cellStyle name="Hipervínculo visitado" xfId="18229" builtinId="9" hidden="1"/>
    <cellStyle name="Hipervínculo visitado" xfId="18237" builtinId="9" hidden="1"/>
    <cellStyle name="Hipervínculo visitado" xfId="18241" builtinId="9" hidden="1"/>
    <cellStyle name="Hipervínculo visitado" xfId="18245" builtinId="9" hidden="1"/>
    <cellStyle name="Hipervínculo visitado" xfId="18253" builtinId="9" hidden="1"/>
    <cellStyle name="Hipervínculo visitado" xfId="18257" builtinId="9" hidden="1"/>
    <cellStyle name="Hipervínculo visitado" xfId="18261" builtinId="9" hidden="1"/>
    <cellStyle name="Hipervínculo visitado" xfId="18269" builtinId="9" hidden="1"/>
    <cellStyle name="Hipervínculo visitado" xfId="18273" builtinId="9" hidden="1"/>
    <cellStyle name="Hipervínculo visitado" xfId="18277" builtinId="9" hidden="1"/>
    <cellStyle name="Hipervínculo visitado" xfId="18285" builtinId="9" hidden="1"/>
    <cellStyle name="Hipervínculo visitado" xfId="18289" builtinId="9" hidden="1"/>
    <cellStyle name="Hipervínculo visitado" xfId="18293" builtinId="9" hidden="1"/>
    <cellStyle name="Hipervínculo visitado" xfId="18301" builtinId="9" hidden="1"/>
    <cellStyle name="Hipervínculo visitado" xfId="18305" builtinId="9" hidden="1"/>
    <cellStyle name="Hipervínculo visitado" xfId="18311" builtinId="9" hidden="1"/>
    <cellStyle name="Hipervínculo visitado" xfId="18319" builtinId="9" hidden="1"/>
    <cellStyle name="Hipervínculo visitado" xfId="18323" builtinId="9" hidden="1"/>
    <cellStyle name="Hipervínculo visitado" xfId="18327" builtinId="9" hidden="1"/>
    <cellStyle name="Hipervínculo visitado" xfId="18335" builtinId="9" hidden="1"/>
    <cellStyle name="Hipervínculo visitado" xfId="18339" builtinId="9" hidden="1"/>
    <cellStyle name="Hipervínculo visitado" xfId="18343" builtinId="9" hidden="1"/>
    <cellStyle name="Hipervínculo visitado" xfId="18351" builtinId="9" hidden="1"/>
    <cellStyle name="Hipervínculo visitado" xfId="18355" builtinId="9" hidden="1"/>
    <cellStyle name="Hipervínculo visitado" xfId="18357" builtinId="9" hidden="1"/>
    <cellStyle name="Hipervínculo visitado" xfId="18365" builtinId="9" hidden="1"/>
    <cellStyle name="Hipervínculo visitado" xfId="18369" builtinId="9" hidden="1"/>
    <cellStyle name="Hipervínculo visitado" xfId="18373" builtinId="9" hidden="1"/>
    <cellStyle name="Hipervínculo visitado" xfId="18381" builtinId="9" hidden="1"/>
    <cellStyle name="Hipervínculo visitado" xfId="18385" builtinId="9" hidden="1"/>
    <cellStyle name="Hipervínculo visitado" xfId="18389" builtinId="9" hidden="1"/>
    <cellStyle name="Hipervínculo visitado" xfId="18397" builtinId="9" hidden="1"/>
    <cellStyle name="Hipervínculo visitado" xfId="18401" builtinId="9" hidden="1"/>
    <cellStyle name="Hipervínculo visitado" xfId="18405" builtinId="9" hidden="1"/>
    <cellStyle name="Hipervínculo visitado" xfId="18413" builtinId="9" hidden="1"/>
    <cellStyle name="Hipervínculo visitado" xfId="18417" builtinId="9" hidden="1"/>
    <cellStyle name="Hipervínculo visitado" xfId="18421" builtinId="9" hidden="1"/>
    <cellStyle name="Hipervínculo visitado" xfId="18429" builtinId="9" hidden="1"/>
    <cellStyle name="Hipervínculo visitado" xfId="18433" builtinId="9" hidden="1"/>
    <cellStyle name="Hipervínculo visitado" xfId="18437" builtinId="9" hidden="1"/>
    <cellStyle name="Hipervínculo visitado" xfId="18446" builtinId="9" hidden="1"/>
    <cellStyle name="Hipervínculo visitado" xfId="18450" builtinId="9" hidden="1"/>
    <cellStyle name="Hipervínculo visitado" xfId="18454" builtinId="9" hidden="1"/>
    <cellStyle name="Hipervínculo visitado" xfId="18462" builtinId="9" hidden="1"/>
    <cellStyle name="Hipervínculo visitado" xfId="18466" builtinId="9" hidden="1"/>
    <cellStyle name="Hipervínculo visitado" xfId="18470" builtinId="9" hidden="1"/>
    <cellStyle name="Hipervínculo visitado" xfId="18478" builtinId="9" hidden="1"/>
    <cellStyle name="Hipervínculo visitado" xfId="18482" builtinId="9" hidden="1"/>
    <cellStyle name="Hipervínculo visitado" xfId="18486" builtinId="9" hidden="1"/>
    <cellStyle name="Hipervínculo visitado" xfId="18492" builtinId="9" hidden="1"/>
    <cellStyle name="Hipervínculo visitado" xfId="18496" builtinId="9" hidden="1"/>
    <cellStyle name="Hipervínculo visitado" xfId="18500" builtinId="9" hidden="1"/>
    <cellStyle name="Hipervínculo visitado" xfId="18508" builtinId="9" hidden="1"/>
    <cellStyle name="Hipervínculo visitado" xfId="18512" builtinId="9" hidden="1"/>
    <cellStyle name="Hipervínculo visitado" xfId="18516" builtinId="9" hidden="1"/>
    <cellStyle name="Hipervínculo visitado" xfId="18524" builtinId="9" hidden="1"/>
    <cellStyle name="Hipervínculo visitado" xfId="18528" builtinId="9" hidden="1"/>
    <cellStyle name="Hipervínculo visitado" xfId="18532" builtinId="9" hidden="1"/>
    <cellStyle name="Hipervínculo visitado" xfId="18540" builtinId="9" hidden="1"/>
    <cellStyle name="Hipervínculo visitado" xfId="18544" builtinId="9" hidden="1"/>
    <cellStyle name="Hipervínculo visitado" xfId="18548" builtinId="9" hidden="1"/>
    <cellStyle name="Hipervínculo visitado" xfId="18556" builtinId="9" hidden="1"/>
    <cellStyle name="Hipervínculo visitado" xfId="18560" builtinId="9" hidden="1"/>
    <cellStyle name="Hipervínculo visitado" xfId="18564" builtinId="9" hidden="1"/>
    <cellStyle name="Hipervínculo visitado" xfId="18572" builtinId="9" hidden="1"/>
    <cellStyle name="Hipervínculo visitado" xfId="18576" builtinId="9" hidden="1"/>
    <cellStyle name="Hipervínculo visitado" xfId="18580" builtinId="9" hidden="1"/>
    <cellStyle name="Hipervínculo visitado" xfId="18588" builtinId="9" hidden="1"/>
    <cellStyle name="Hipervínculo visitado" xfId="18592" builtinId="9" hidden="1"/>
    <cellStyle name="Hipervínculo visitado" xfId="18596" builtinId="9" hidden="1"/>
    <cellStyle name="Hipervínculo visitado" xfId="18604" builtinId="9" hidden="1"/>
    <cellStyle name="Hipervínculo visitado" xfId="18608" builtinId="9" hidden="1"/>
    <cellStyle name="Hipervínculo visitado" xfId="18612" builtinId="9" hidden="1"/>
    <cellStyle name="Hipervínculo visitado" xfId="18624" builtinId="9" hidden="1"/>
    <cellStyle name="Hipervínculo visitado" xfId="18628" builtinId="9" hidden="1"/>
    <cellStyle name="Hipervínculo visitado" xfId="18632" builtinId="9" hidden="1"/>
    <cellStyle name="Hipervínculo visitado" xfId="18640" builtinId="9" hidden="1"/>
    <cellStyle name="Hipervínculo visitado" xfId="18644" builtinId="9" hidden="1"/>
    <cellStyle name="Hipervínculo visitado" xfId="18648" builtinId="9" hidden="1"/>
    <cellStyle name="Hipervínculo visitado" xfId="18656" builtinId="9" hidden="1"/>
    <cellStyle name="Hipervínculo visitado" xfId="18660" builtinId="9" hidden="1"/>
    <cellStyle name="Hipervínculo visitado" xfId="18664" builtinId="9" hidden="1"/>
    <cellStyle name="Hipervínculo visitado" xfId="18672" builtinId="9" hidden="1"/>
    <cellStyle name="Hipervínculo visitado" xfId="18676" builtinId="9" hidden="1"/>
    <cellStyle name="Hipervínculo visitado" xfId="18680" builtinId="9" hidden="1"/>
    <cellStyle name="Hipervínculo visitado" xfId="18688" builtinId="9" hidden="1"/>
    <cellStyle name="Hipervínculo visitado" xfId="18692" builtinId="9" hidden="1"/>
    <cellStyle name="Hipervínculo visitado" xfId="18696" builtinId="9" hidden="1"/>
    <cellStyle name="Hipervínculo visitado" xfId="18704" builtinId="9" hidden="1"/>
    <cellStyle name="Hipervínculo visitado" xfId="18710" builtinId="9" hidden="1"/>
    <cellStyle name="Hipervínculo visitado" xfId="18714" builtinId="9" hidden="1"/>
    <cellStyle name="Hipervínculo visitado" xfId="18722" builtinId="9" hidden="1"/>
    <cellStyle name="Hipervínculo visitado" xfId="18726" builtinId="9" hidden="1"/>
    <cellStyle name="Hipervínculo visitado" xfId="18730" builtinId="9" hidden="1"/>
    <cellStyle name="Hipervínculo visitado" xfId="18738" builtinId="9" hidden="1"/>
    <cellStyle name="Hipervínculo visitado" xfId="18742" builtinId="9" hidden="1"/>
    <cellStyle name="Hipervínculo visitado" xfId="18746" builtinId="9" hidden="1"/>
    <cellStyle name="Hipervínculo visitado" xfId="18754" builtinId="9" hidden="1"/>
    <cellStyle name="Hipervínculo visitado" xfId="18756" builtinId="9" hidden="1"/>
    <cellStyle name="Hipervínculo visitado" xfId="18760" builtinId="9" hidden="1"/>
    <cellStyle name="Hipervínculo visitado" xfId="18768" builtinId="9" hidden="1"/>
    <cellStyle name="Hipervínculo visitado" xfId="18772" builtinId="9" hidden="1"/>
    <cellStyle name="Hipervínculo visitado" xfId="18776" builtinId="9" hidden="1"/>
    <cellStyle name="Hipervínculo visitado" xfId="18784" builtinId="9" hidden="1"/>
    <cellStyle name="Hipervínculo visitado" xfId="18788" builtinId="9" hidden="1"/>
    <cellStyle name="Hipervínculo visitado" xfId="18792" builtinId="9" hidden="1"/>
    <cellStyle name="Hipervínculo visitado" xfId="18800" builtinId="9" hidden="1"/>
    <cellStyle name="Hipervínculo visitado" xfId="18804" builtinId="9" hidden="1"/>
    <cellStyle name="Hipervínculo visitado" xfId="18808" builtinId="9" hidden="1"/>
    <cellStyle name="Hipervínculo visitado" xfId="18816" builtinId="9" hidden="1"/>
    <cellStyle name="Hipervínculo visitado" xfId="18820" builtinId="9" hidden="1"/>
    <cellStyle name="Hipervínculo visitado" xfId="18824" builtinId="9" hidden="1"/>
    <cellStyle name="Hipervínculo visitado" xfId="18832" builtinId="9" hidden="1"/>
    <cellStyle name="Hipervínculo visitado" xfId="18836" builtinId="9" hidden="1"/>
    <cellStyle name="Hipervínculo visitado" xfId="18842" builtinId="9" hidden="1"/>
    <cellStyle name="Hipervínculo visitado" xfId="18850" builtinId="9" hidden="1"/>
    <cellStyle name="Hipervínculo visitado" xfId="18854" builtinId="9" hidden="1"/>
    <cellStyle name="Hipervínculo visitado" xfId="18858" builtinId="9" hidden="1"/>
    <cellStyle name="Hipervínculo visitado" xfId="18866" builtinId="9" hidden="1"/>
    <cellStyle name="Hipervínculo visitado" xfId="18870" builtinId="9" hidden="1"/>
    <cellStyle name="Hipervínculo visitado" xfId="18874" builtinId="9" hidden="1"/>
    <cellStyle name="Hipervínculo visitado" xfId="18882" builtinId="9" hidden="1"/>
    <cellStyle name="Hipervínculo visitado" xfId="18886" builtinId="9" hidden="1"/>
    <cellStyle name="Hipervínculo visitado" xfId="18888" builtinId="9" hidden="1"/>
    <cellStyle name="Hipervínculo visitado" xfId="18896" builtinId="9" hidden="1"/>
    <cellStyle name="Hipervínculo visitado" xfId="18900" builtinId="9" hidden="1"/>
    <cellStyle name="Hipervínculo visitado" xfId="18904" builtinId="9" hidden="1"/>
    <cellStyle name="Hipervínculo visitado" xfId="18912" builtinId="9" hidden="1"/>
    <cellStyle name="Hipervínculo visitado" xfId="18916" builtinId="9" hidden="1"/>
    <cellStyle name="Hipervínculo visitado" xfId="18920" builtinId="9" hidden="1"/>
    <cellStyle name="Hipervínculo visitado" xfId="18928" builtinId="9" hidden="1"/>
    <cellStyle name="Hipervínculo visitado" xfId="18932" builtinId="9" hidden="1"/>
    <cellStyle name="Hipervínculo visitado" xfId="18936" builtinId="9" hidden="1"/>
    <cellStyle name="Hipervínculo visitado" xfId="18944" builtinId="9" hidden="1"/>
    <cellStyle name="Hipervínculo visitado" xfId="18948" builtinId="9" hidden="1"/>
    <cellStyle name="Hipervínculo visitado" xfId="18952" builtinId="9" hidden="1"/>
    <cellStyle name="Hipervínculo visitado" xfId="18960" builtinId="9" hidden="1"/>
    <cellStyle name="Hipervínculo visitado" xfId="18964" builtinId="9" hidden="1"/>
    <cellStyle name="Hipervínculo visitado" xfId="18968" builtinId="9" hidden="1"/>
    <cellStyle name="Hipervínculo visitado" xfId="18978" builtinId="9" hidden="1"/>
    <cellStyle name="Hipervínculo visitado" xfId="18982" builtinId="9" hidden="1"/>
    <cellStyle name="Hipervínculo visitado" xfId="18986" builtinId="9" hidden="1"/>
    <cellStyle name="Hipervínculo visitado" xfId="18994" builtinId="9" hidden="1"/>
    <cellStyle name="Hipervínculo visitado" xfId="18998" builtinId="9" hidden="1"/>
    <cellStyle name="Hipervínculo visitado" xfId="19002" builtinId="9" hidden="1"/>
    <cellStyle name="Hipervínculo visitado" xfId="19010" builtinId="9" hidden="1"/>
    <cellStyle name="Hipervínculo visitado" xfId="19014" builtinId="9" hidden="1"/>
    <cellStyle name="Hipervínculo visitado" xfId="19018" builtinId="9" hidden="1"/>
    <cellStyle name="Hipervínculo visitado" xfId="19024" builtinId="9" hidden="1"/>
    <cellStyle name="Hipervínculo visitado" xfId="19028" builtinId="9" hidden="1"/>
    <cellStyle name="Hipervínculo visitado" xfId="19032" builtinId="9" hidden="1"/>
    <cellStyle name="Hipervínculo visitado" xfId="19040" builtinId="9" hidden="1"/>
    <cellStyle name="Hipervínculo visitado" xfId="19044" builtinId="9" hidden="1"/>
    <cellStyle name="Hipervínculo visitado" xfId="19048" builtinId="9" hidden="1"/>
    <cellStyle name="Hipervínculo visitado" xfId="19056" builtinId="9" hidden="1"/>
    <cellStyle name="Hipervínculo visitado" xfId="19060" builtinId="9" hidden="1"/>
    <cellStyle name="Hipervínculo visitado" xfId="19064" builtinId="9" hidden="1"/>
    <cellStyle name="Hipervínculo visitado" xfId="19072" builtinId="9" hidden="1"/>
    <cellStyle name="Hipervínculo visitado" xfId="19076" builtinId="9" hidden="1"/>
    <cellStyle name="Hipervínculo visitado" xfId="19080" builtinId="9" hidden="1"/>
    <cellStyle name="Hipervínculo visitado" xfId="19088" builtinId="9" hidden="1"/>
    <cellStyle name="Hipervínculo visitado" xfId="19092" builtinId="9" hidden="1"/>
    <cellStyle name="Hipervínculo visitado" xfId="19096" builtinId="9" hidden="1"/>
    <cellStyle name="Hipervínculo visitado" xfId="19106" builtinId="9" hidden="1"/>
    <cellStyle name="Hipervínculo visitado" xfId="19110" builtinId="9" hidden="1"/>
    <cellStyle name="Hipervínculo visitado" xfId="19114" builtinId="9" hidden="1"/>
    <cellStyle name="Hipervínculo visitado" xfId="19122" builtinId="9" hidden="1"/>
    <cellStyle name="Hipervínculo visitado" xfId="19126" builtinId="9" hidden="1"/>
    <cellStyle name="Hipervínculo visitado" xfId="19130" builtinId="9" hidden="1"/>
    <cellStyle name="Hipervínculo visitado" xfId="19138" builtinId="9" hidden="1"/>
    <cellStyle name="Hipervínculo visitado" xfId="19142" builtinId="9" hidden="1"/>
    <cellStyle name="Hipervínculo visitado" xfId="19146" builtinId="9" hidden="1"/>
    <cellStyle name="Hipervínculo visitado" xfId="19152" builtinId="9" hidden="1"/>
    <cellStyle name="Hipervínculo visitado" xfId="19156" builtinId="9" hidden="1"/>
    <cellStyle name="Hipervínculo visitado" xfId="19160" builtinId="9" hidden="1"/>
    <cellStyle name="Hipervínculo visitado" xfId="19168" builtinId="9" hidden="1"/>
    <cellStyle name="Hipervínculo visitado" xfId="19172" builtinId="9" hidden="1"/>
    <cellStyle name="Hipervínculo visitado" xfId="19176" builtinId="9" hidden="1"/>
    <cellStyle name="Hipervínculo visitado" xfId="19184" builtinId="9" hidden="1"/>
    <cellStyle name="Hipervínculo visitado" xfId="19188" builtinId="9" hidden="1"/>
    <cellStyle name="Hipervínculo visitado" xfId="19192" builtinId="9" hidden="1"/>
    <cellStyle name="Hipervínculo visitado" xfId="19200" builtinId="9" hidden="1"/>
    <cellStyle name="Hipervínculo visitado" xfId="19204" builtinId="9" hidden="1"/>
    <cellStyle name="Hipervínculo visitado" xfId="19208" builtinId="9" hidden="1"/>
    <cellStyle name="Hipervínculo visitado" xfId="19216" builtinId="9" hidden="1"/>
    <cellStyle name="Hipervínculo visitado" xfId="19220" builtinId="9" hidden="1"/>
    <cellStyle name="Hipervínculo visitado" xfId="19224" builtinId="9" hidden="1"/>
    <cellStyle name="Hipervínculo visitado" xfId="19232" builtinId="9" hidden="1"/>
    <cellStyle name="Hipervínculo visitado" xfId="19237" builtinId="9" hidden="1"/>
    <cellStyle name="Hipervínculo visitado" xfId="19241" builtinId="9" hidden="1"/>
    <cellStyle name="Hipervínculo visitado" xfId="19249" builtinId="9" hidden="1"/>
    <cellStyle name="Hipervínculo visitado" xfId="19253" builtinId="9" hidden="1"/>
    <cellStyle name="Hipervínculo visitado" xfId="19257" builtinId="9" hidden="1"/>
    <cellStyle name="Hipervínculo visitado" xfId="19265" builtinId="9" hidden="1"/>
    <cellStyle name="Hipervínculo visitado" xfId="19269" builtinId="9" hidden="1"/>
    <cellStyle name="Hipervínculo visitado" xfId="19273" builtinId="9" hidden="1"/>
    <cellStyle name="Hipervínculo visitado" xfId="19281" builtinId="9" hidden="1"/>
    <cellStyle name="Hipervínculo visitado" xfId="19283" builtinId="9" hidden="1"/>
    <cellStyle name="Hipervínculo visitado" xfId="19287" builtinId="9" hidden="1"/>
    <cellStyle name="Hipervínculo visitado" xfId="19295" builtinId="9" hidden="1"/>
    <cellStyle name="Hipervínculo visitado" xfId="19299" builtinId="9" hidden="1"/>
    <cellStyle name="Hipervínculo visitado" xfId="19303" builtinId="9" hidden="1"/>
    <cellStyle name="Hipervínculo visitado" xfId="19311" builtinId="9" hidden="1"/>
    <cellStyle name="Hipervínculo visitado" xfId="19315" builtinId="9" hidden="1"/>
    <cellStyle name="Hipervínculo visitado" xfId="19319" builtinId="9" hidden="1"/>
    <cellStyle name="Hipervínculo visitado" xfId="19327" builtinId="9" hidden="1"/>
    <cellStyle name="Hipervínculo visitado" xfId="19331" builtinId="9" hidden="1"/>
    <cellStyle name="Hipervínculo visitado" xfId="19335" builtinId="9" hidden="1"/>
    <cellStyle name="Hipervínculo visitado" xfId="19343" builtinId="9" hidden="1"/>
    <cellStyle name="Hipervínculo visitado" xfId="19347" builtinId="9" hidden="1"/>
    <cellStyle name="Hipervínculo visitado" xfId="19351" builtinId="9" hidden="1"/>
    <cellStyle name="Hipervínculo visitado" xfId="19359" builtinId="9" hidden="1"/>
    <cellStyle name="Hipervínculo visitado" xfId="19363" builtinId="9" hidden="1"/>
    <cellStyle name="Hipervínculo visitado" xfId="19367" builtinId="9" hidden="1"/>
    <cellStyle name="Hipervínculo visitado" xfId="19375" builtinId="9" hidden="1"/>
    <cellStyle name="Hipervínculo visitado" xfId="19379" builtinId="9" hidden="1"/>
    <cellStyle name="Hipervínculo visitado" xfId="19383" builtinId="9" hidden="1"/>
    <cellStyle name="Hipervínculo visitado" xfId="19391" builtinId="9" hidden="1"/>
    <cellStyle name="Hipervínculo visitado" xfId="19395" builtinId="9" hidden="1"/>
    <cellStyle name="Hipervínculo visitado" xfId="19399" builtinId="9" hidden="1"/>
    <cellStyle name="Hipervínculo visitado" xfId="19407" builtinId="9" hidden="1"/>
    <cellStyle name="Hipervínculo visitado" xfId="19411" builtinId="9" hidden="1"/>
    <cellStyle name="Hipervínculo visitado" xfId="19554" builtinId="9" hidden="1"/>
    <cellStyle name="Hipervínculo visitado" xfId="19562" builtinId="9" hidden="1"/>
    <cellStyle name="Hipervínculo visitado" xfId="19566" builtinId="9" hidden="1"/>
    <cellStyle name="Hipervínculo visitado" xfId="19570" builtinId="9" hidden="1"/>
    <cellStyle name="Hipervínculo visitado" xfId="19578" builtinId="9" hidden="1"/>
    <cellStyle name="Hipervínculo visitado" xfId="19582" builtinId="9" hidden="1"/>
    <cellStyle name="Hipervínculo visitado" xfId="19586" builtinId="9" hidden="1"/>
    <cellStyle name="Hipervínculo visitado" xfId="19594" builtinId="9" hidden="1"/>
    <cellStyle name="Hipervínculo visitado" xfId="19598" builtinId="9" hidden="1"/>
    <cellStyle name="Hipervínculo visitado" xfId="19603" builtinId="9" hidden="1"/>
    <cellStyle name="Hipervínculo visitado" xfId="19611" builtinId="9" hidden="1"/>
    <cellStyle name="Hipervínculo visitado" xfId="19615" builtinId="9" hidden="1"/>
    <cellStyle name="Hipervínculo visitado" xfId="19619" builtinId="9" hidden="1"/>
    <cellStyle name="Hipervínculo visitado" xfId="19627" builtinId="9" hidden="1"/>
    <cellStyle name="Hipervínculo visitado" xfId="19631" builtinId="9" hidden="1"/>
    <cellStyle name="Hipervínculo visitado" xfId="19635" builtinId="9" hidden="1"/>
    <cellStyle name="Hipervínculo visitado" xfId="19643" builtinId="9" hidden="1"/>
    <cellStyle name="Hipervínculo visitado" xfId="19647" builtinId="9" hidden="1"/>
    <cellStyle name="Hipervínculo visitado" xfId="19651" builtinId="9" hidden="1"/>
    <cellStyle name="Hipervínculo visitado" xfId="19659" builtinId="9" hidden="1"/>
    <cellStyle name="Hipervínculo visitado" xfId="19663" builtinId="9" hidden="1"/>
    <cellStyle name="Hipervínculo visitado" xfId="19667" builtinId="9" hidden="1"/>
    <cellStyle name="Hipervínculo visitado" xfId="19675" builtinId="9" hidden="1"/>
    <cellStyle name="Hipervínculo visitado" xfId="19679" builtinId="9" hidden="1"/>
    <cellStyle name="Hipervínculo visitado" xfId="19683" builtinId="9" hidden="1"/>
    <cellStyle name="Hipervínculo visitado" xfId="19692" builtinId="9" hidden="1"/>
    <cellStyle name="Hipervínculo visitado" xfId="19696" builtinId="9" hidden="1"/>
    <cellStyle name="Hipervínculo visitado" xfId="19700" builtinId="9" hidden="1"/>
    <cellStyle name="Hipervínculo visitado" xfId="19708" builtinId="9" hidden="1"/>
    <cellStyle name="Hipervínculo visitado" xfId="19712" builtinId="9" hidden="1"/>
    <cellStyle name="Hipervínculo visitado" xfId="19716" builtinId="9" hidden="1"/>
    <cellStyle name="Hipervínculo visitado" xfId="19724" builtinId="9" hidden="1"/>
    <cellStyle name="Hipervínculo visitado" xfId="19728" builtinId="9" hidden="1"/>
    <cellStyle name="Hipervínculo visitado" xfId="19732" builtinId="9" hidden="1"/>
    <cellStyle name="Hipervínculo visitado" xfId="19740" builtinId="9" hidden="1"/>
    <cellStyle name="Hipervínculo visitado" xfId="19744" builtinId="9" hidden="1"/>
    <cellStyle name="Hipervínculo visitado" xfId="19748" builtinId="9" hidden="1"/>
    <cellStyle name="Hipervínculo visitado" xfId="19756" builtinId="9" hidden="1"/>
    <cellStyle name="Hipervínculo visitado" xfId="19760" builtinId="9" hidden="1"/>
    <cellStyle name="Hipervínculo visitado" xfId="19764" builtinId="9" hidden="1"/>
    <cellStyle name="Hipervínculo visitado" xfId="19772" builtinId="9" hidden="1"/>
    <cellStyle name="Hipervínculo visitado" xfId="19776" builtinId="9" hidden="1"/>
    <cellStyle name="Hipervínculo visitado" xfId="19780" builtinId="9" hidden="1"/>
    <cellStyle name="Hipervínculo visitado" xfId="19788" builtinId="9" hidden="1"/>
    <cellStyle name="Hipervínculo visitado" xfId="19792" builtinId="9" hidden="1"/>
    <cellStyle name="Hipervínculo visitado" xfId="19796" builtinId="9" hidden="1"/>
    <cellStyle name="Hipervínculo visitado" xfId="19804" builtinId="9" hidden="1"/>
    <cellStyle name="Hipervínculo visitado" xfId="19808" builtinId="9" hidden="1"/>
    <cellStyle name="Hipervínculo visitado" xfId="19812" builtinId="9" hidden="1"/>
    <cellStyle name="Hipervínculo visitado" xfId="19820" builtinId="9" hidden="1"/>
    <cellStyle name="Hipervínculo visitado" xfId="19824" builtinId="9" hidden="1"/>
    <cellStyle name="Hipervínculo visitado" xfId="19828" builtinId="9" hidden="1"/>
    <cellStyle name="Hipervínculo visitado" xfId="19836" builtinId="9" hidden="1"/>
    <cellStyle name="Hipervínculo visitado" xfId="19840" builtinId="9" hidden="1"/>
    <cellStyle name="Hipervínculo visitado" xfId="19844" builtinId="9" hidden="1"/>
    <cellStyle name="Hipervínculo visitado" xfId="19852" builtinId="9" hidden="1"/>
    <cellStyle name="Hipervínculo visitado" xfId="19856" builtinId="9" hidden="1"/>
    <cellStyle name="Hipervínculo visitado" xfId="19860" builtinId="9" hidden="1"/>
    <cellStyle name="Hipervínculo visitado" xfId="19868" builtinId="9" hidden="1"/>
    <cellStyle name="Hipervínculo visitado" xfId="19872" builtinId="9" hidden="1"/>
    <cellStyle name="Hipervínculo visitado" xfId="19876" builtinId="9" hidden="1"/>
    <cellStyle name="Hipervínculo visitado" xfId="19884" builtinId="9" hidden="1"/>
    <cellStyle name="Hipervínculo visitado" xfId="19888" builtinId="9" hidden="1"/>
    <cellStyle name="Hipervínculo visitado" xfId="19892" builtinId="9" hidden="1"/>
    <cellStyle name="Hipervínculo visitado" xfId="19900" builtinId="9" hidden="1"/>
    <cellStyle name="Hipervínculo visitado" xfId="19904" builtinId="9" hidden="1"/>
    <cellStyle name="Hipervínculo visitado" xfId="19908" builtinId="9" hidden="1"/>
    <cellStyle name="Hipervínculo visitado" xfId="19916" builtinId="9" hidden="1"/>
    <cellStyle name="Hipervínculo visitado" xfId="19932" builtinId="9" hidden="1"/>
    <cellStyle name="Hipervínculo visitado" xfId="19936" builtinId="9" hidden="1"/>
    <cellStyle name="Hipervínculo visitado" xfId="19944" builtinId="9" hidden="1"/>
    <cellStyle name="Hipervínculo visitado" xfId="19948" builtinId="9" hidden="1"/>
    <cellStyle name="Hipervínculo visitado" xfId="19952" builtinId="9" hidden="1"/>
    <cellStyle name="Hipervínculo visitado" xfId="19960" builtinId="9" hidden="1"/>
    <cellStyle name="Hipervínculo visitado" xfId="19964" builtinId="9" hidden="1"/>
    <cellStyle name="Hipervínculo visitado" xfId="19968" builtinId="9" hidden="1"/>
    <cellStyle name="Hipervínculo visitado" xfId="19976" builtinId="9" hidden="1"/>
    <cellStyle name="Hipervínculo visitado" xfId="19981" builtinId="9" hidden="1"/>
    <cellStyle name="Hipervínculo visitado" xfId="19985" builtinId="9" hidden="1"/>
    <cellStyle name="Hipervínculo visitado" xfId="19993" builtinId="9" hidden="1"/>
    <cellStyle name="Hipervínculo visitado" xfId="19997" builtinId="9" hidden="1"/>
    <cellStyle name="Hipervínculo visitado" xfId="20001" builtinId="9" hidden="1"/>
    <cellStyle name="Hipervínculo visitado" xfId="20009" builtinId="9" hidden="1"/>
    <cellStyle name="Hipervínculo visitado" xfId="20013" builtinId="9" hidden="1"/>
    <cellStyle name="Hipervínculo visitado" xfId="20017" builtinId="9" hidden="1"/>
    <cellStyle name="Hipervínculo visitado" xfId="20025" builtinId="9" hidden="1"/>
    <cellStyle name="Hipervínculo visitado" xfId="20029" builtinId="9" hidden="1"/>
    <cellStyle name="Hipervínculo visitado" xfId="20033" builtinId="9" hidden="1"/>
    <cellStyle name="Hipervínculo visitado" xfId="20041" builtinId="9" hidden="1"/>
    <cellStyle name="Hipervínculo visitado" xfId="20045" builtinId="9" hidden="1"/>
    <cellStyle name="Hipervínculo visitado" xfId="20049" builtinId="9" hidden="1"/>
    <cellStyle name="Hipervínculo visitado" xfId="20057" builtinId="9" hidden="1"/>
    <cellStyle name="Hipervínculo visitado" xfId="20061" builtinId="9" hidden="1"/>
    <cellStyle name="Hipervínculo visitado" xfId="20065" builtinId="9" hidden="1"/>
    <cellStyle name="Hipervínculo visitado" xfId="20074" builtinId="9" hidden="1"/>
    <cellStyle name="Hipervínculo visitado" xfId="20078" builtinId="9" hidden="1"/>
    <cellStyle name="Hipervínculo visitado" xfId="20082" builtinId="9" hidden="1"/>
    <cellStyle name="Hipervínculo visitado" xfId="20090" builtinId="9" hidden="1"/>
    <cellStyle name="Hipervínculo visitado" xfId="20094" builtinId="9" hidden="1"/>
    <cellStyle name="Hipervínculo visitado" xfId="20098" builtinId="9" hidden="1"/>
    <cellStyle name="Hipervínculo visitado" xfId="20106" builtinId="9" hidden="1"/>
    <cellStyle name="Hipervínculo visitado" xfId="20110" builtinId="9" hidden="1"/>
    <cellStyle name="Hipervínculo visitado" xfId="20124" builtinId="9" hidden="1"/>
    <cellStyle name="Hipervínculo visitado" xfId="20132" builtinId="9" hidden="1"/>
    <cellStyle name="Hipervínculo visitado" xfId="20136" builtinId="9" hidden="1"/>
    <cellStyle name="Hipervínculo visitado" xfId="20140" builtinId="9" hidden="1"/>
    <cellStyle name="Hipervínculo visitado" xfId="20148" builtinId="9" hidden="1"/>
    <cellStyle name="Hipervínculo visitado" xfId="20152" builtinId="9" hidden="1"/>
    <cellStyle name="Hipervínculo visitado" xfId="20156" builtinId="9" hidden="1"/>
    <cellStyle name="Hipervínculo visitado" xfId="20164" builtinId="9" hidden="1"/>
    <cellStyle name="Hipervínculo visitado" xfId="20168" builtinId="9" hidden="1"/>
    <cellStyle name="Hipervínculo visitado" xfId="20172" builtinId="9" hidden="1"/>
    <cellStyle name="Hipervínculo visitado" xfId="20181" builtinId="9" hidden="1"/>
    <cellStyle name="Hipervínculo visitado" xfId="20185" builtinId="9" hidden="1"/>
    <cellStyle name="Hipervínculo visitado" xfId="20189" builtinId="9" hidden="1"/>
    <cellStyle name="Hipervínculo visitado" xfId="20197" builtinId="9" hidden="1"/>
    <cellStyle name="Hipervínculo visitado" xfId="20201" builtinId="9" hidden="1"/>
    <cellStyle name="Hipervínculo visitado" xfId="20205" builtinId="9" hidden="1"/>
    <cellStyle name="Hipervínculo visitado" xfId="20213" builtinId="9" hidden="1"/>
    <cellStyle name="Hipervínculo visitado" xfId="20217" builtinId="9" hidden="1"/>
    <cellStyle name="Hipervínculo visitado" xfId="20221" builtinId="9" hidden="1"/>
    <cellStyle name="Hipervínculo visitado" xfId="20229" builtinId="9" hidden="1"/>
    <cellStyle name="Hipervínculo visitado" xfId="20233" builtinId="9" hidden="1"/>
    <cellStyle name="Hipervínculo visitado" xfId="20237" builtinId="9" hidden="1"/>
    <cellStyle name="Hipervínculo visitado" xfId="20245" builtinId="9" hidden="1"/>
    <cellStyle name="Hipervínculo visitado" xfId="20249" builtinId="9" hidden="1"/>
    <cellStyle name="Hipervínculo visitado" xfId="20253" builtinId="9" hidden="1"/>
    <cellStyle name="Hipervínculo visitado" xfId="20262" builtinId="9" hidden="1"/>
    <cellStyle name="Hipervínculo visitado" xfId="20266" builtinId="9" hidden="1"/>
    <cellStyle name="Hipervínculo visitado" xfId="20270" builtinId="9" hidden="1"/>
    <cellStyle name="Hipervínculo visitado" xfId="20278" builtinId="9" hidden="1"/>
    <cellStyle name="Hipervínculo visitado" xfId="20282" builtinId="9" hidden="1"/>
    <cellStyle name="Hipervínculo visitado" xfId="20286" builtinId="9" hidden="1"/>
    <cellStyle name="Hipervínculo visitado" xfId="20294" builtinId="9" hidden="1"/>
    <cellStyle name="Hipervínculo visitado" xfId="20298" builtinId="9" hidden="1"/>
    <cellStyle name="Hipervínculo visitado" xfId="20302" builtinId="9" hidden="1"/>
    <cellStyle name="Hipervínculo visitado" xfId="20310" builtinId="9" hidden="1"/>
    <cellStyle name="Hipervínculo visitado" xfId="20314" builtinId="9" hidden="1"/>
    <cellStyle name="Hipervínculo visitado" xfId="20318" builtinId="9" hidden="1"/>
    <cellStyle name="Hipervínculo visitado" xfId="20326" builtinId="9" hidden="1"/>
    <cellStyle name="Hipervínculo visitado" xfId="20330" builtinId="9" hidden="1"/>
    <cellStyle name="Hipervínculo visitado" xfId="20334" builtinId="9" hidden="1"/>
    <cellStyle name="Hipervínculo visitado" xfId="20342" builtinId="9" hidden="1"/>
    <cellStyle name="Hipervínculo visitado" xfId="20346" builtinId="9" hidden="1"/>
    <cellStyle name="Hipervínculo visitado" xfId="20350" builtinId="9" hidden="1"/>
    <cellStyle name="Hipervínculo visitado" xfId="20358" builtinId="9" hidden="1"/>
    <cellStyle name="Hipervínculo visitado" xfId="20362" builtinId="9" hidden="1"/>
    <cellStyle name="Hipervínculo visitado" xfId="20366" builtinId="9" hidden="1"/>
    <cellStyle name="Hipervínculo visitado" xfId="20374" builtinId="9" hidden="1"/>
    <cellStyle name="Hipervínculo visitado" xfId="20378" builtinId="9" hidden="1"/>
    <cellStyle name="Hipervínculo visitado" xfId="20382" builtinId="9" hidden="1"/>
    <cellStyle name="Hipervínculo visitado" xfId="20390" builtinId="9" hidden="1"/>
    <cellStyle name="Hipervínculo visitado" xfId="20394" builtinId="9" hidden="1"/>
    <cellStyle name="Hipervínculo visitado" xfId="20398" builtinId="9" hidden="1"/>
    <cellStyle name="Hipervínculo visitado" xfId="20406" builtinId="9" hidden="1"/>
    <cellStyle name="Hipervínculo visitado" xfId="20410" builtinId="9" hidden="1"/>
    <cellStyle name="Hipervínculo visitado" xfId="20414" builtinId="9" hidden="1"/>
    <cellStyle name="Hipervínculo visitado" xfId="20422" builtinId="9" hidden="1"/>
    <cellStyle name="Hipervínculo visitado" xfId="20426" builtinId="9" hidden="1"/>
    <cellStyle name="Hipervínculo visitado" xfId="20430" builtinId="9" hidden="1"/>
    <cellStyle name="Hipervínculo visitado" xfId="20438" builtinId="9" hidden="1"/>
    <cellStyle name="Hipervínculo visitado" xfId="20442" builtinId="9" hidden="1"/>
    <cellStyle name="Hipervínculo visitado" xfId="20446" builtinId="9" hidden="1"/>
    <cellStyle name="Hipervínculo visitado" xfId="20454" builtinId="9" hidden="1"/>
    <cellStyle name="Hipervínculo visitado" xfId="20458" builtinId="9" hidden="1"/>
    <cellStyle name="Hipervínculo visitado" xfId="20462" builtinId="9" hidden="1"/>
    <cellStyle name="Hipervínculo visitado" xfId="20470" builtinId="9" hidden="1"/>
    <cellStyle name="Hipervínculo visitado" xfId="20474" builtinId="9" hidden="1"/>
    <cellStyle name="Hipervínculo visitado" xfId="20478" builtinId="9" hidden="1"/>
    <cellStyle name="Hipervínculo visitado" xfId="20486" builtinId="9" hidden="1"/>
    <cellStyle name="Hipervínculo visitado" xfId="20501" builtinId="9" hidden="1"/>
    <cellStyle name="Hipervínculo visitado" xfId="20505" builtinId="9" hidden="1"/>
    <cellStyle name="Hipervínculo visitado" xfId="20513" builtinId="9" hidden="1"/>
    <cellStyle name="Hipervínculo visitado" xfId="20517" builtinId="9" hidden="1"/>
    <cellStyle name="Hipervínculo visitado" xfId="20521" builtinId="9" hidden="1"/>
    <cellStyle name="Hipervínculo visitado" xfId="20529" builtinId="9" hidden="1"/>
    <cellStyle name="Hipervínculo visitado" xfId="20533" builtinId="9" hidden="1"/>
    <cellStyle name="Hipervínculo visitado" xfId="20537" builtinId="9" hidden="1"/>
    <cellStyle name="Hipervínculo visitado" xfId="20545" builtinId="9" hidden="1"/>
    <cellStyle name="Hipervínculo visitado" xfId="20549" builtinId="9" hidden="1"/>
    <cellStyle name="Hipervínculo visitado" xfId="20554" builtinId="9" hidden="1"/>
    <cellStyle name="Hipervínculo visitado" xfId="20562" builtinId="9" hidden="1"/>
    <cellStyle name="Hipervínculo visitado" xfId="20566" builtinId="9" hidden="1"/>
    <cellStyle name="Hipervínculo visitado" xfId="20570" builtinId="9" hidden="1"/>
    <cellStyle name="Hipervínculo visitado" xfId="20578" builtinId="9" hidden="1"/>
    <cellStyle name="Hipervínculo visitado" xfId="20582" builtinId="9" hidden="1"/>
    <cellStyle name="Hipervínculo visitado" xfId="20586" builtinId="9" hidden="1"/>
    <cellStyle name="Hipervínculo visitado" xfId="20594" builtinId="9" hidden="1"/>
    <cellStyle name="Hipervínculo visitado" xfId="20598" builtinId="9" hidden="1"/>
    <cellStyle name="Hipervínculo visitado" xfId="20602" builtinId="9" hidden="1"/>
    <cellStyle name="Hipervínculo visitado" xfId="20610" builtinId="9" hidden="1"/>
    <cellStyle name="Hipervínculo visitado" xfId="20614" builtinId="9" hidden="1"/>
    <cellStyle name="Hipervínculo visitado" xfId="20618" builtinId="9" hidden="1"/>
    <cellStyle name="Hipervínculo visitado" xfId="20626" builtinId="9" hidden="1"/>
    <cellStyle name="Hipervínculo visitado" xfId="20630" builtinId="9" hidden="1"/>
    <cellStyle name="Hipervínculo visitado" xfId="20634" builtinId="9" hidden="1"/>
    <cellStyle name="Hipervínculo visitado" xfId="20643" builtinId="9" hidden="1"/>
    <cellStyle name="Hipervínculo visitado" xfId="20647" builtinId="9" hidden="1"/>
    <cellStyle name="Hipervínculo visitado" xfId="20651" builtinId="9" hidden="1"/>
    <cellStyle name="Hipervínculo visitado" xfId="20659" builtinId="9" hidden="1"/>
    <cellStyle name="Hipervínculo visitado" xfId="20663" builtinId="9" hidden="1"/>
    <cellStyle name="Hipervínculo visitado" xfId="20667" builtinId="9" hidden="1"/>
    <cellStyle name="Hipervínculo visitado" xfId="20675" builtinId="9" hidden="1"/>
    <cellStyle name="Hipervínculo visitado" xfId="20679" builtinId="9" hidden="1"/>
    <cellStyle name="Hipervínculo visitado" xfId="20683" builtinId="9" hidden="1"/>
    <cellStyle name="Hipervínculo visitado" xfId="20691" builtinId="9" hidden="1"/>
    <cellStyle name="Hipervínculo visitado" xfId="20695" builtinId="9" hidden="1"/>
    <cellStyle name="Hipervínculo visitado" xfId="20699" builtinId="9" hidden="1"/>
    <cellStyle name="Hipervínculo visitado" xfId="20707" builtinId="9" hidden="1"/>
    <cellStyle name="Hipervínculo visitado" xfId="20711" builtinId="9" hidden="1"/>
    <cellStyle name="Hipervínculo visitado" xfId="20715" builtinId="9" hidden="1"/>
    <cellStyle name="Hipervínculo visitado" xfId="20723" builtinId="9" hidden="1"/>
    <cellStyle name="Hipervínculo visitado" xfId="20727" builtinId="9" hidden="1"/>
    <cellStyle name="Hipervínculo visitado" xfId="20731" builtinId="9" hidden="1"/>
    <cellStyle name="Hipervínculo visitado" xfId="20739" builtinId="9" hidden="1"/>
    <cellStyle name="Hipervínculo visitado" xfId="20743" builtinId="9" hidden="1"/>
    <cellStyle name="Hipervínculo visitado" xfId="20747" builtinId="9" hidden="1"/>
    <cellStyle name="Hipervínculo visitado" xfId="20755" builtinId="9" hidden="1"/>
    <cellStyle name="Hipervínculo visitado" xfId="20759" builtinId="9" hidden="1"/>
    <cellStyle name="Hipervínculo visitado" xfId="20763" builtinId="9" hidden="1"/>
    <cellStyle name="Hipervínculo visitado" xfId="20771" builtinId="9" hidden="1"/>
    <cellStyle name="Hipervínculo visitado" xfId="20775" builtinId="9" hidden="1"/>
    <cellStyle name="Hipervínculo visitado" xfId="20779" builtinId="9" hidden="1"/>
    <cellStyle name="Hipervínculo visitado" xfId="20787" builtinId="9" hidden="1"/>
    <cellStyle name="Hipervínculo visitado" xfId="20791" builtinId="9" hidden="1"/>
    <cellStyle name="Hipervínculo visitado" xfId="20795" builtinId="9" hidden="1"/>
    <cellStyle name="Hipervínculo visitado" xfId="20803" builtinId="9" hidden="1"/>
    <cellStyle name="Hipervínculo visitado" xfId="20807" builtinId="9" hidden="1"/>
    <cellStyle name="Hipervínculo visitado" xfId="20811" builtinId="9" hidden="1"/>
    <cellStyle name="Hipervínculo visitado" xfId="20819" builtinId="9" hidden="1"/>
    <cellStyle name="Hipervínculo visitado" xfId="20823" builtinId="9" hidden="1"/>
    <cellStyle name="Hipervínculo visitado" xfId="20827" builtinId="9" hidden="1"/>
    <cellStyle name="Hipervínculo visitado" xfId="20835" builtinId="9" hidden="1"/>
    <cellStyle name="Hipervínculo visitado" xfId="20839" builtinId="9" hidden="1"/>
    <cellStyle name="Hipervínculo visitado" xfId="20843" builtinId="9" hidden="1"/>
    <cellStyle name="Hipervínculo visitado" xfId="20851" builtinId="9" hidden="1"/>
    <cellStyle name="Hipervínculo visitado" xfId="20855" builtinId="9" hidden="1"/>
    <cellStyle name="Hipervínculo visitado" xfId="20859" builtinId="9" hidden="1"/>
    <cellStyle name="Hipervínculo visitado" xfId="20499" builtinId="9" hidden="1"/>
    <cellStyle name="Hipervínculo visitado" xfId="20869" builtinId="9" hidden="1"/>
    <cellStyle name="Hipervínculo visitado" xfId="20873" builtinId="9" hidden="1"/>
    <cellStyle name="Hipervínculo visitado" xfId="20881" builtinId="9" hidden="1"/>
    <cellStyle name="Hipervínculo visitado" xfId="20885" builtinId="9" hidden="1"/>
    <cellStyle name="Hipervínculo visitado" xfId="20889" builtinId="9" hidden="1"/>
    <cellStyle name="Hipervínculo visitado" xfId="20897" builtinId="9" hidden="1"/>
    <cellStyle name="Hipervínculo visitado" xfId="20901" builtinId="9" hidden="1"/>
    <cellStyle name="Hipervínculo visitado" xfId="20905" builtinId="9" hidden="1"/>
    <cellStyle name="Hipervínculo visitado" xfId="20913" builtinId="9" hidden="1"/>
    <cellStyle name="Hipervínculo visitado" xfId="20917" builtinId="9" hidden="1"/>
    <cellStyle name="Hipervínculo visitado" xfId="20921" builtinId="9" hidden="1"/>
    <cellStyle name="Hipervínculo visitado" xfId="20929" builtinId="9" hidden="1"/>
    <cellStyle name="Hipervínculo visitado" xfId="20933" builtinId="9" hidden="1"/>
    <cellStyle name="Hipervínculo visitado" xfId="20937" builtinId="9" hidden="1"/>
    <cellStyle name="Hipervínculo visitado" xfId="20945" builtinId="9" hidden="1"/>
    <cellStyle name="Hipervínculo visitado" xfId="20949" builtinId="9" hidden="1"/>
    <cellStyle name="Hipervínculo visitado" xfId="20953" builtinId="9" hidden="1"/>
    <cellStyle name="Hipervínculo visitado" xfId="20961" builtinId="9" hidden="1"/>
    <cellStyle name="Hipervínculo visitado" xfId="20965" builtinId="9" hidden="1"/>
    <cellStyle name="Hipervínculo visitado" xfId="20969" builtinId="9" hidden="1"/>
    <cellStyle name="Hipervínculo visitado" xfId="20977" builtinId="9" hidden="1"/>
    <cellStyle name="Hipervínculo visitado" xfId="20981" builtinId="9" hidden="1"/>
    <cellStyle name="Hipervínculo visitado" xfId="20985" builtinId="9" hidden="1"/>
    <cellStyle name="Hipervínculo visitado" xfId="20993" builtinId="9" hidden="1"/>
    <cellStyle name="Hipervínculo visitado" xfId="20997" builtinId="9" hidden="1"/>
    <cellStyle name="Hipervínculo visitado" xfId="21001" builtinId="9" hidden="1"/>
    <cellStyle name="Hipervínculo visitado" xfId="21009" builtinId="9" hidden="1"/>
    <cellStyle name="Hipervínculo visitado" xfId="21013" builtinId="9" hidden="1"/>
    <cellStyle name="Hipervínculo visitado" xfId="21017" builtinId="9" hidden="1"/>
    <cellStyle name="Hipervínculo visitado" xfId="21025" builtinId="9" hidden="1"/>
    <cellStyle name="Hipervínculo visitado" xfId="21029" builtinId="9" hidden="1"/>
    <cellStyle name="Hipervínculo visitado" xfId="21033" builtinId="9" hidden="1"/>
    <cellStyle name="Hipervínculo visitado" xfId="21041" builtinId="9" hidden="1"/>
    <cellStyle name="Hipervínculo visitado" xfId="21045" builtinId="9" hidden="1"/>
    <cellStyle name="Hipervínculo visitado" xfId="21060" builtinId="9" hidden="1"/>
    <cellStyle name="Hipervínculo visitado" xfId="21068" builtinId="9" hidden="1"/>
    <cellStyle name="Hipervínculo visitado" xfId="21072" builtinId="9" hidden="1"/>
    <cellStyle name="Hipervínculo visitado" xfId="21076" builtinId="9" hidden="1"/>
    <cellStyle name="Hipervínculo visitado" xfId="21084" builtinId="9" hidden="1"/>
    <cellStyle name="Hipervínculo visitado" xfId="21088" builtinId="9" hidden="1"/>
    <cellStyle name="Hipervínculo visitado" xfId="21092" builtinId="9" hidden="1"/>
    <cellStyle name="Hipervínculo visitado" xfId="21100" builtinId="9" hidden="1"/>
    <cellStyle name="Hipervínculo visitado" xfId="21104" builtinId="9" hidden="1"/>
    <cellStyle name="Hipervínculo visitado" xfId="21109" builtinId="9" hidden="1"/>
    <cellStyle name="Hipervínculo visitado" xfId="21117" builtinId="9" hidden="1"/>
    <cellStyle name="Hipervínculo visitado" xfId="21121" builtinId="9" hidden="1"/>
    <cellStyle name="Hipervínculo visitado" xfId="21125" builtinId="9" hidden="1"/>
    <cellStyle name="Hipervínculo visitado" xfId="21133" builtinId="9" hidden="1"/>
    <cellStyle name="Hipervínculo visitado" xfId="21137" builtinId="9" hidden="1"/>
    <cellStyle name="Hipervínculo visitado" xfId="21141" builtinId="9" hidden="1"/>
    <cellStyle name="Hipervínculo visitado" xfId="21149" builtinId="9" hidden="1"/>
    <cellStyle name="Hipervínculo visitado" xfId="21153" builtinId="9" hidden="1"/>
    <cellStyle name="Hipervínculo visitado" xfId="21157" builtinId="9" hidden="1"/>
    <cellStyle name="Hipervínculo visitado" xfId="21165" builtinId="9" hidden="1"/>
    <cellStyle name="Hipervínculo visitado" xfId="21169" builtinId="9" hidden="1"/>
    <cellStyle name="Hipervínculo visitado" xfId="21173" builtinId="9" hidden="1"/>
    <cellStyle name="Hipervínculo visitado" xfId="21181" builtinId="9" hidden="1"/>
    <cellStyle name="Hipervínculo visitado" xfId="21185" builtinId="9" hidden="1"/>
    <cellStyle name="Hipervínculo visitado" xfId="21189" builtinId="9" hidden="1"/>
    <cellStyle name="Hipervínculo visitado" xfId="21198" builtinId="9" hidden="1"/>
    <cellStyle name="Hipervínculo visitado" xfId="21202" builtinId="9" hidden="1"/>
    <cellStyle name="Hipervínculo visitado" xfId="21206" builtinId="9" hidden="1"/>
    <cellStyle name="Hipervínculo visitado" xfId="21214" builtinId="9" hidden="1"/>
    <cellStyle name="Hipervínculo visitado" xfId="21218" builtinId="9" hidden="1"/>
    <cellStyle name="Hipervínculo visitado" xfId="21222" builtinId="9" hidden="1"/>
    <cellStyle name="Hipervínculo visitado" xfId="21230" builtinId="9" hidden="1"/>
    <cellStyle name="Hipervínculo visitado" xfId="21234" builtinId="9" hidden="1"/>
    <cellStyle name="Hipervínculo visitado" xfId="21238" builtinId="9" hidden="1"/>
    <cellStyle name="Hipervínculo visitado" xfId="21246" builtinId="9" hidden="1"/>
    <cellStyle name="Hipervínculo visitado" xfId="21250" builtinId="9" hidden="1"/>
    <cellStyle name="Hipervínculo visitado" xfId="21254" builtinId="9" hidden="1"/>
    <cellStyle name="Hipervínculo visitado" xfId="21262" builtinId="9" hidden="1"/>
    <cellStyle name="Hipervínculo visitado" xfId="21266" builtinId="9" hidden="1"/>
    <cellStyle name="Hipervínculo visitado" xfId="21270" builtinId="9" hidden="1"/>
    <cellStyle name="Hipervínculo visitado" xfId="21278" builtinId="9" hidden="1"/>
    <cellStyle name="Hipervínculo visitado" xfId="21282" builtinId="9" hidden="1"/>
    <cellStyle name="Hipervínculo visitado" xfId="21286" builtinId="9" hidden="1"/>
    <cellStyle name="Hipervínculo visitado" xfId="21294" builtinId="9" hidden="1"/>
    <cellStyle name="Hipervínculo visitado" xfId="21298" builtinId="9" hidden="1"/>
    <cellStyle name="Hipervínculo visitado" xfId="21302" builtinId="9" hidden="1"/>
    <cellStyle name="Hipervínculo visitado" xfId="21310" builtinId="9" hidden="1"/>
    <cellStyle name="Hipervínculo visitado" xfId="21314" builtinId="9" hidden="1"/>
    <cellStyle name="Hipervínculo visitado" xfId="21318" builtinId="9" hidden="1"/>
    <cellStyle name="Hipervínculo visitado" xfId="21326" builtinId="9" hidden="1"/>
    <cellStyle name="Hipervínculo visitado" xfId="21330" builtinId="9" hidden="1"/>
    <cellStyle name="Hipervínculo visitado" xfId="21334" builtinId="9" hidden="1"/>
    <cellStyle name="Hipervínculo visitado" xfId="21342" builtinId="9" hidden="1"/>
    <cellStyle name="Hipervínculo visitado" xfId="21346" builtinId="9" hidden="1"/>
    <cellStyle name="Hipervínculo visitado" xfId="21350" builtinId="9" hidden="1"/>
    <cellStyle name="Hipervínculo visitado" xfId="21358" builtinId="9" hidden="1"/>
    <cellStyle name="Hipervínculo visitado" xfId="21362" builtinId="9" hidden="1"/>
    <cellStyle name="Hipervínculo visitado" xfId="21366" builtinId="9" hidden="1"/>
    <cellStyle name="Hipervínculo visitado" xfId="21374" builtinId="9" hidden="1"/>
    <cellStyle name="Hipervínculo visitado" xfId="21378" builtinId="9" hidden="1"/>
    <cellStyle name="Hipervínculo visitado" xfId="21382" builtinId="9" hidden="1"/>
    <cellStyle name="Hipervínculo visitado" xfId="21390" builtinId="9" hidden="1"/>
    <cellStyle name="Hipervínculo visitado" xfId="21394" builtinId="9" hidden="1"/>
    <cellStyle name="Hipervínculo visitado" xfId="21398" builtinId="9" hidden="1"/>
    <cellStyle name="Hipervínculo visitado" xfId="21406" builtinId="9" hidden="1"/>
    <cellStyle name="Hipervínculo visitado" xfId="21410" builtinId="9" hidden="1"/>
    <cellStyle name="Hipervínculo visitado" xfId="21414" builtinId="9" hidden="1"/>
    <cellStyle name="Hipervínculo visitado" xfId="21422" builtinId="9" hidden="1"/>
    <cellStyle name="Hipervínculo visitado" xfId="21424" builtinId="9" hidden="1"/>
    <cellStyle name="Hipervínculo visitado" xfId="21428" builtinId="9" hidden="1"/>
    <cellStyle name="Hipervínculo visitado" xfId="21436" builtinId="9" hidden="1"/>
    <cellStyle name="Hipervínculo visitado" xfId="21440" builtinId="9" hidden="1"/>
    <cellStyle name="Hipervínculo visitado" xfId="21444" builtinId="9" hidden="1"/>
    <cellStyle name="Hipervínculo visitado" xfId="21452" builtinId="9" hidden="1"/>
    <cellStyle name="Hipervínculo visitado" xfId="21456" builtinId="9" hidden="1"/>
    <cellStyle name="Hipervínculo visitado" xfId="21460" builtinId="9" hidden="1"/>
    <cellStyle name="Hipervínculo visitado" xfId="21468" builtinId="9" hidden="1"/>
    <cellStyle name="Hipervínculo visitado" xfId="21472" builtinId="9" hidden="1"/>
    <cellStyle name="Hipervínculo visitado" xfId="21476" builtinId="9" hidden="1"/>
    <cellStyle name="Hipervínculo visitado" xfId="21484" builtinId="9" hidden="1"/>
    <cellStyle name="Hipervínculo visitado" xfId="21488" builtinId="9" hidden="1"/>
    <cellStyle name="Hipervínculo visitado" xfId="21492" builtinId="9" hidden="1"/>
    <cellStyle name="Hipervínculo visitado" xfId="21500" builtinId="9" hidden="1"/>
    <cellStyle name="Hipervínculo visitado" xfId="21504" builtinId="9" hidden="1"/>
    <cellStyle name="Hipervínculo visitado" xfId="21508" builtinId="9" hidden="1"/>
    <cellStyle name="Hipervínculo visitado" xfId="21516" builtinId="9" hidden="1"/>
    <cellStyle name="Hipervínculo visitado" xfId="21520" builtinId="9" hidden="1"/>
    <cellStyle name="Hipervínculo visitado" xfId="21524" builtinId="9" hidden="1"/>
    <cellStyle name="Hipervínculo visitado" xfId="21532" builtinId="9" hidden="1"/>
    <cellStyle name="Hipervínculo visitado" xfId="21536" builtinId="9" hidden="1"/>
    <cellStyle name="Hipervínculo visitado" xfId="21540" builtinId="9" hidden="1"/>
    <cellStyle name="Hipervínculo visitado" xfId="21548" builtinId="9" hidden="1"/>
    <cellStyle name="Hipervínculo visitado" xfId="21552" builtinId="9" hidden="1"/>
    <cellStyle name="Hipervínculo visitado" xfId="21556" builtinId="9" hidden="1"/>
    <cellStyle name="Hipervínculo visitado" xfId="21564" builtinId="9" hidden="1"/>
    <cellStyle name="Hipervínculo visitado" xfId="21568" builtinId="9" hidden="1"/>
    <cellStyle name="Hipervínculo visitado" xfId="21572" builtinId="9" hidden="1"/>
    <cellStyle name="Hipervínculo visitado" xfId="21580" builtinId="9" hidden="1"/>
    <cellStyle name="Hipervínculo visitado" xfId="21584" builtinId="9" hidden="1"/>
    <cellStyle name="Hipervínculo visitado" xfId="21588" builtinId="9" hidden="1"/>
    <cellStyle name="Hipervínculo visitado" xfId="21596" builtinId="9" hidden="1"/>
    <cellStyle name="Hipervínculo visitado" xfId="21600" builtinId="9" hidden="1"/>
    <cellStyle name="Hipervínculo visitado" xfId="21054" builtinId="9" hidden="1"/>
    <cellStyle name="Hipervínculo visitado" xfId="21610" builtinId="9" hidden="1"/>
    <cellStyle name="Hipervínculo visitado" xfId="21614" builtinId="9" hidden="1"/>
    <cellStyle name="Hipervínculo visitado" xfId="21618" builtinId="9" hidden="1"/>
    <cellStyle name="Hipervínculo visitado" xfId="21626" builtinId="9" hidden="1"/>
    <cellStyle name="Hipervínculo visitado" xfId="21630" builtinId="9" hidden="1"/>
    <cellStyle name="Hipervínculo visitado" xfId="21634" builtinId="9" hidden="1"/>
    <cellStyle name="Hipervínculo visitado" xfId="21642" builtinId="9" hidden="1"/>
    <cellStyle name="Hipervínculo visitado" xfId="21646" builtinId="9" hidden="1"/>
    <cellStyle name="Hipervínculo visitado" xfId="21650" builtinId="9" hidden="1"/>
    <cellStyle name="Hipervínculo visitado" xfId="21658" builtinId="9" hidden="1"/>
    <cellStyle name="Hipervínculo visitado" xfId="21662" builtinId="9" hidden="1"/>
    <cellStyle name="Hipervínculo visitado" xfId="21666" builtinId="9" hidden="1"/>
    <cellStyle name="Hipervínculo visitado" xfId="21674" builtinId="9" hidden="1"/>
    <cellStyle name="Hipervínculo visitado" xfId="21678" builtinId="9" hidden="1"/>
    <cellStyle name="Hipervínculo visitado" xfId="21682" builtinId="9" hidden="1"/>
    <cellStyle name="Hipervínculo visitado" xfId="21690" builtinId="9" hidden="1"/>
    <cellStyle name="Hipervínculo visitado" xfId="21694" builtinId="9" hidden="1"/>
    <cellStyle name="Hipervínculo visitado" xfId="21698" builtinId="9" hidden="1"/>
    <cellStyle name="Hipervínculo visitado" xfId="21706" builtinId="9" hidden="1"/>
    <cellStyle name="Hipervínculo visitado" xfId="21710" builtinId="9" hidden="1"/>
    <cellStyle name="Hipervínculo visitado" xfId="21714" builtinId="9" hidden="1"/>
    <cellStyle name="Hipervínculo visitado" xfId="21722" builtinId="9" hidden="1"/>
    <cellStyle name="Hipervínculo visitado" xfId="21726" builtinId="9" hidden="1"/>
    <cellStyle name="Hipervínculo visitado" xfId="21730" builtinId="9" hidden="1"/>
    <cellStyle name="Hipervínculo visitado" xfId="21738" builtinId="9" hidden="1"/>
    <cellStyle name="Hipervínculo visitado" xfId="21742" builtinId="9" hidden="1"/>
    <cellStyle name="Hipervínculo visitado" xfId="21746" builtinId="9" hidden="1"/>
    <cellStyle name="Hipervínculo visitado" xfId="21754" builtinId="9" hidden="1"/>
    <cellStyle name="Hipervínculo visitado" xfId="21758" builtinId="9" hidden="1"/>
    <cellStyle name="Hipervínculo visitado" xfId="21762" builtinId="9" hidden="1"/>
    <cellStyle name="Hipervínculo visitado" xfId="21770" builtinId="9" hidden="1"/>
    <cellStyle name="Hipervínculo visitado" xfId="21774" builtinId="9" hidden="1"/>
    <cellStyle name="Hipervínculo visitado" xfId="21778" builtinId="9" hidden="1"/>
    <cellStyle name="Hipervínculo visitado" xfId="21780" builtinId="9" hidden="1"/>
    <cellStyle name="Hipervínculo visitado" xfId="21776" builtinId="9" hidden="1"/>
    <cellStyle name="Hipervínculo visitado" xfId="21772" builtinId="9" hidden="1"/>
    <cellStyle name="Hipervínculo visitado" xfId="21764" builtinId="9" hidden="1"/>
    <cellStyle name="Hipervínculo visitado" xfId="21760" builtinId="9" hidden="1"/>
    <cellStyle name="Hipervínculo visitado" xfId="21756" builtinId="9" hidden="1"/>
    <cellStyle name="Hipervínculo visitado" xfId="21748" builtinId="9" hidden="1"/>
    <cellStyle name="Hipervínculo visitado" xfId="21744" builtinId="9" hidden="1"/>
    <cellStyle name="Hipervínculo visitado" xfId="21740" builtinId="9" hidden="1"/>
    <cellStyle name="Hipervínculo visitado" xfId="21732" builtinId="9" hidden="1"/>
    <cellStyle name="Hipervínculo visitado" xfId="21728" builtinId="9" hidden="1"/>
    <cellStyle name="Hipervínculo visitado" xfId="21724" builtinId="9" hidden="1"/>
    <cellStyle name="Hipervínculo visitado" xfId="21716" builtinId="9" hidden="1"/>
    <cellStyle name="Hipervínculo visitado" xfId="21712" builtinId="9" hidden="1"/>
    <cellStyle name="Hipervínculo visitado" xfId="21708" builtinId="9" hidden="1"/>
    <cellStyle name="Hipervínculo visitado" xfId="21700" builtinId="9" hidden="1"/>
    <cellStyle name="Hipervínculo visitado" xfId="21696" builtinId="9" hidden="1"/>
    <cellStyle name="Hipervínculo visitado" xfId="21692" builtinId="9" hidden="1"/>
    <cellStyle name="Hipervínculo visitado" xfId="21684" builtinId="9" hidden="1"/>
    <cellStyle name="Hipervínculo visitado" xfId="21680" builtinId="9" hidden="1"/>
    <cellStyle name="Hipervínculo visitado" xfId="21676" builtinId="9" hidden="1"/>
    <cellStyle name="Hipervínculo visitado" xfId="21668" builtinId="9" hidden="1"/>
    <cellStyle name="Hipervínculo visitado" xfId="21664" builtinId="9" hidden="1"/>
    <cellStyle name="Hipervínculo visitado" xfId="21660" builtinId="9" hidden="1"/>
    <cellStyle name="Hipervínculo visitado" xfId="21652" builtinId="9" hidden="1"/>
    <cellStyle name="Hipervínculo visitado" xfId="21648" builtinId="9" hidden="1"/>
    <cellStyle name="Hipervínculo visitado" xfId="21644" builtinId="9" hidden="1"/>
    <cellStyle name="Hipervínculo visitado" xfId="21636" builtinId="9" hidden="1"/>
    <cellStyle name="Hipervínculo visitado" xfId="21632" builtinId="9" hidden="1"/>
    <cellStyle name="Hipervínculo visitado" xfId="21628" builtinId="9" hidden="1"/>
    <cellStyle name="Hipervínculo visitado" xfId="21620" builtinId="9" hidden="1"/>
    <cellStyle name="Hipervínculo visitado" xfId="21616" builtinId="9" hidden="1"/>
    <cellStyle name="Hipervínculo visitado" xfId="21612" builtinId="9" hidden="1"/>
    <cellStyle name="Hipervínculo visitado" xfId="21604" builtinId="9" hidden="1"/>
    <cellStyle name="Hipervínculo visitado" xfId="21602" builtinId="9" hidden="1"/>
    <cellStyle name="Hipervínculo visitado" xfId="21598" builtinId="9" hidden="1"/>
    <cellStyle name="Hipervínculo visitado" xfId="21590" builtinId="9" hidden="1"/>
    <cellStyle name="Hipervínculo visitado" xfId="21586" builtinId="9" hidden="1"/>
    <cellStyle name="Hipervínculo visitado" xfId="21582" builtinId="9" hidden="1"/>
    <cellStyle name="Hipervínculo visitado" xfId="21574" builtinId="9" hidden="1"/>
    <cellStyle name="Hipervínculo visitado" xfId="21570" builtinId="9" hidden="1"/>
    <cellStyle name="Hipervínculo visitado" xfId="21566" builtinId="9" hidden="1"/>
    <cellStyle name="Hipervínculo visitado" xfId="21558" builtinId="9" hidden="1"/>
    <cellStyle name="Hipervínculo visitado" xfId="21554" builtinId="9" hidden="1"/>
    <cellStyle name="Hipervínculo visitado" xfId="21550" builtinId="9" hidden="1"/>
    <cellStyle name="Hipervínculo visitado" xfId="21542" builtinId="9" hidden="1"/>
    <cellStyle name="Hipervínculo visitado" xfId="21538" builtinId="9" hidden="1"/>
    <cellStyle name="Hipervínculo visitado" xfId="21534" builtinId="9" hidden="1"/>
    <cellStyle name="Hipervínculo visitado" xfId="21526" builtinId="9" hidden="1"/>
    <cellStyle name="Hipervínculo visitado" xfId="21522" builtinId="9" hidden="1"/>
    <cellStyle name="Hipervínculo visitado" xfId="21518" builtinId="9" hidden="1"/>
    <cellStyle name="Hipervínculo visitado" xfId="21510" builtinId="9" hidden="1"/>
    <cellStyle name="Hipervínculo visitado" xfId="21506" builtinId="9" hidden="1"/>
    <cellStyle name="Hipervínculo visitado" xfId="21502" builtinId="9" hidden="1"/>
    <cellStyle name="Hipervínculo visitado" xfId="21494" builtinId="9" hidden="1"/>
    <cellStyle name="Hipervínculo visitado" xfId="21490" builtinId="9" hidden="1"/>
    <cellStyle name="Hipervínculo visitado" xfId="21486" builtinId="9" hidden="1"/>
    <cellStyle name="Hipervínculo visitado" xfId="21478" builtinId="9" hidden="1"/>
    <cellStyle name="Hipervínculo visitado" xfId="21474" builtinId="9" hidden="1"/>
    <cellStyle name="Hipervínculo visitado" xfId="21470" builtinId="9" hidden="1"/>
    <cellStyle name="Hipervínculo visitado" xfId="21462" builtinId="9" hidden="1"/>
    <cellStyle name="Hipervínculo visitado" xfId="21458" builtinId="9" hidden="1"/>
    <cellStyle name="Hipervínculo visitado" xfId="21454" builtinId="9" hidden="1"/>
    <cellStyle name="Hipervínculo visitado" xfId="21446" builtinId="9" hidden="1"/>
    <cellStyle name="Hipervínculo visitado" xfId="21442" builtinId="9" hidden="1"/>
    <cellStyle name="Hipervínculo visitado" xfId="21438" builtinId="9" hidden="1"/>
    <cellStyle name="Hipervínculo visitado" xfId="21430" builtinId="9" hidden="1"/>
    <cellStyle name="Hipervínculo visitado" xfId="21426" builtinId="9" hidden="1"/>
    <cellStyle name="Hipervínculo visitado" xfId="21055" builtinId="9" hidden="1"/>
    <cellStyle name="Hipervínculo visitado" xfId="21416" builtinId="9" hidden="1"/>
    <cellStyle name="Hipervínculo visitado" xfId="21412" builtinId="9" hidden="1"/>
    <cellStyle name="Hipervínculo visitado" xfId="21408" builtinId="9" hidden="1"/>
    <cellStyle name="Hipervínculo visitado" xfId="21400" builtinId="9" hidden="1"/>
    <cellStyle name="Hipervínculo visitado" xfId="21396" builtinId="9" hidden="1"/>
    <cellStyle name="Hipervínculo visitado" xfId="21392" builtinId="9" hidden="1"/>
    <cellStyle name="Hipervínculo visitado" xfId="21384" builtinId="9" hidden="1"/>
    <cellStyle name="Hipervínculo visitado" xfId="21380" builtinId="9" hidden="1"/>
    <cellStyle name="Hipervínculo visitado" xfId="21376" builtinId="9" hidden="1"/>
    <cellStyle name="Hipervínculo visitado" xfId="21368" builtinId="9" hidden="1"/>
    <cellStyle name="Hipervínculo visitado" xfId="21364" builtinId="9" hidden="1"/>
    <cellStyle name="Hipervínculo visitado" xfId="21360" builtinId="9" hidden="1"/>
    <cellStyle name="Hipervínculo visitado" xfId="21352" builtinId="9" hidden="1"/>
    <cellStyle name="Hipervínculo visitado" xfId="21348" builtinId="9" hidden="1"/>
    <cellStyle name="Hipervínculo visitado" xfId="21344" builtinId="9" hidden="1"/>
    <cellStyle name="Hipervínculo visitado" xfId="21336" builtinId="9" hidden="1"/>
    <cellStyle name="Hipervínculo visitado" xfId="21332" builtinId="9" hidden="1"/>
    <cellStyle name="Hipervínculo visitado" xfId="21328" builtinId="9" hidden="1"/>
    <cellStyle name="Hipervínculo visitado" xfId="21320" builtinId="9" hidden="1"/>
    <cellStyle name="Hipervínculo visitado" xfId="21316" builtinId="9" hidden="1"/>
    <cellStyle name="Hipervínculo visitado" xfId="21312" builtinId="9" hidden="1"/>
    <cellStyle name="Hipervínculo visitado" xfId="21304" builtinId="9" hidden="1"/>
    <cellStyle name="Hipervínculo visitado" xfId="21300" builtinId="9" hidden="1"/>
    <cellStyle name="Hipervínculo visitado" xfId="21296" builtinId="9" hidden="1"/>
    <cellStyle name="Hipervínculo visitado" xfId="21288" builtinId="9" hidden="1"/>
    <cellStyle name="Hipervínculo visitado" xfId="21284" builtinId="9" hidden="1"/>
    <cellStyle name="Hipervínculo visitado" xfId="21280" builtinId="9" hidden="1"/>
    <cellStyle name="Hipervínculo visitado" xfId="21272" builtinId="9" hidden="1"/>
    <cellStyle name="Hipervínculo visitado" xfId="21268" builtinId="9" hidden="1"/>
    <cellStyle name="Hipervínculo visitado" xfId="21264" builtinId="9" hidden="1"/>
    <cellStyle name="Hipervínculo visitado" xfId="21256" builtinId="9" hidden="1"/>
    <cellStyle name="Hipervínculo visitado" xfId="21252" builtinId="9" hidden="1"/>
    <cellStyle name="Hipervínculo visitado" xfId="21248" builtinId="9" hidden="1"/>
    <cellStyle name="Hipervínculo visitado" xfId="21240" builtinId="9" hidden="1"/>
    <cellStyle name="Hipervínculo visitado" xfId="21236" builtinId="9" hidden="1"/>
    <cellStyle name="Hipervínculo visitado" xfId="21232" builtinId="9" hidden="1"/>
    <cellStyle name="Hipervínculo visitado" xfId="21224" builtinId="9" hidden="1"/>
    <cellStyle name="Hipervínculo visitado" xfId="21220" builtinId="9" hidden="1"/>
    <cellStyle name="Hipervínculo visitado" xfId="21216" builtinId="9" hidden="1"/>
    <cellStyle name="Hipervínculo visitado" xfId="21208" builtinId="9" hidden="1"/>
    <cellStyle name="Hipervínculo visitado" xfId="21204" builtinId="9" hidden="1"/>
    <cellStyle name="Hipervínculo visitado" xfId="21200" builtinId="9" hidden="1"/>
    <cellStyle name="Hipervínculo visitado" xfId="21191" builtinId="9" hidden="1"/>
    <cellStyle name="Hipervínculo visitado" xfId="21187" builtinId="9" hidden="1"/>
    <cellStyle name="Hipervínculo visitado" xfId="21183" builtinId="9" hidden="1"/>
    <cellStyle name="Hipervínculo visitado" xfId="21175" builtinId="9" hidden="1"/>
    <cellStyle name="Hipervínculo visitado" xfId="21171" builtinId="9" hidden="1"/>
    <cellStyle name="Hipervínculo visitado" xfId="21167" builtinId="9" hidden="1"/>
    <cellStyle name="Hipervínculo visitado" xfId="21159" builtinId="9" hidden="1"/>
    <cellStyle name="Hipervínculo visitado" xfId="21155" builtinId="9" hidden="1"/>
    <cellStyle name="Hipervínculo visitado" xfId="21151" builtinId="9" hidden="1"/>
    <cellStyle name="Hipervínculo visitado" xfId="21143" builtinId="9" hidden="1"/>
    <cellStyle name="Hipervínculo visitado" xfId="21139" builtinId="9" hidden="1"/>
    <cellStyle name="Hipervínculo visitado" xfId="21135" builtinId="9" hidden="1"/>
    <cellStyle name="Hipervínculo visitado" xfId="21127" builtinId="9" hidden="1"/>
    <cellStyle name="Hipervínculo visitado" xfId="21123" builtinId="9" hidden="1"/>
    <cellStyle name="Hipervínculo visitado" xfId="21119" builtinId="9" hidden="1"/>
    <cellStyle name="Hipervínculo visitado" xfId="21111" builtinId="9" hidden="1"/>
    <cellStyle name="Hipervínculo visitado" xfId="21106" builtinId="9" hidden="1"/>
    <cellStyle name="Hipervínculo visitado" xfId="21102" builtinId="9" hidden="1"/>
    <cellStyle name="Hipervínculo visitado" xfId="21094" builtinId="9" hidden="1"/>
    <cellStyle name="Hipervínculo visitado" xfId="21090" builtinId="9" hidden="1"/>
    <cellStyle name="Hipervínculo visitado" xfId="21086" builtinId="9" hidden="1"/>
    <cellStyle name="Hipervínculo visitado" xfId="21078" builtinId="9" hidden="1"/>
    <cellStyle name="Hipervínculo visitado" xfId="21074" builtinId="9" hidden="1"/>
    <cellStyle name="Hipervínculo visitado" xfId="21070" builtinId="9" hidden="1"/>
    <cellStyle name="Hipervínculo visitado" xfId="21062" builtinId="9" hidden="1"/>
    <cellStyle name="Hipervínculo visitado" xfId="21058" builtinId="9" hidden="1"/>
    <cellStyle name="Hipervínculo visitado" xfId="21043" builtinId="9" hidden="1"/>
    <cellStyle name="Hipervínculo visitado" xfId="21035" builtinId="9" hidden="1"/>
    <cellStyle name="Hipervínculo visitado" xfId="21031" builtinId="9" hidden="1"/>
    <cellStyle name="Hipervínculo visitado" xfId="21027" builtinId="9" hidden="1"/>
    <cellStyle name="Hipervínculo visitado" xfId="21019" builtinId="9" hidden="1"/>
    <cellStyle name="Hipervínculo visitado" xfId="21015" builtinId="9" hidden="1"/>
    <cellStyle name="Hipervínculo visitado" xfId="21011" builtinId="9" hidden="1"/>
    <cellStyle name="Hipervínculo visitado" xfId="21003" builtinId="9" hidden="1"/>
    <cellStyle name="Hipervínculo visitado" xfId="20999" builtinId="9" hidden="1"/>
    <cellStyle name="Hipervínculo visitado" xfId="20995" builtinId="9" hidden="1"/>
    <cellStyle name="Hipervínculo visitado" xfId="20987" builtinId="9" hidden="1"/>
    <cellStyle name="Hipervínculo visitado" xfId="20983" builtinId="9" hidden="1"/>
    <cellStyle name="Hipervínculo visitado" xfId="20979" builtinId="9" hidden="1"/>
    <cellStyle name="Hipervínculo visitado" xfId="20971" builtinId="9" hidden="1"/>
    <cellStyle name="Hipervínculo visitado" xfId="20967" builtinId="9" hidden="1"/>
    <cellStyle name="Hipervínculo visitado" xfId="20963" builtinId="9" hidden="1"/>
    <cellStyle name="Hipervínculo visitado" xfId="20955" builtinId="9" hidden="1"/>
    <cellStyle name="Hipervínculo visitado" xfId="20951" builtinId="9" hidden="1"/>
    <cellStyle name="Hipervínculo visitado" xfId="20947" builtinId="9" hidden="1"/>
    <cellStyle name="Hipervínculo visitado" xfId="20939" builtinId="9" hidden="1"/>
    <cellStyle name="Hipervínculo visitado" xfId="20935" builtinId="9" hidden="1"/>
    <cellStyle name="Hipervínculo visitado" xfId="20931" builtinId="9" hidden="1"/>
    <cellStyle name="Hipervínculo visitado" xfId="20923" builtinId="9" hidden="1"/>
    <cellStyle name="Hipervínculo visitado" xfId="20919" builtinId="9" hidden="1"/>
    <cellStyle name="Hipervínculo visitado" xfId="20915" builtinId="9" hidden="1"/>
    <cellStyle name="Hipervínculo visitado" xfId="20907" builtinId="9" hidden="1"/>
    <cellStyle name="Hipervínculo visitado" xfId="20903" builtinId="9" hidden="1"/>
    <cellStyle name="Hipervínculo visitado" xfId="20899" builtinId="9" hidden="1"/>
    <cellStyle name="Hipervínculo visitado" xfId="20891" builtinId="9" hidden="1"/>
    <cellStyle name="Hipervínculo visitado" xfId="20887" builtinId="9" hidden="1"/>
    <cellStyle name="Hipervínculo visitado" xfId="20883" builtinId="9" hidden="1"/>
    <cellStyle name="Hipervínculo visitado" xfId="20875" builtinId="9" hidden="1"/>
    <cellStyle name="Hipervínculo visitado" xfId="20871" builtinId="9" hidden="1"/>
    <cellStyle name="Hipervínculo visitado" xfId="20867" builtinId="9" hidden="1"/>
    <cellStyle name="Hipervínculo visitado" xfId="20861" builtinId="9" hidden="1"/>
    <cellStyle name="Hipervínculo visitado" xfId="20857" builtinId="9" hidden="1"/>
    <cellStyle name="Hipervínculo visitado" xfId="20853" builtinId="9" hidden="1"/>
    <cellStyle name="Hipervínculo visitado" xfId="20845" builtinId="9" hidden="1"/>
    <cellStyle name="Hipervínculo visitado" xfId="20841" builtinId="9" hidden="1"/>
    <cellStyle name="Hipervínculo visitado" xfId="20837" builtinId="9" hidden="1"/>
    <cellStyle name="Hipervínculo visitado" xfId="20829" builtinId="9" hidden="1"/>
    <cellStyle name="Hipervínculo visitado" xfId="20825" builtinId="9" hidden="1"/>
    <cellStyle name="Hipervínculo visitado" xfId="20821" builtinId="9" hidden="1"/>
    <cellStyle name="Hipervínculo visitado" xfId="20813" builtinId="9" hidden="1"/>
    <cellStyle name="Hipervínculo visitado" xfId="20809" builtinId="9" hidden="1"/>
    <cellStyle name="Hipervínculo visitado" xfId="20805" builtinId="9" hidden="1"/>
    <cellStyle name="Hipervínculo visitado" xfId="20797" builtinId="9" hidden="1"/>
    <cellStyle name="Hipervínculo visitado" xfId="20793" builtinId="9" hidden="1"/>
    <cellStyle name="Hipervínculo visitado" xfId="20789" builtinId="9" hidden="1"/>
    <cellStyle name="Hipervínculo visitado" xfId="20781" builtinId="9" hidden="1"/>
    <cellStyle name="Hipervínculo visitado" xfId="20777" builtinId="9" hidden="1"/>
    <cellStyle name="Hipervínculo visitado" xfId="20773" builtinId="9" hidden="1"/>
    <cellStyle name="Hipervínculo visitado" xfId="20765" builtinId="9" hidden="1"/>
    <cellStyle name="Hipervínculo visitado" xfId="20761" builtinId="9" hidden="1"/>
    <cellStyle name="Hipervínculo visitado" xfId="20757" builtinId="9" hidden="1"/>
    <cellStyle name="Hipervínculo visitado" xfId="20749" builtinId="9" hidden="1"/>
    <cellStyle name="Hipervínculo visitado" xfId="20745" builtinId="9" hidden="1"/>
    <cellStyle name="Hipervínculo visitado" xfId="20741" builtinId="9" hidden="1"/>
    <cellStyle name="Hipervínculo visitado" xfId="20733" builtinId="9" hidden="1"/>
    <cellStyle name="Hipervínculo visitado" xfId="20729" builtinId="9" hidden="1"/>
    <cellStyle name="Hipervínculo visitado" xfId="20725" builtinId="9" hidden="1"/>
    <cellStyle name="Hipervínculo visitado" xfId="20717" builtinId="9" hidden="1"/>
    <cellStyle name="Hipervínculo visitado" xfId="20713" builtinId="9" hidden="1"/>
    <cellStyle name="Hipervínculo visitado" xfId="20709" builtinId="9" hidden="1"/>
    <cellStyle name="Hipervínculo visitado" xfId="20701" builtinId="9" hidden="1"/>
    <cellStyle name="Hipervínculo visitado" xfId="20697" builtinId="9" hidden="1"/>
    <cellStyle name="Hipervínculo visitado" xfId="20693" builtinId="9" hidden="1"/>
    <cellStyle name="Hipervínculo visitado" xfId="20685" builtinId="9" hidden="1"/>
    <cellStyle name="Hipervínculo visitado" xfId="20681" builtinId="9" hidden="1"/>
    <cellStyle name="Hipervínculo visitado" xfId="20677" builtinId="9" hidden="1"/>
    <cellStyle name="Hipervínculo visitado" xfId="20669" builtinId="9" hidden="1"/>
    <cellStyle name="Hipervínculo visitado" xfId="20665" builtinId="9" hidden="1"/>
    <cellStyle name="Hipervínculo visitado" xfId="20661" builtinId="9" hidden="1"/>
    <cellStyle name="Hipervínculo visitado" xfId="20653" builtinId="9" hidden="1"/>
    <cellStyle name="Hipervínculo visitado" xfId="20649" builtinId="9" hidden="1"/>
    <cellStyle name="Hipervínculo visitado" xfId="20645" builtinId="9" hidden="1"/>
    <cellStyle name="Hipervínculo visitado" xfId="20636" builtinId="9" hidden="1"/>
    <cellStyle name="Hipervínculo visitado" xfId="20632" builtinId="9" hidden="1"/>
    <cellStyle name="Hipervínculo visitado" xfId="20628" builtinId="9" hidden="1"/>
    <cellStyle name="Hipervínculo visitado" xfId="20620" builtinId="9" hidden="1"/>
    <cellStyle name="Hipervínculo visitado" xfId="20616" builtinId="9" hidden="1"/>
    <cellStyle name="Hipervínculo visitado" xfId="20612" builtinId="9" hidden="1"/>
    <cellStyle name="Hipervínculo visitado" xfId="20604" builtinId="9" hidden="1"/>
    <cellStyle name="Hipervínculo visitado" xfId="20600" builtinId="9" hidden="1"/>
    <cellStyle name="Hipervínculo visitado" xfId="20596" builtinId="9" hidden="1"/>
    <cellStyle name="Hipervínculo visitado" xfId="20588" builtinId="9" hidden="1"/>
    <cellStyle name="Hipervínculo visitado" xfId="20584" builtinId="9" hidden="1"/>
    <cellStyle name="Hipervínculo visitado" xfId="20580" builtinId="9" hidden="1"/>
    <cellStyle name="Hipervínculo visitado" xfId="20572" builtinId="9" hidden="1"/>
    <cellStyle name="Hipervínculo visitado" xfId="20568" builtinId="9" hidden="1"/>
    <cellStyle name="Hipervínculo visitado" xfId="20564" builtinId="9" hidden="1"/>
    <cellStyle name="Hipervínculo visitado" xfId="20556" builtinId="9" hidden="1"/>
    <cellStyle name="Hipervínculo visitado" xfId="20552" builtinId="9" hidden="1"/>
    <cellStyle name="Hipervínculo visitado" xfId="20547" builtinId="9" hidden="1"/>
    <cellStyle name="Hipervínculo visitado" xfId="20539" builtinId="9" hidden="1"/>
    <cellStyle name="Hipervínculo visitado" xfId="20535" builtinId="9" hidden="1"/>
    <cellStyle name="Hipervínculo visitado" xfId="20531" builtinId="9" hidden="1"/>
    <cellStyle name="Hipervínculo visitado" xfId="20523" builtinId="9" hidden="1"/>
    <cellStyle name="Hipervínculo visitado" xfId="20519" builtinId="9" hidden="1"/>
    <cellStyle name="Hipervínculo visitado" xfId="20515" builtinId="9" hidden="1"/>
    <cellStyle name="Hipervínculo visitado" xfId="20507" builtinId="9" hidden="1"/>
    <cellStyle name="Hipervínculo visitado" xfId="20503" builtinId="9" hidden="1"/>
    <cellStyle name="Hipervínculo visitado" xfId="20488" builtinId="9" hidden="1"/>
    <cellStyle name="Hipervínculo visitado" xfId="20480" builtinId="9" hidden="1"/>
    <cellStyle name="Hipervínculo visitado" xfId="20476" builtinId="9" hidden="1"/>
    <cellStyle name="Hipervínculo visitado" xfId="20472" builtinId="9" hidden="1"/>
    <cellStyle name="Hipervínculo visitado" xfId="20464" builtinId="9" hidden="1"/>
    <cellStyle name="Hipervínculo visitado" xfId="20460" builtinId="9" hidden="1"/>
    <cellStyle name="Hipervínculo visitado" xfId="20456" builtinId="9" hidden="1"/>
    <cellStyle name="Hipervínculo visitado" xfId="20448" builtinId="9" hidden="1"/>
    <cellStyle name="Hipervínculo visitado" xfId="20444" builtinId="9" hidden="1"/>
    <cellStyle name="Hipervínculo visitado" xfId="20440" builtinId="9" hidden="1"/>
    <cellStyle name="Hipervínculo visitado" xfId="20432" builtinId="9" hidden="1"/>
    <cellStyle name="Hipervínculo visitado" xfId="20428" builtinId="9" hidden="1"/>
    <cellStyle name="Hipervínculo visitado" xfId="20424" builtinId="9" hidden="1"/>
    <cellStyle name="Hipervínculo visitado" xfId="20416" builtinId="9" hidden="1"/>
    <cellStyle name="Hipervínculo visitado" xfId="20412" builtinId="9" hidden="1"/>
    <cellStyle name="Hipervínculo visitado" xfId="20408" builtinId="9" hidden="1"/>
    <cellStyle name="Hipervínculo visitado" xfId="20400" builtinId="9" hidden="1"/>
    <cellStyle name="Hipervínculo visitado" xfId="20396" builtinId="9" hidden="1"/>
    <cellStyle name="Hipervínculo visitado" xfId="20392" builtinId="9" hidden="1"/>
    <cellStyle name="Hipervínculo visitado" xfId="20384" builtinId="9" hidden="1"/>
    <cellStyle name="Hipervínculo visitado" xfId="20380" builtinId="9" hidden="1"/>
    <cellStyle name="Hipervínculo visitado" xfId="20376" builtinId="9" hidden="1"/>
    <cellStyle name="Hipervínculo visitado" xfId="20368" builtinId="9" hidden="1"/>
    <cellStyle name="Hipervínculo visitado" xfId="20364" builtinId="9" hidden="1"/>
    <cellStyle name="Hipervínculo visitado" xfId="20360" builtinId="9" hidden="1"/>
    <cellStyle name="Hipervínculo visitado" xfId="20352" builtinId="9" hidden="1"/>
    <cellStyle name="Hipervínculo visitado" xfId="20348" builtinId="9" hidden="1"/>
    <cellStyle name="Hipervínculo visitado" xfId="20344" builtinId="9" hidden="1"/>
    <cellStyle name="Hipervínculo visitado" xfId="20336" builtinId="9" hidden="1"/>
    <cellStyle name="Hipervínculo visitado" xfId="20332" builtinId="9" hidden="1"/>
    <cellStyle name="Hipervínculo visitado" xfId="20328" builtinId="9" hidden="1"/>
    <cellStyle name="Hipervínculo visitado" xfId="20320" builtinId="9" hidden="1"/>
    <cellStyle name="Hipervínculo visitado" xfId="20316" builtinId="9" hidden="1"/>
    <cellStyle name="Hipervínculo visitado" xfId="20312" builtinId="9" hidden="1"/>
    <cellStyle name="Hipervínculo visitado" xfId="20304" builtinId="9" hidden="1"/>
    <cellStyle name="Hipervínculo visitado" xfId="20300" builtinId="9" hidden="1"/>
    <cellStyle name="Hipervínculo visitado" xfId="20296" builtinId="9" hidden="1"/>
    <cellStyle name="Hipervínculo visitado" xfId="20288" builtinId="9" hidden="1"/>
    <cellStyle name="Hipervínculo visitado" xfId="20284" builtinId="9" hidden="1"/>
    <cellStyle name="Hipervínculo visitado" xfId="20280" builtinId="9" hidden="1"/>
    <cellStyle name="Hipervínculo visitado" xfId="20272" builtinId="9" hidden="1"/>
    <cellStyle name="Hipervínculo visitado" xfId="20268" builtinId="9" hidden="1"/>
    <cellStyle name="Hipervínculo visitado" xfId="20264" builtinId="9" hidden="1"/>
    <cellStyle name="Hipervínculo visitado" xfId="20255" builtinId="9" hidden="1"/>
    <cellStyle name="Hipervínculo visitado" xfId="20251" builtinId="9" hidden="1"/>
    <cellStyle name="Hipervínculo visitado" xfId="20247" builtinId="9" hidden="1"/>
    <cellStyle name="Hipervínculo visitado" xfId="20239" builtinId="9" hidden="1"/>
    <cellStyle name="Hipervínculo visitado" xfId="20235" builtinId="9" hidden="1"/>
    <cellStyle name="Hipervínculo visitado" xfId="20231" builtinId="9" hidden="1"/>
    <cellStyle name="Hipervínculo visitado" xfId="20223" builtinId="9" hidden="1"/>
    <cellStyle name="Hipervínculo visitado" xfId="20219" builtinId="9" hidden="1"/>
    <cellStyle name="Hipervínculo visitado" xfId="20215" builtinId="9" hidden="1"/>
    <cellStyle name="Hipervínculo visitado" xfId="20207" builtinId="9" hidden="1"/>
    <cellStyle name="Hipervínculo visitado" xfId="20203" builtinId="9" hidden="1"/>
    <cellStyle name="Hipervínculo visitado" xfId="20199" builtinId="9" hidden="1"/>
    <cellStyle name="Hipervínculo visitado" xfId="20191" builtinId="9" hidden="1"/>
    <cellStyle name="Hipervínculo visitado" xfId="20187" builtinId="9" hidden="1"/>
    <cellStyle name="Hipervínculo visitado" xfId="20183" builtinId="9" hidden="1"/>
    <cellStyle name="Hipervínculo visitado" xfId="20175" builtinId="9" hidden="1"/>
    <cellStyle name="Hipervínculo visitado" xfId="20170" builtinId="9" hidden="1"/>
    <cellStyle name="Hipervínculo visitado" xfId="20166" builtinId="9" hidden="1"/>
    <cellStyle name="Hipervínculo visitado" xfId="20158" builtinId="9" hidden="1"/>
    <cellStyle name="Hipervínculo visitado" xfId="20154" builtinId="9" hidden="1"/>
    <cellStyle name="Hipervínculo visitado" xfId="20150" builtinId="9" hidden="1"/>
    <cellStyle name="Hipervínculo visitado" xfId="20142" builtinId="9" hidden="1"/>
    <cellStyle name="Hipervínculo visitado" xfId="20138" builtinId="9" hidden="1"/>
    <cellStyle name="Hipervínculo visitado" xfId="20134" builtinId="9" hidden="1"/>
    <cellStyle name="Hipervínculo visitado" xfId="20126" builtinId="9" hidden="1"/>
    <cellStyle name="Hipervínculo visitado" xfId="20112" builtinId="9" hidden="1"/>
    <cellStyle name="Hipervínculo visitado" xfId="20108" builtinId="9" hidden="1"/>
    <cellStyle name="Hipervínculo visitado" xfId="20100" builtinId="9" hidden="1"/>
    <cellStyle name="Hipervínculo visitado" xfId="20096" builtinId="9" hidden="1"/>
    <cellStyle name="Hipervínculo visitado" xfId="20092" builtinId="9" hidden="1"/>
    <cellStyle name="Hipervínculo visitado" xfId="20084" builtinId="9" hidden="1"/>
    <cellStyle name="Hipervínculo visitado" xfId="20080" builtinId="9" hidden="1"/>
    <cellStyle name="Hipervínculo visitado" xfId="20076" builtinId="9" hidden="1"/>
    <cellStyle name="Hipervínculo visitado" xfId="20068" builtinId="9" hidden="1"/>
    <cellStyle name="Hipervínculo visitado" xfId="20063" builtinId="9" hidden="1"/>
    <cellStyle name="Hipervínculo visitado" xfId="20059" builtinId="9" hidden="1"/>
    <cellStyle name="Hipervínculo visitado" xfId="20051" builtinId="9" hidden="1"/>
    <cellStyle name="Hipervínculo visitado" xfId="20047" builtinId="9" hidden="1"/>
    <cellStyle name="Hipervínculo visitado" xfId="20043" builtinId="9" hidden="1"/>
    <cellStyle name="Hipervínculo visitado" xfId="20035" builtinId="9" hidden="1"/>
    <cellStyle name="Hipervínculo visitado" xfId="20031" builtinId="9" hidden="1"/>
    <cellStyle name="Hipervínculo visitado" xfId="20027" builtinId="9" hidden="1"/>
    <cellStyle name="Hipervínculo visitado" xfId="20019" builtinId="9" hidden="1"/>
    <cellStyle name="Hipervínculo visitado" xfId="20015" builtinId="9" hidden="1"/>
    <cellStyle name="Hipervínculo visitado" xfId="20011" builtinId="9" hidden="1"/>
    <cellStyle name="Hipervínculo visitado" xfId="20003" builtinId="9" hidden="1"/>
    <cellStyle name="Hipervínculo visitado" xfId="19999" builtinId="9" hidden="1"/>
    <cellStyle name="Hipervínculo visitado" xfId="19995" builtinId="9" hidden="1"/>
    <cellStyle name="Hipervínculo visitado" xfId="19987" builtinId="9" hidden="1"/>
    <cellStyle name="Hipervínculo visitado" xfId="19983" builtinId="9" hidden="1"/>
    <cellStyle name="Hipervínculo visitado" xfId="19978" builtinId="9" hidden="1"/>
    <cellStyle name="Hipervínculo visitado" xfId="19970" builtinId="9" hidden="1"/>
    <cellStyle name="Hipervínculo visitado" xfId="19966" builtinId="9" hidden="1"/>
    <cellStyle name="Hipervínculo visitado" xfId="19962" builtinId="9" hidden="1"/>
    <cellStyle name="Hipervínculo visitado" xfId="19954" builtinId="9" hidden="1"/>
    <cellStyle name="Hipervínculo visitado" xfId="19950" builtinId="9" hidden="1"/>
    <cellStyle name="Hipervínculo visitado" xfId="19946" builtinId="9" hidden="1"/>
    <cellStyle name="Hipervínculo visitado" xfId="19938" builtinId="9" hidden="1"/>
    <cellStyle name="Hipervínculo visitado" xfId="19934" builtinId="9" hidden="1"/>
    <cellStyle name="Hipervínculo visitado" xfId="19930" builtinId="9" hidden="1"/>
    <cellStyle name="Hipervínculo visitado" xfId="19910" builtinId="9" hidden="1"/>
    <cellStyle name="Hipervínculo visitado" xfId="19906" builtinId="9" hidden="1"/>
    <cellStyle name="Hipervínculo visitado" xfId="19902" builtinId="9" hidden="1"/>
    <cellStyle name="Hipervínculo visitado" xfId="19894" builtinId="9" hidden="1"/>
    <cellStyle name="Hipervínculo visitado" xfId="19890" builtinId="9" hidden="1"/>
    <cellStyle name="Hipervínculo visitado" xfId="19886" builtinId="9" hidden="1"/>
    <cellStyle name="Hipervínculo visitado" xfId="19878" builtinId="9" hidden="1"/>
    <cellStyle name="Hipervínculo visitado" xfId="19874" builtinId="9" hidden="1"/>
    <cellStyle name="Hipervínculo visitado" xfId="19870" builtinId="9" hidden="1"/>
    <cellStyle name="Hipervínculo visitado" xfId="19862" builtinId="9" hidden="1"/>
    <cellStyle name="Hipervínculo visitado" xfId="19858" builtinId="9" hidden="1"/>
    <cellStyle name="Hipervínculo visitado" xfId="19854" builtinId="9" hidden="1"/>
    <cellStyle name="Hipervínculo visitado" xfId="19846" builtinId="9" hidden="1"/>
    <cellStyle name="Hipervínculo visitado" xfId="19842" builtinId="9" hidden="1"/>
    <cellStyle name="Hipervínculo visitado" xfId="19838" builtinId="9" hidden="1"/>
    <cellStyle name="Hipervínculo visitado" xfId="19830" builtinId="9" hidden="1"/>
    <cellStyle name="Hipervínculo visitado" xfId="19826" builtinId="9" hidden="1"/>
    <cellStyle name="Hipervínculo visitado" xfId="19822" builtinId="9" hidden="1"/>
    <cellStyle name="Hipervínculo visitado" xfId="19814" builtinId="9" hidden="1"/>
    <cellStyle name="Hipervínculo visitado" xfId="19810" builtinId="9" hidden="1"/>
    <cellStyle name="Hipervínculo visitado" xfId="19806" builtinId="9" hidden="1"/>
    <cellStyle name="Hipervínculo visitado" xfId="19798" builtinId="9" hidden="1"/>
    <cellStyle name="Hipervínculo visitado" xfId="19794" builtinId="9" hidden="1"/>
    <cellStyle name="Hipervínculo visitado" xfId="19790" builtinId="9" hidden="1"/>
    <cellStyle name="Hipervínculo visitado" xfId="19782" builtinId="9" hidden="1"/>
    <cellStyle name="Hipervínculo visitado" xfId="19778" builtinId="9" hidden="1"/>
    <cellStyle name="Hipervínculo visitado" xfId="19774" builtinId="9" hidden="1"/>
    <cellStyle name="Hipervínculo visitado" xfId="19766" builtinId="9" hidden="1"/>
    <cellStyle name="Hipervínculo visitado" xfId="19762" builtinId="9" hidden="1"/>
    <cellStyle name="Hipervínculo visitado" xfId="19758" builtinId="9" hidden="1"/>
    <cellStyle name="Hipervínculo visitado" xfId="19750" builtinId="9" hidden="1"/>
    <cellStyle name="Hipervínculo visitado" xfId="19746" builtinId="9" hidden="1"/>
    <cellStyle name="Hipervínculo visitado" xfId="19742" builtinId="9" hidden="1"/>
    <cellStyle name="Hipervínculo visitado" xfId="19734" builtinId="9" hidden="1"/>
    <cellStyle name="Hipervínculo visitado" xfId="19730" builtinId="9" hidden="1"/>
    <cellStyle name="Hipervínculo visitado" xfId="19726" builtinId="9" hidden="1"/>
    <cellStyle name="Hipervínculo visitado" xfId="19718" builtinId="9" hidden="1"/>
    <cellStyle name="Hipervínculo visitado" xfId="19714" builtinId="9" hidden="1"/>
    <cellStyle name="Hipervínculo visitado" xfId="19710" builtinId="9" hidden="1"/>
    <cellStyle name="Hipervínculo visitado" xfId="19702" builtinId="9" hidden="1"/>
    <cellStyle name="Hipervínculo visitado" xfId="19698" builtinId="9" hidden="1"/>
    <cellStyle name="Hipervínculo visitado" xfId="19694" builtinId="9" hidden="1"/>
    <cellStyle name="Hipervínculo visitado" xfId="19685" builtinId="9" hidden="1"/>
    <cellStyle name="Hipervínculo visitado" xfId="19681" builtinId="9" hidden="1"/>
    <cellStyle name="Hipervínculo visitado" xfId="19677" builtinId="9" hidden="1"/>
    <cellStyle name="Hipervínculo visitado" xfId="19669" builtinId="9" hidden="1"/>
    <cellStyle name="Hipervínculo visitado" xfId="19665" builtinId="9" hidden="1"/>
    <cellStyle name="Hipervínculo visitado" xfId="19661" builtinId="9" hidden="1"/>
    <cellStyle name="Hipervínculo visitado" xfId="19653" builtinId="9" hidden="1"/>
    <cellStyle name="Hipervínculo visitado" xfId="19649" builtinId="9" hidden="1"/>
    <cellStyle name="Hipervínculo visitado" xfId="19645" builtinId="9" hidden="1"/>
    <cellStyle name="Hipervínculo visitado" xfId="19637" builtinId="9" hidden="1"/>
    <cellStyle name="Hipervínculo visitado" xfId="19633" builtinId="9" hidden="1"/>
    <cellStyle name="Hipervínculo visitado" xfId="19629" builtinId="9" hidden="1"/>
    <cellStyle name="Hipervínculo visitado" xfId="19621" builtinId="9" hidden="1"/>
    <cellStyle name="Hipervínculo visitado" xfId="19617" builtinId="9" hidden="1"/>
    <cellStyle name="Hipervínculo visitado" xfId="19613" builtinId="9" hidden="1"/>
    <cellStyle name="Hipervínculo visitado" xfId="19605" builtinId="9" hidden="1"/>
    <cellStyle name="Hipervínculo visitado" xfId="19600" builtinId="9" hidden="1"/>
    <cellStyle name="Hipervínculo visitado" xfId="19596" builtinId="9" hidden="1"/>
    <cellStyle name="Hipervínculo visitado" xfId="19588" builtinId="9" hidden="1"/>
    <cellStyle name="Hipervínculo visitado" xfId="19584" builtinId="9" hidden="1"/>
    <cellStyle name="Hipervínculo visitado" xfId="19580" builtinId="9" hidden="1"/>
    <cellStyle name="Hipervínculo visitado" xfId="19572" builtinId="9" hidden="1"/>
    <cellStyle name="Hipervínculo visitado" xfId="19568" builtinId="9" hidden="1"/>
    <cellStyle name="Hipervínculo visitado" xfId="19564" builtinId="9" hidden="1"/>
    <cellStyle name="Hipervínculo visitado" xfId="19556" builtinId="9" hidden="1"/>
    <cellStyle name="Hipervínculo visitado" xfId="19552" builtinId="9" hidden="1"/>
    <cellStyle name="Hipervínculo visitado" xfId="19409" builtinId="9" hidden="1"/>
    <cellStyle name="Hipervínculo visitado" xfId="19401" builtinId="9" hidden="1"/>
    <cellStyle name="Hipervínculo visitado" xfId="19397" builtinId="9" hidden="1"/>
    <cellStyle name="Hipervínculo visitado" xfId="19393" builtinId="9" hidden="1"/>
    <cellStyle name="Hipervínculo visitado" xfId="19385" builtinId="9" hidden="1"/>
    <cellStyle name="Hipervínculo visitado" xfId="19381" builtinId="9" hidden="1"/>
    <cellStyle name="Hipervínculo visitado" xfId="19377" builtinId="9" hidden="1"/>
    <cellStyle name="Hipervínculo visitado" xfId="19369" builtinId="9" hidden="1"/>
    <cellStyle name="Hipervínculo visitado" xfId="19365" builtinId="9" hidden="1"/>
    <cellStyle name="Hipervínculo visitado" xfId="19361" builtinId="9" hidden="1"/>
    <cellStyle name="Hipervínculo visitado" xfId="19353" builtinId="9" hidden="1"/>
    <cellStyle name="Hipervínculo visitado" xfId="19349" builtinId="9" hidden="1"/>
    <cellStyle name="Hipervínculo visitado" xfId="19345" builtinId="9" hidden="1"/>
    <cellStyle name="Hipervínculo visitado" xfId="19337" builtinId="9" hidden="1"/>
    <cellStyle name="Hipervínculo visitado" xfId="19333" builtinId="9" hidden="1"/>
    <cellStyle name="Hipervínculo visitado" xfId="19329" builtinId="9" hidden="1"/>
    <cellStyle name="Hipervínculo visitado" xfId="19321" builtinId="9" hidden="1"/>
    <cellStyle name="Hipervínculo visitado" xfId="19317" builtinId="9" hidden="1"/>
    <cellStyle name="Hipervínculo visitado" xfId="19313" builtinId="9" hidden="1"/>
    <cellStyle name="Hipervínculo visitado" xfId="19305" builtinId="9" hidden="1"/>
    <cellStyle name="Hipervínculo visitado" xfId="19301" builtinId="9" hidden="1"/>
    <cellStyle name="Hipervínculo visitado" xfId="19297" builtinId="9" hidden="1"/>
    <cellStyle name="Hipervínculo visitado" xfId="19289" builtinId="9" hidden="1"/>
    <cellStyle name="Hipervínculo visitado" xfId="19285" builtinId="9" hidden="1"/>
    <cellStyle name="Hipervínculo visitado" xfId="19235" builtinId="9" hidden="1"/>
    <cellStyle name="Hipervínculo visitado" xfId="19275" builtinId="9" hidden="1"/>
    <cellStyle name="Hipervínculo visitado" xfId="19271" builtinId="9" hidden="1"/>
    <cellStyle name="Hipervínculo visitado" xfId="19267" builtinId="9" hidden="1"/>
    <cellStyle name="Hipervínculo visitado" xfId="19259" builtinId="9" hidden="1"/>
    <cellStyle name="Hipervínculo visitado" xfId="19255" builtinId="9" hidden="1"/>
    <cellStyle name="Hipervínculo visitado" xfId="19251" builtinId="9" hidden="1"/>
    <cellStyle name="Hipervínculo visitado" xfId="19243" builtinId="9" hidden="1"/>
    <cellStyle name="Hipervínculo visitado" xfId="19239" builtinId="9" hidden="1"/>
    <cellStyle name="Hipervínculo visitado" xfId="19234" builtinId="9" hidden="1"/>
    <cellStyle name="Hipervínculo visitado" xfId="19226" builtinId="9" hidden="1"/>
    <cellStyle name="Hipervínculo visitado" xfId="19222" builtinId="9" hidden="1"/>
    <cellStyle name="Hipervínculo visitado" xfId="19218" builtinId="9" hidden="1"/>
    <cellStyle name="Hipervínculo visitado" xfId="19210" builtinId="9" hidden="1"/>
    <cellStyle name="Hipervínculo visitado" xfId="19206" builtinId="9" hidden="1"/>
    <cellStyle name="Hipervínculo visitado" xfId="19202" builtinId="9" hidden="1"/>
    <cellStyle name="Hipervínculo visitado" xfId="19194" builtinId="9" hidden="1"/>
    <cellStyle name="Hipervínculo visitado" xfId="19190" builtinId="9" hidden="1"/>
    <cellStyle name="Hipervínculo visitado" xfId="19186" builtinId="9" hidden="1"/>
    <cellStyle name="Hipervínculo visitado" xfId="19178" builtinId="9" hidden="1"/>
    <cellStyle name="Hipervínculo visitado" xfId="19174" builtinId="9" hidden="1"/>
    <cellStyle name="Hipervínculo visitado" xfId="19170" builtinId="9" hidden="1"/>
    <cellStyle name="Hipervínculo visitado" xfId="19162" builtinId="9" hidden="1"/>
    <cellStyle name="Hipervínculo visitado" xfId="19158" builtinId="9" hidden="1"/>
    <cellStyle name="Hipervínculo visitado" xfId="19154" builtinId="9" hidden="1"/>
    <cellStyle name="Hipervínculo visitado" xfId="19148" builtinId="9" hidden="1"/>
    <cellStyle name="Hipervínculo visitado" xfId="19144" builtinId="9" hidden="1"/>
    <cellStyle name="Hipervínculo visitado" xfId="19140" builtinId="9" hidden="1"/>
    <cellStyle name="Hipervínculo visitado" xfId="19132" builtinId="9" hidden="1"/>
    <cellStyle name="Hipervínculo visitado" xfId="19128" builtinId="9" hidden="1"/>
    <cellStyle name="Hipervínculo visitado" xfId="19124" builtinId="9" hidden="1"/>
    <cellStyle name="Hipervínculo visitado" xfId="19116" builtinId="9" hidden="1"/>
    <cellStyle name="Hipervínculo visitado" xfId="19112" builtinId="9" hidden="1"/>
    <cellStyle name="Hipervínculo visitado" xfId="19108" builtinId="9" hidden="1"/>
    <cellStyle name="Hipervínculo visitado" xfId="19098" builtinId="9" hidden="1"/>
    <cellStyle name="Hipervínculo visitado" xfId="19094" builtinId="9" hidden="1"/>
    <cellStyle name="Hipervínculo visitado" xfId="19090" builtinId="9" hidden="1"/>
    <cellStyle name="Hipervínculo visitado" xfId="19082" builtinId="9" hidden="1"/>
    <cellStyle name="Hipervínculo visitado" xfId="19078" builtinId="9" hidden="1"/>
    <cellStyle name="Hipervínculo visitado" xfId="19074" builtinId="9" hidden="1"/>
    <cellStyle name="Hipervínculo visitado" xfId="19066" builtinId="9" hidden="1"/>
    <cellStyle name="Hipervínculo visitado" xfId="19062" builtinId="9" hidden="1"/>
    <cellStyle name="Hipervínculo visitado" xfId="19058" builtinId="9" hidden="1"/>
    <cellStyle name="Hipervínculo visitado" xfId="19050" builtinId="9" hidden="1"/>
    <cellStyle name="Hipervínculo visitado" xfId="19046" builtinId="9" hidden="1"/>
    <cellStyle name="Hipervínculo visitado" xfId="19042" builtinId="9" hidden="1"/>
    <cellStyle name="Hipervínculo visitado" xfId="19034" builtinId="9" hidden="1"/>
    <cellStyle name="Hipervínculo visitado" xfId="19030" builtinId="9" hidden="1"/>
    <cellStyle name="Hipervínculo visitado" xfId="19026" builtinId="9" hidden="1"/>
    <cellStyle name="Hipervínculo visitado" xfId="18972" builtinId="9" hidden="1"/>
    <cellStyle name="Hipervínculo visitado" xfId="19016" builtinId="9" hidden="1"/>
    <cellStyle name="Hipervínculo visitado" xfId="19012" builtinId="9" hidden="1"/>
    <cellStyle name="Hipervínculo visitado" xfId="19004" builtinId="9" hidden="1"/>
    <cellStyle name="Hipervínculo visitado" xfId="19000" builtinId="9" hidden="1"/>
    <cellStyle name="Hipervínculo visitado" xfId="18996" builtinId="9" hidden="1"/>
    <cellStyle name="Hipervínculo visitado" xfId="18988" builtinId="9" hidden="1"/>
    <cellStyle name="Hipervínculo visitado" xfId="18984" builtinId="9" hidden="1"/>
    <cellStyle name="Hipervínculo visitado" xfId="18980" builtinId="9" hidden="1"/>
    <cellStyle name="Hipervínculo visitado" xfId="18970" builtinId="9" hidden="1"/>
    <cellStyle name="Hipervínculo visitado" xfId="18966" builtinId="9" hidden="1"/>
    <cellStyle name="Hipervínculo visitado" xfId="18962" builtinId="9" hidden="1"/>
    <cellStyle name="Hipervínculo visitado" xfId="18954" builtinId="9" hidden="1"/>
    <cellStyle name="Hipervínculo visitado" xfId="18950" builtinId="9" hidden="1"/>
    <cellStyle name="Hipervínculo visitado" xfId="18946" builtinId="9" hidden="1"/>
    <cellStyle name="Hipervínculo visitado" xfId="18938" builtinId="9" hidden="1"/>
    <cellStyle name="Hipervínculo visitado" xfId="18934" builtinId="9" hidden="1"/>
    <cellStyle name="Hipervínculo visitado" xfId="18930" builtinId="9" hidden="1"/>
    <cellStyle name="Hipervínculo visitado" xfId="18922" builtinId="9" hidden="1"/>
    <cellStyle name="Hipervínculo visitado" xfId="18918" builtinId="9" hidden="1"/>
    <cellStyle name="Hipervínculo visitado" xfId="18914" builtinId="9" hidden="1"/>
    <cellStyle name="Hipervínculo visitado" xfId="18906" builtinId="9" hidden="1"/>
    <cellStyle name="Hipervínculo visitado" xfId="18902" builtinId="9" hidden="1"/>
    <cellStyle name="Hipervínculo visitado" xfId="18898" builtinId="9" hidden="1"/>
    <cellStyle name="Hipervínculo visitado" xfId="18890" builtinId="9" hidden="1"/>
    <cellStyle name="Hipervínculo visitado" xfId="18840" builtinId="9" hidden="1"/>
    <cellStyle name="Hipervínculo visitado" xfId="18884" builtinId="9" hidden="1"/>
    <cellStyle name="Hipervínculo visitado" xfId="18876" builtinId="9" hidden="1"/>
    <cellStyle name="Hipervínculo visitado" xfId="18872" builtinId="9" hidden="1"/>
    <cellStyle name="Hipervínculo visitado" xfId="18868" builtinId="9" hidden="1"/>
    <cellStyle name="Hipervínculo visitado" xfId="18860" builtinId="9" hidden="1"/>
    <cellStyle name="Hipervínculo visitado" xfId="18856" builtinId="9" hidden="1"/>
    <cellStyle name="Hipervínculo visitado" xfId="18852" builtinId="9" hidden="1"/>
    <cellStyle name="Hipervínculo visitado" xfId="18844" builtinId="9" hidden="1"/>
    <cellStyle name="Hipervínculo visitado" xfId="18838" builtinId="9" hidden="1"/>
    <cellStyle name="Hipervínculo visitado" xfId="18834" builtinId="9" hidden="1"/>
    <cellStyle name="Hipervínculo visitado" xfId="18826" builtinId="9" hidden="1"/>
    <cellStyle name="Hipervínculo visitado" xfId="18822" builtinId="9" hidden="1"/>
    <cellStyle name="Hipervínculo visitado" xfId="18818" builtinId="9" hidden="1"/>
    <cellStyle name="Hipervínculo visitado" xfId="18810" builtinId="9" hidden="1"/>
    <cellStyle name="Hipervínculo visitado" xfId="18806" builtinId="9" hidden="1"/>
    <cellStyle name="Hipervínculo visitado" xfId="18802" builtinId="9" hidden="1"/>
    <cellStyle name="Hipervínculo visitado" xfId="18794" builtinId="9" hidden="1"/>
    <cellStyle name="Hipervínculo visitado" xfId="18790" builtinId="9" hidden="1"/>
    <cellStyle name="Hipervínculo visitado" xfId="18786" builtinId="9" hidden="1"/>
    <cellStyle name="Hipervínculo visitado" xfId="18778" builtinId="9" hidden="1"/>
    <cellStyle name="Hipervínculo visitado" xfId="18774" builtinId="9" hidden="1"/>
    <cellStyle name="Hipervínculo visitado" xfId="18770" builtinId="9" hidden="1"/>
    <cellStyle name="Hipervínculo visitado" xfId="18762" builtinId="9" hidden="1"/>
    <cellStyle name="Hipervínculo visitado" xfId="18758" builtinId="9" hidden="1"/>
    <cellStyle name="Hipervínculo visitado" xfId="18708" builtinId="9" hidden="1"/>
    <cellStyle name="Hipervínculo visitado" xfId="18748" builtinId="9" hidden="1"/>
    <cellStyle name="Hipervínculo visitado" xfId="18744" builtinId="9" hidden="1"/>
    <cellStyle name="Hipervínculo visitado" xfId="18740" builtinId="9" hidden="1"/>
    <cellStyle name="Hipervínculo visitado" xfId="18732" builtinId="9" hidden="1"/>
    <cellStyle name="Hipervínculo visitado" xfId="18728" builtinId="9" hidden="1"/>
    <cellStyle name="Hipervínculo visitado" xfId="18724" builtinId="9" hidden="1"/>
    <cellStyle name="Hipervínculo visitado" xfId="18716" builtinId="9" hidden="1"/>
    <cellStyle name="Hipervínculo visitado" xfId="18712" builtinId="9" hidden="1"/>
    <cellStyle name="Hipervínculo visitado" xfId="18706" builtinId="9" hidden="1"/>
    <cellStyle name="Hipervínculo visitado" xfId="18698" builtinId="9" hidden="1"/>
    <cellStyle name="Hipervínculo visitado" xfId="18694" builtinId="9" hidden="1"/>
    <cellStyle name="Hipervínculo visitado" xfId="18690" builtinId="9" hidden="1"/>
    <cellStyle name="Hipervínculo visitado" xfId="18682" builtinId="9" hidden="1"/>
    <cellStyle name="Hipervínculo visitado" xfId="18678" builtinId="9" hidden="1"/>
    <cellStyle name="Hipervínculo visitado" xfId="18674" builtinId="9" hidden="1"/>
    <cellStyle name="Hipervínculo visitado" xfId="18666" builtinId="9" hidden="1"/>
    <cellStyle name="Hipervínculo visitado" xfId="18662" builtinId="9" hidden="1"/>
    <cellStyle name="Hipervínculo visitado" xfId="18658" builtinId="9" hidden="1"/>
    <cellStyle name="Hipervínculo visitado" xfId="18650" builtinId="9" hidden="1"/>
    <cellStyle name="Hipervínculo visitado" xfId="18646" builtinId="9" hidden="1"/>
    <cellStyle name="Hipervínculo visitado" xfId="18642" builtinId="9" hidden="1"/>
    <cellStyle name="Hipervínculo visitado" xfId="18634" builtinId="9" hidden="1"/>
    <cellStyle name="Hipervínculo visitado" xfId="18630" builtinId="9" hidden="1"/>
    <cellStyle name="Hipervínculo visitado" xfId="18626" builtinId="9" hidden="1"/>
    <cellStyle name="Hipervínculo visitado" xfId="18614" builtinId="9" hidden="1"/>
    <cellStyle name="Hipervínculo visitado" xfId="18610" builtinId="9" hidden="1"/>
    <cellStyle name="Hipervínculo visitado" xfId="18606" builtinId="9" hidden="1"/>
    <cellStyle name="Hipervínculo visitado" xfId="18598" builtinId="9" hidden="1"/>
    <cellStyle name="Hipervínculo visitado" xfId="18594" builtinId="9" hidden="1"/>
    <cellStyle name="Hipervínculo visitado" xfId="18590" builtinId="9" hidden="1"/>
    <cellStyle name="Hipervínculo visitado" xfId="18582" builtinId="9" hidden="1"/>
    <cellStyle name="Hipervínculo visitado" xfId="18578" builtinId="9" hidden="1"/>
    <cellStyle name="Hipervínculo visitado" xfId="18574" builtinId="9" hidden="1"/>
    <cellStyle name="Hipervínculo visitado" xfId="18566" builtinId="9" hidden="1"/>
    <cellStyle name="Hipervínculo visitado" xfId="18562" builtinId="9" hidden="1"/>
    <cellStyle name="Hipervínculo visitado" xfId="18558" builtinId="9" hidden="1"/>
    <cellStyle name="Hipervínculo visitado" xfId="18550" builtinId="9" hidden="1"/>
    <cellStyle name="Hipervínculo visitado" xfId="18546" builtinId="9" hidden="1"/>
    <cellStyle name="Hipervínculo visitado" xfId="18542" builtinId="9" hidden="1"/>
    <cellStyle name="Hipervínculo visitado" xfId="18534" builtinId="9" hidden="1"/>
    <cellStyle name="Hipervínculo visitado" xfId="18530" builtinId="9" hidden="1"/>
    <cellStyle name="Hipervínculo visitado" xfId="18526" builtinId="9" hidden="1"/>
    <cellStyle name="Hipervínculo visitado" xfId="18518" builtinId="9" hidden="1"/>
    <cellStyle name="Hipervínculo visitado" xfId="18514" builtinId="9" hidden="1"/>
    <cellStyle name="Hipervínculo visitado" xfId="18510" builtinId="9" hidden="1"/>
    <cellStyle name="Hipervínculo visitado" xfId="18502" builtinId="9" hidden="1"/>
    <cellStyle name="Hipervínculo visitado" xfId="18498" builtinId="9" hidden="1"/>
    <cellStyle name="Hipervínculo visitado" xfId="18494" builtinId="9" hidden="1"/>
    <cellStyle name="Hipervínculo visitado" xfId="18440" builtinId="9" hidden="1"/>
    <cellStyle name="Hipervínculo visitado" xfId="18484" builtinId="9" hidden="1"/>
    <cellStyle name="Hipervínculo visitado" xfId="18480" builtinId="9" hidden="1"/>
    <cellStyle name="Hipervínculo visitado" xfId="18472" builtinId="9" hidden="1"/>
    <cellStyle name="Hipervínculo visitado" xfId="18468" builtinId="9" hidden="1"/>
    <cellStyle name="Hipervínculo visitado" xfId="18464" builtinId="9" hidden="1"/>
    <cellStyle name="Hipervínculo visitado" xfId="18456" builtinId="9" hidden="1"/>
    <cellStyle name="Hipervínculo visitado" xfId="18452" builtinId="9" hidden="1"/>
    <cellStyle name="Hipervínculo visitado" xfId="18448" builtinId="9" hidden="1"/>
    <cellStyle name="Hipervínculo visitado" xfId="18439" builtinId="9" hidden="1"/>
    <cellStyle name="Hipervínculo visitado" xfId="18435" builtinId="9" hidden="1"/>
    <cellStyle name="Hipervínculo visitado" xfId="18431" builtinId="9" hidden="1"/>
    <cellStyle name="Hipervínculo visitado" xfId="18423" builtinId="9" hidden="1"/>
    <cellStyle name="Hipervínculo visitado" xfId="18419" builtinId="9" hidden="1"/>
    <cellStyle name="Hipervínculo visitado" xfId="18415" builtinId="9" hidden="1"/>
    <cellStyle name="Hipervínculo visitado" xfId="18407" builtinId="9" hidden="1"/>
    <cellStyle name="Hipervínculo visitado" xfId="18403" builtinId="9" hidden="1"/>
    <cellStyle name="Hipervínculo visitado" xfId="18399" builtinId="9" hidden="1"/>
    <cellStyle name="Hipervínculo visitado" xfId="18391" builtinId="9" hidden="1"/>
    <cellStyle name="Hipervínculo visitado" xfId="18387" builtinId="9" hidden="1"/>
    <cellStyle name="Hipervínculo visitado" xfId="18383" builtinId="9" hidden="1"/>
    <cellStyle name="Hipervínculo visitado" xfId="18375" builtinId="9" hidden="1"/>
    <cellStyle name="Hipervínculo visitado" xfId="18371" builtinId="9" hidden="1"/>
    <cellStyle name="Hipervínculo visitado" xfId="18367" builtinId="9" hidden="1"/>
    <cellStyle name="Hipervínculo visitado" xfId="18359" builtinId="9" hidden="1"/>
    <cellStyle name="Hipervínculo visitado" xfId="18309" builtinId="9" hidden="1"/>
    <cellStyle name="Hipervínculo visitado" xfId="18353" builtinId="9" hidden="1"/>
    <cellStyle name="Hipervínculo visitado" xfId="18345" builtinId="9" hidden="1"/>
    <cellStyle name="Hipervínculo visitado" xfId="18341" builtinId="9" hidden="1"/>
    <cellStyle name="Hipervínculo visitado" xfId="18337" builtinId="9" hidden="1"/>
    <cellStyle name="Hipervínculo visitado" xfId="18329" builtinId="9" hidden="1"/>
    <cellStyle name="Hipervínculo visitado" xfId="18325" builtinId="9" hidden="1"/>
    <cellStyle name="Hipervínculo visitado" xfId="18321" builtinId="9" hidden="1"/>
    <cellStyle name="Hipervínculo visitado" xfId="18313" builtinId="9" hidden="1"/>
    <cellStyle name="Hipervínculo visitado" xfId="18307" builtinId="9" hidden="1"/>
    <cellStyle name="Hipervínculo visitado" xfId="18303" builtinId="9" hidden="1"/>
    <cellStyle name="Hipervínculo visitado" xfId="18295" builtinId="9" hidden="1"/>
    <cellStyle name="Hipervínculo visitado" xfId="18291" builtinId="9" hidden="1"/>
    <cellStyle name="Hipervínculo visitado" xfId="18287" builtinId="9" hidden="1"/>
    <cellStyle name="Hipervínculo visitado" xfId="18279" builtinId="9" hidden="1"/>
    <cellStyle name="Hipervínculo visitado" xfId="18275" builtinId="9" hidden="1"/>
    <cellStyle name="Hipervínculo visitado" xfId="18271" builtinId="9" hidden="1"/>
    <cellStyle name="Hipervínculo visitado" xfId="18263" builtinId="9" hidden="1"/>
    <cellStyle name="Hipervínculo visitado" xfId="18259" builtinId="9" hidden="1"/>
    <cellStyle name="Hipervínculo visitado" xfId="18255" builtinId="9" hidden="1"/>
    <cellStyle name="Hipervínculo visitado" xfId="18247" builtinId="9" hidden="1"/>
    <cellStyle name="Hipervínculo visitado" xfId="18243" builtinId="9" hidden="1"/>
    <cellStyle name="Hipervínculo visitado" xfId="18239" builtinId="9" hidden="1"/>
    <cellStyle name="Hipervínculo visitado" xfId="18231" builtinId="9" hidden="1"/>
    <cellStyle name="Hipervínculo visitado" xfId="18227" builtinId="9" hidden="1"/>
    <cellStyle name="Hipervínculo visitado" xfId="18177" builtinId="9" hidden="1"/>
    <cellStyle name="Hipervínculo visitado" xfId="18217" builtinId="9" hidden="1"/>
    <cellStyle name="Hipervínculo visitado" xfId="18213" builtinId="9" hidden="1"/>
    <cellStyle name="Hipervínculo visitado" xfId="18209" builtinId="9" hidden="1"/>
    <cellStyle name="Hipervínculo visitado" xfId="18201" builtinId="9" hidden="1"/>
    <cellStyle name="Hipervínculo visitado" xfId="18197" builtinId="9" hidden="1"/>
    <cellStyle name="Hipervínculo visitado" xfId="18193" builtinId="9" hidden="1"/>
    <cellStyle name="Hipervínculo visitado" xfId="18185" builtinId="9" hidden="1"/>
    <cellStyle name="Hipervínculo visitado" xfId="18181" builtinId="9" hidden="1"/>
    <cellStyle name="Hipervínculo visitado" xfId="18175" builtinId="9" hidden="1"/>
    <cellStyle name="Hipervínculo visitado" xfId="18167" builtinId="9" hidden="1"/>
    <cellStyle name="Hipervínculo visitado" xfId="18163" builtinId="9" hidden="1"/>
    <cellStyle name="Hipervínculo visitado" xfId="18159" builtinId="9" hidden="1"/>
    <cellStyle name="Hipervínculo visitado" xfId="18151" builtinId="9" hidden="1"/>
    <cellStyle name="Hipervínculo visitado" xfId="18147" builtinId="9" hidden="1"/>
    <cellStyle name="Hipervínculo visitado" xfId="18143" builtinId="9" hidden="1"/>
    <cellStyle name="Hipervínculo visitado" xfId="18135" builtinId="9" hidden="1"/>
    <cellStyle name="Hipervínculo visitado" xfId="18131" builtinId="9" hidden="1"/>
    <cellStyle name="Hipervínculo visitado" xfId="18127" builtinId="9" hidden="1"/>
    <cellStyle name="Hipervínculo visitado" xfId="18119" builtinId="9" hidden="1"/>
    <cellStyle name="Hipervínculo visitado" xfId="18115" builtinId="9" hidden="1"/>
    <cellStyle name="Hipervínculo visitado" xfId="18111" builtinId="9" hidden="1"/>
    <cellStyle name="Hipervínculo visitado" xfId="18103" builtinId="9" hidden="1"/>
    <cellStyle name="Hipervínculo visitado" xfId="18099" builtinId="9" hidden="1"/>
    <cellStyle name="Hipervínculo visitado" xfId="18095" builtinId="9" hidden="1"/>
    <cellStyle name="Hipervínculo visitado" xfId="18089" builtinId="9" hidden="1"/>
    <cellStyle name="Hipervínculo visitado" xfId="18085" builtinId="9" hidden="1"/>
    <cellStyle name="Hipervínculo visitado" xfId="18081" builtinId="9" hidden="1"/>
    <cellStyle name="Hipervínculo visitado" xfId="18073" builtinId="9" hidden="1"/>
    <cellStyle name="Hipervínculo visitado" xfId="18069" builtinId="9" hidden="1"/>
    <cellStyle name="Hipervínculo visitado" xfId="18065" builtinId="9" hidden="1"/>
    <cellStyle name="Hipervínculo visitado" xfId="18057" builtinId="9" hidden="1"/>
    <cellStyle name="Hipervínculo visitado" xfId="18053" builtinId="9" hidden="1"/>
    <cellStyle name="Hipervínculo visitado" xfId="18049" builtinId="9" hidden="1"/>
    <cellStyle name="Hipervínculo visitado" xfId="18039" builtinId="9" hidden="1"/>
    <cellStyle name="Hipervínculo visitado" xfId="18035" builtinId="9" hidden="1"/>
    <cellStyle name="Hipervínculo visitado" xfId="18031" builtinId="9" hidden="1"/>
    <cellStyle name="Hipervínculo visitado" xfId="18023" builtinId="9" hidden="1"/>
    <cellStyle name="Hipervínculo visitado" xfId="18019" builtinId="9" hidden="1"/>
    <cellStyle name="Hipervínculo visitado" xfId="18015" builtinId="9" hidden="1"/>
    <cellStyle name="Hipervínculo visitado" xfId="18007" builtinId="9" hidden="1"/>
    <cellStyle name="Hipervínculo visitado" xfId="18003" builtinId="9" hidden="1"/>
    <cellStyle name="Hipervínculo visitado" xfId="17999" builtinId="9" hidden="1"/>
    <cellStyle name="Hipervínculo visitado" xfId="17991" builtinId="9" hidden="1"/>
    <cellStyle name="Hipervínculo visitado" xfId="17987" builtinId="9" hidden="1"/>
    <cellStyle name="Hipervínculo visitado" xfId="17983" builtinId="9" hidden="1"/>
    <cellStyle name="Hipervínculo visitado" xfId="17975" builtinId="9" hidden="1"/>
    <cellStyle name="Hipervínculo visitado" xfId="17971" builtinId="9" hidden="1"/>
    <cellStyle name="Hipervínculo visitado" xfId="17967" builtinId="9" hidden="1"/>
    <cellStyle name="Hipervínculo visitado" xfId="17913" builtinId="9" hidden="1"/>
    <cellStyle name="Hipervínculo visitado" xfId="17957" builtinId="9" hidden="1"/>
    <cellStyle name="Hipervínculo visitado" xfId="17953" builtinId="9" hidden="1"/>
    <cellStyle name="Hipervínculo visitado" xfId="17945" builtinId="9" hidden="1"/>
    <cellStyle name="Hipervínculo visitado" xfId="17941" builtinId="9" hidden="1"/>
    <cellStyle name="Hipervínculo visitado" xfId="17937" builtinId="9" hidden="1"/>
    <cellStyle name="Hipervínculo visitado" xfId="17929" builtinId="9" hidden="1"/>
    <cellStyle name="Hipervínculo visitado" xfId="17925" builtinId="9" hidden="1"/>
    <cellStyle name="Hipervínculo visitado" xfId="17921" builtinId="9" hidden="1"/>
    <cellStyle name="Hipervínculo visitado" xfId="17911" builtinId="9" hidden="1"/>
    <cellStyle name="Hipervínculo visitado" xfId="17907" builtinId="9" hidden="1"/>
    <cellStyle name="Hipervínculo visitado" xfId="17903" builtinId="9" hidden="1"/>
    <cellStyle name="Hipervínculo visitado" xfId="17895" builtinId="9" hidden="1"/>
    <cellStyle name="Hipervínculo visitado" xfId="17891" builtinId="9" hidden="1"/>
    <cellStyle name="Hipervínculo visitado" xfId="17887" builtinId="9" hidden="1"/>
    <cellStyle name="Hipervínculo visitado" xfId="17879" builtinId="9" hidden="1"/>
    <cellStyle name="Hipervínculo visitado" xfId="17875" builtinId="9" hidden="1"/>
    <cellStyle name="Hipervínculo visitado" xfId="17871" builtinId="9" hidden="1"/>
    <cellStyle name="Hipervínculo visitado" xfId="17863" builtinId="9" hidden="1"/>
    <cellStyle name="Hipervínculo visitado" xfId="17859" builtinId="9" hidden="1"/>
    <cellStyle name="Hipervínculo visitado" xfId="17855" builtinId="9" hidden="1"/>
    <cellStyle name="Hipervínculo visitado" xfId="17847" builtinId="9" hidden="1"/>
    <cellStyle name="Hipervínculo visitado" xfId="17843" builtinId="9" hidden="1"/>
    <cellStyle name="Hipervínculo visitado" xfId="17839" builtinId="9" hidden="1"/>
    <cellStyle name="Hipervínculo visitado" xfId="17831" builtinId="9" hidden="1"/>
    <cellStyle name="Hipervínculo visitado" xfId="17827" builtinId="9" hidden="1"/>
    <cellStyle name="Hipervínculo visitado" xfId="17813" builtinId="9" hidden="1"/>
    <cellStyle name="Hipervínculo visitado" xfId="17805" builtinId="9" hidden="1"/>
    <cellStyle name="Hipervínculo visitado" xfId="17801" builtinId="9" hidden="1"/>
    <cellStyle name="Hipervínculo visitado" xfId="17797" builtinId="9" hidden="1"/>
    <cellStyle name="Hipervínculo visitado" xfId="17789" builtinId="9" hidden="1"/>
    <cellStyle name="Hipervínculo visitado" xfId="17785" builtinId="9" hidden="1"/>
    <cellStyle name="Hipervínculo visitado" xfId="17781" builtinId="9" hidden="1"/>
    <cellStyle name="Hipervínculo visitado" xfId="17773" builtinId="9" hidden="1"/>
    <cellStyle name="Hipervínculo visitado" xfId="17769" builtinId="9" hidden="1"/>
    <cellStyle name="Hipervínculo visitado" xfId="17765" builtinId="9" hidden="1"/>
    <cellStyle name="Hipervínculo visitado" xfId="17757" builtinId="9" hidden="1"/>
    <cellStyle name="Hipervínculo visitado" xfId="17753" builtinId="9" hidden="1"/>
    <cellStyle name="Hipervínculo visitado" xfId="17749" builtinId="9" hidden="1"/>
    <cellStyle name="Hipervínculo visitado" xfId="17741" builtinId="9" hidden="1"/>
    <cellStyle name="Hipervínculo visitado" xfId="17737" builtinId="9" hidden="1"/>
    <cellStyle name="Hipervínculo visitado" xfId="17733" builtinId="9" hidden="1"/>
    <cellStyle name="Hipervínculo visitado" xfId="17725" builtinId="9" hidden="1"/>
    <cellStyle name="Hipervínculo visitado" xfId="17721" builtinId="9" hidden="1"/>
    <cellStyle name="Hipervínculo visitado" xfId="17717" builtinId="9" hidden="1"/>
    <cellStyle name="Hipervínculo visitado" xfId="17709" builtinId="9" hidden="1"/>
    <cellStyle name="Hipervínculo visitado" xfId="17705" builtinId="9" hidden="1"/>
    <cellStyle name="Hipervínculo visitado" xfId="17701" builtinId="9" hidden="1"/>
    <cellStyle name="Hipervínculo visitado" xfId="17693" builtinId="9" hidden="1"/>
    <cellStyle name="Hipervínculo visitado" xfId="17689" builtinId="9" hidden="1"/>
    <cellStyle name="Hipervínculo visitado" xfId="17639" builtinId="9" hidden="1"/>
    <cellStyle name="Hipervínculo visitado" xfId="17679" builtinId="9" hidden="1"/>
    <cellStyle name="Hipervínculo visitado" xfId="17675" builtinId="9" hidden="1"/>
    <cellStyle name="Hipervínculo visitado" xfId="17671" builtinId="9" hidden="1"/>
    <cellStyle name="Hipervínculo visitado" xfId="17663" builtinId="9" hidden="1"/>
    <cellStyle name="Hipervínculo visitado" xfId="17659" builtinId="9" hidden="1"/>
    <cellStyle name="Hipervínculo visitado" xfId="17655" builtinId="9" hidden="1"/>
    <cellStyle name="Hipervínculo visitado" xfId="17647" builtinId="9" hidden="1"/>
    <cellStyle name="Hipervínculo visitado" xfId="17643" builtinId="9" hidden="1"/>
    <cellStyle name="Hipervínculo visitado" xfId="17638" builtinId="9" hidden="1"/>
    <cellStyle name="Hipervínculo visitado" xfId="17630" builtinId="9" hidden="1"/>
    <cellStyle name="Hipervínculo visitado" xfId="17626" builtinId="9" hidden="1"/>
    <cellStyle name="Hipervínculo visitado" xfId="17622" builtinId="9" hidden="1"/>
    <cellStyle name="Hipervínculo visitado" xfId="17614" builtinId="9" hidden="1"/>
    <cellStyle name="Hipervínculo visitado" xfId="17610" builtinId="9" hidden="1"/>
    <cellStyle name="Hipervínculo visitado" xfId="17606" builtinId="9" hidden="1"/>
    <cellStyle name="Hipervínculo visitado" xfId="17598" builtinId="9" hidden="1"/>
    <cellStyle name="Hipervínculo visitado" xfId="17594" builtinId="9" hidden="1"/>
    <cellStyle name="Hipervínculo visitado" xfId="17590" builtinId="9" hidden="1"/>
    <cellStyle name="Hipervínculo visitado" xfId="17582" builtinId="9" hidden="1"/>
    <cellStyle name="Hipervínculo visitado" xfId="17578" builtinId="9" hidden="1"/>
    <cellStyle name="Hipervínculo visitado" xfId="17574" builtinId="9" hidden="1"/>
    <cellStyle name="Hipervínculo visitado" xfId="17566" builtinId="9" hidden="1"/>
    <cellStyle name="Hipervínculo visitado" xfId="17562" builtinId="9" hidden="1"/>
    <cellStyle name="Hipervínculo visitado" xfId="17558" builtinId="9" hidden="1"/>
    <cellStyle name="Hipervínculo visitado" xfId="17552" builtinId="9" hidden="1"/>
    <cellStyle name="Hipervínculo visitado" xfId="17548" builtinId="9" hidden="1"/>
    <cellStyle name="Hipervínculo visitado" xfId="17544" builtinId="9" hidden="1"/>
    <cellStyle name="Hipervínculo visitado" xfId="17536" builtinId="9" hidden="1"/>
    <cellStyle name="Hipervínculo visitado" xfId="17532" builtinId="9" hidden="1"/>
    <cellStyle name="Hipervínculo visitado" xfId="17528" builtinId="9" hidden="1"/>
    <cellStyle name="Hipervínculo visitado" xfId="17520" builtinId="9" hidden="1"/>
    <cellStyle name="Hipervínculo visitado" xfId="17516" builtinId="9" hidden="1"/>
    <cellStyle name="Hipervínculo visitado" xfId="17512" builtinId="9" hidden="1"/>
    <cellStyle name="Hipervínculo visitado" xfId="17502" builtinId="9" hidden="1"/>
    <cellStyle name="Hipervínculo visitado" xfId="17498" builtinId="9" hidden="1"/>
    <cellStyle name="Hipervínculo visitado" xfId="17494" builtinId="9" hidden="1"/>
    <cellStyle name="Hipervínculo visitado" xfId="17486" builtinId="9" hidden="1"/>
    <cellStyle name="Hipervínculo visitado" xfId="17482" builtinId="9" hidden="1"/>
    <cellStyle name="Hipervínculo visitado" xfId="17478" builtinId="9" hidden="1"/>
    <cellStyle name="Hipervínculo visitado" xfId="17470" builtinId="9" hidden="1"/>
    <cellStyle name="Hipervínculo visitado" xfId="17466" builtinId="9" hidden="1"/>
    <cellStyle name="Hipervínculo visitado" xfId="17462" builtinId="9" hidden="1"/>
    <cellStyle name="Hipervínculo visitado" xfId="17454" builtinId="9" hidden="1"/>
    <cellStyle name="Hipervínculo visitado" xfId="17450" builtinId="9" hidden="1"/>
    <cellStyle name="Hipervínculo visitado" xfId="17446" builtinId="9" hidden="1"/>
    <cellStyle name="Hipervínculo visitado" xfId="17438" builtinId="9" hidden="1"/>
    <cellStyle name="Hipervínculo visitado" xfId="17434" builtinId="9" hidden="1"/>
    <cellStyle name="Hipervínculo visitado" xfId="17430" builtinId="9" hidden="1"/>
    <cellStyle name="Hipervínculo visitado" xfId="17376" builtinId="9" hidden="1"/>
    <cellStyle name="Hipervínculo visitado" xfId="17420" builtinId="9" hidden="1"/>
    <cellStyle name="Hipervínculo visitado" xfId="17416" builtinId="9" hidden="1"/>
    <cellStyle name="Hipervínculo visitado" xfId="17408" builtinId="9" hidden="1"/>
    <cellStyle name="Hipervínculo visitado" xfId="17404" builtinId="9" hidden="1"/>
    <cellStyle name="Hipervínculo visitado" xfId="17400" builtinId="9" hidden="1"/>
    <cellStyle name="Hipervínculo visitado" xfId="17392" builtinId="9" hidden="1"/>
    <cellStyle name="Hipervínculo visitado" xfId="17388" builtinId="9" hidden="1"/>
    <cellStyle name="Hipervínculo visitado" xfId="17384" builtinId="9" hidden="1"/>
    <cellStyle name="Hipervínculo visitado" xfId="17374" builtinId="9" hidden="1"/>
    <cellStyle name="Hipervínculo visitado" xfId="17370" builtinId="9" hidden="1"/>
    <cellStyle name="Hipervínculo visitado" xfId="17366" builtinId="9" hidden="1"/>
    <cellStyle name="Hipervínculo visitado" xfId="17358" builtinId="9" hidden="1"/>
    <cellStyle name="Hipervínculo visitado" xfId="17354" builtinId="9" hidden="1"/>
    <cellStyle name="Hipervínculo visitado" xfId="17350" builtinId="9" hidden="1"/>
    <cellStyle name="Hipervínculo visitado" xfId="17342" builtinId="9" hidden="1"/>
    <cellStyle name="Hipervínculo visitado" xfId="17338" builtinId="9" hidden="1"/>
    <cellStyle name="Hipervínculo visitado" xfId="17334" builtinId="9" hidden="1"/>
    <cellStyle name="Hipervínculo visitado" xfId="17326" builtinId="9" hidden="1"/>
    <cellStyle name="Hipervínculo visitado" xfId="17322" builtinId="9" hidden="1"/>
    <cellStyle name="Hipervínculo visitado" xfId="17318" builtinId="9" hidden="1"/>
    <cellStyle name="Hipervínculo visitado" xfId="17310" builtinId="9" hidden="1"/>
    <cellStyle name="Hipervínculo visitado" xfId="17306" builtinId="9" hidden="1"/>
    <cellStyle name="Hipervínculo visitado" xfId="17302" builtinId="9" hidden="1"/>
    <cellStyle name="Hipervínculo visitado" xfId="17294" builtinId="9" hidden="1"/>
    <cellStyle name="Hipervínculo visitado" xfId="17244" builtinId="9" hidden="1"/>
    <cellStyle name="Hipervínculo visitado" xfId="17288" builtinId="9" hidden="1"/>
    <cellStyle name="Hipervínculo visitado" xfId="17280" builtinId="9" hidden="1"/>
    <cellStyle name="Hipervínculo visitado" xfId="17276" builtinId="9" hidden="1"/>
    <cellStyle name="Hipervínculo visitado" xfId="17272" builtinId="9" hidden="1"/>
    <cellStyle name="Hipervínculo visitado" xfId="17264" builtinId="9" hidden="1"/>
    <cellStyle name="Hipervínculo visitado" xfId="17260" builtinId="9" hidden="1"/>
    <cellStyle name="Hipervínculo visitado" xfId="17256" builtinId="9" hidden="1"/>
    <cellStyle name="Hipervínculo visitado" xfId="17248" builtinId="9" hidden="1"/>
    <cellStyle name="Hipervínculo visitado" xfId="17242" builtinId="9" hidden="1"/>
    <cellStyle name="Hipervínculo visitado" xfId="17238" builtinId="9" hidden="1"/>
    <cellStyle name="Hipervínculo visitado" xfId="17230" builtinId="9" hidden="1"/>
    <cellStyle name="Hipervínculo visitado" xfId="17226" builtinId="9" hidden="1"/>
    <cellStyle name="Hipervínculo visitado" xfId="17222" builtinId="9" hidden="1"/>
    <cellStyle name="Hipervínculo visitado" xfId="17214" builtinId="9" hidden="1"/>
    <cellStyle name="Hipervínculo visitado" xfId="17210" builtinId="9" hidden="1"/>
    <cellStyle name="Hipervínculo visitado" xfId="17206" builtinId="9" hidden="1"/>
    <cellStyle name="Hipervínculo visitado" xfId="17198" builtinId="9" hidden="1"/>
    <cellStyle name="Hipervínculo visitado" xfId="17194" builtinId="9" hidden="1"/>
    <cellStyle name="Hipervínculo visitado" xfId="17190" builtinId="9" hidden="1"/>
    <cellStyle name="Hipervínculo visitado" xfId="17182" builtinId="9" hidden="1"/>
    <cellStyle name="Hipervínculo visitado" xfId="17178" builtinId="9" hidden="1"/>
    <cellStyle name="Hipervínculo visitado" xfId="17174" builtinId="9" hidden="1"/>
    <cellStyle name="Hipervínculo visitado" xfId="17166" builtinId="9" hidden="1"/>
    <cellStyle name="Hipervínculo visitado" xfId="17162" builtinId="9" hidden="1"/>
    <cellStyle name="Hipervínculo visitado" xfId="17112" builtinId="9" hidden="1"/>
    <cellStyle name="Hipervínculo visitado" xfId="17152" builtinId="9" hidden="1"/>
    <cellStyle name="Hipervínculo visitado" xfId="17148" builtinId="9" hidden="1"/>
    <cellStyle name="Hipervínculo visitado" xfId="17144" builtinId="9" hidden="1"/>
    <cellStyle name="Hipervínculo visitado" xfId="17136" builtinId="9" hidden="1"/>
    <cellStyle name="Hipervínculo visitado" xfId="17132" builtinId="9" hidden="1"/>
    <cellStyle name="Hipervínculo visitado" xfId="17128" builtinId="9" hidden="1"/>
    <cellStyle name="Hipervínculo visitado" xfId="17120" builtinId="9" hidden="1"/>
    <cellStyle name="Hipervínculo visitado" xfId="17116" builtinId="9" hidden="1"/>
    <cellStyle name="Hipervínculo visitado" xfId="17110" builtinId="9" hidden="1"/>
    <cellStyle name="Hipervínculo visitado" xfId="17102" builtinId="9" hidden="1"/>
    <cellStyle name="Hipervínculo visitado" xfId="17098" builtinId="9" hidden="1"/>
    <cellStyle name="Hipervínculo visitado" xfId="17094" builtinId="9" hidden="1"/>
    <cellStyle name="Hipervínculo visitado" xfId="17086" builtinId="9" hidden="1"/>
    <cellStyle name="Hipervínculo visitado" xfId="17082" builtinId="9" hidden="1"/>
    <cellStyle name="Hipervínculo visitado" xfId="17078" builtinId="9" hidden="1"/>
    <cellStyle name="Hipervínculo visitado" xfId="17070" builtinId="9" hidden="1"/>
    <cellStyle name="Hipervínculo visitado" xfId="17066" builtinId="9" hidden="1"/>
    <cellStyle name="Hipervínculo visitado" xfId="17062" builtinId="9" hidden="1"/>
    <cellStyle name="Hipervínculo visitado" xfId="17054" builtinId="9" hidden="1"/>
    <cellStyle name="Hipervínculo visitado" xfId="17050" builtinId="9" hidden="1"/>
    <cellStyle name="Hipervínculo visitado" xfId="17046" builtinId="9" hidden="1"/>
    <cellStyle name="Hipervínculo visitado" xfId="17038" builtinId="9" hidden="1"/>
    <cellStyle name="Hipervínculo visitado" xfId="17034" builtinId="9" hidden="1"/>
    <cellStyle name="Hipervínculo visitado" xfId="17030" builtinId="9" hidden="1"/>
    <cellStyle name="Hipervínculo visitado" xfId="17024" builtinId="9" hidden="1"/>
    <cellStyle name="Hipervínculo visitado" xfId="17020" builtinId="9" hidden="1"/>
    <cellStyle name="Hipervínculo visitado" xfId="17016" builtinId="9" hidden="1"/>
    <cellStyle name="Hipervínculo visitado" xfId="17008" builtinId="9" hidden="1"/>
    <cellStyle name="Hipervínculo visitado" xfId="17004" builtinId="9" hidden="1"/>
    <cellStyle name="Hipervínculo visitado" xfId="17000" builtinId="9" hidden="1"/>
    <cellStyle name="Hipervínculo visitado" xfId="16992" builtinId="9" hidden="1"/>
    <cellStyle name="Hipervínculo visitado" xfId="16988" builtinId="9" hidden="1"/>
    <cellStyle name="Hipervínculo visitado" xfId="16984" builtinId="9" hidden="1"/>
    <cellStyle name="Hipervínculo visitado" xfId="16974" builtinId="9" hidden="1"/>
    <cellStyle name="Hipervínculo visitado" xfId="16970" builtinId="9" hidden="1"/>
    <cellStyle name="Hipervínculo visitado" xfId="16966" builtinId="9" hidden="1"/>
    <cellStyle name="Hipervínculo visitado" xfId="16958" builtinId="9" hidden="1"/>
    <cellStyle name="Hipervínculo visitado" xfId="16954" builtinId="9" hidden="1"/>
    <cellStyle name="Hipervínculo visitado" xfId="16950" builtinId="9" hidden="1"/>
    <cellStyle name="Hipervínculo visitado" xfId="16942" builtinId="9" hidden="1"/>
    <cellStyle name="Hipervínculo visitado" xfId="16938" builtinId="9" hidden="1"/>
    <cellStyle name="Hipervínculo visitado" xfId="16934" builtinId="9" hidden="1"/>
    <cellStyle name="Hipervínculo visitado" xfId="16926" builtinId="9" hidden="1"/>
    <cellStyle name="Hipervínculo visitado" xfId="16922" builtinId="9" hidden="1"/>
    <cellStyle name="Hipervínculo visitado" xfId="16918" builtinId="9" hidden="1"/>
    <cellStyle name="Hipervínculo visitado" xfId="16910" builtinId="9" hidden="1"/>
    <cellStyle name="Hipervínculo visitado" xfId="16906" builtinId="9" hidden="1"/>
    <cellStyle name="Hipervínculo visitado" xfId="16902" builtinId="9" hidden="1"/>
    <cellStyle name="Hipervínculo visitado" xfId="16848" builtinId="9" hidden="1"/>
    <cellStyle name="Hipervínculo visitado" xfId="16892" builtinId="9" hidden="1"/>
    <cellStyle name="Hipervínculo visitado" xfId="16888" builtinId="9" hidden="1"/>
    <cellStyle name="Hipervínculo visitado" xfId="16880" builtinId="9" hidden="1"/>
    <cellStyle name="Hipervínculo visitado" xfId="16876" builtinId="9" hidden="1"/>
    <cellStyle name="Hipervínculo visitado" xfId="16872" builtinId="9" hidden="1"/>
    <cellStyle name="Hipervínculo visitado" xfId="16864" builtinId="9" hidden="1"/>
    <cellStyle name="Hipervínculo visitado" xfId="16860" builtinId="9" hidden="1"/>
    <cellStyle name="Hipervínculo visitado" xfId="16856" builtinId="9" hidden="1"/>
    <cellStyle name="Hipervínculo visitado" xfId="16846" builtinId="9" hidden="1"/>
    <cellStyle name="Hipervínculo visitado" xfId="16842" builtinId="9" hidden="1"/>
    <cellStyle name="Hipervínculo visitado" xfId="16838" builtinId="9" hidden="1"/>
    <cellStyle name="Hipervínculo visitado" xfId="16830" builtinId="9" hidden="1"/>
    <cellStyle name="Hipervínculo visitado" xfId="16826" builtinId="9" hidden="1"/>
    <cellStyle name="Hipervínculo visitado" xfId="16822" builtinId="9" hidden="1"/>
    <cellStyle name="Hipervínculo visitado" xfId="16814" builtinId="9" hidden="1"/>
    <cellStyle name="Hipervínculo visitado" xfId="16810" builtinId="9" hidden="1"/>
    <cellStyle name="Hipervínculo visitado" xfId="16806" builtinId="9" hidden="1"/>
    <cellStyle name="Hipervínculo visitado" xfId="16798" builtinId="9" hidden="1"/>
    <cellStyle name="Hipervínculo visitado" xfId="16794" builtinId="9" hidden="1"/>
    <cellStyle name="Hipervínculo visitado" xfId="16790" builtinId="9" hidden="1"/>
    <cellStyle name="Hipervínculo visitado" xfId="16782" builtinId="9" hidden="1"/>
    <cellStyle name="Hipervínculo visitado" xfId="16778" builtinId="9" hidden="1"/>
    <cellStyle name="Hipervínculo visitado" xfId="16774" builtinId="9" hidden="1"/>
    <cellStyle name="Hipervínculo visitado" xfId="16766" builtinId="9" hidden="1"/>
    <cellStyle name="Hipervínculo visitado" xfId="16716" builtinId="9" hidden="1"/>
    <cellStyle name="Hipervínculo visitado" xfId="16760" builtinId="9" hidden="1"/>
    <cellStyle name="Hipervínculo visitado" xfId="16752" builtinId="9" hidden="1"/>
    <cellStyle name="Hipervínculo visitado" xfId="16748" builtinId="9" hidden="1"/>
    <cellStyle name="Hipervínculo visitado" xfId="16744" builtinId="9" hidden="1"/>
    <cellStyle name="Hipervínculo visitado" xfId="16736" builtinId="9" hidden="1"/>
    <cellStyle name="Hipervínculo visitado" xfId="16732" builtinId="9" hidden="1"/>
    <cellStyle name="Hipervínculo visitado" xfId="16728" builtinId="9" hidden="1"/>
    <cellStyle name="Hipervínculo visitado" xfId="16720" builtinId="9" hidden="1"/>
    <cellStyle name="Hipervínculo visitado" xfId="16714" builtinId="9" hidden="1"/>
    <cellStyle name="Hipervínculo visitado" xfId="16710" builtinId="9" hidden="1"/>
    <cellStyle name="Hipervínculo visitado" xfId="16702" builtinId="9" hidden="1"/>
    <cellStyle name="Hipervínculo visitado" xfId="16698" builtinId="9" hidden="1"/>
    <cellStyle name="Hipervínculo visitado" xfId="16694" builtinId="9" hidden="1"/>
    <cellStyle name="Hipervínculo visitado" xfId="16686" builtinId="9" hidden="1"/>
    <cellStyle name="Hipervínculo visitado" xfId="16682" builtinId="9" hidden="1"/>
    <cellStyle name="Hipervínculo visitado" xfId="16678" builtinId="9" hidden="1"/>
    <cellStyle name="Hipervínculo visitado" xfId="16670" builtinId="9" hidden="1"/>
    <cellStyle name="Hipervínculo visitado" xfId="16666" builtinId="9" hidden="1"/>
    <cellStyle name="Hipervínculo visitado" xfId="16662" builtinId="9" hidden="1"/>
    <cellStyle name="Hipervínculo visitado" xfId="16654" builtinId="9" hidden="1"/>
    <cellStyle name="Hipervínculo visitado" xfId="16650" builtinId="9" hidden="1"/>
    <cellStyle name="Hipervínculo visitado" xfId="16646" builtinId="9" hidden="1"/>
    <cellStyle name="Hipervínculo visitado" xfId="16638" builtinId="9" hidden="1"/>
    <cellStyle name="Hipervínculo visitado" xfId="16634" builtinId="9" hidden="1"/>
    <cellStyle name="Hipervínculo visitado" xfId="16584" builtinId="9" hidden="1"/>
    <cellStyle name="Hipervínculo visitado" xfId="16624" builtinId="9" hidden="1"/>
    <cellStyle name="Hipervínculo visitado" xfId="16620" builtinId="9" hidden="1"/>
    <cellStyle name="Hipervínculo visitado" xfId="16616" builtinId="9" hidden="1"/>
    <cellStyle name="Hipervínculo visitado" xfId="16608" builtinId="9" hidden="1"/>
    <cellStyle name="Hipervínculo visitado" xfId="16604" builtinId="9" hidden="1"/>
    <cellStyle name="Hipervínculo visitado" xfId="16600" builtinId="9" hidden="1"/>
    <cellStyle name="Hipervínculo visitado" xfId="16592" builtinId="9" hidden="1"/>
    <cellStyle name="Hipervínculo visitado" xfId="16588" builtinId="9" hidden="1"/>
    <cellStyle name="Hipervínculo visitado" xfId="16582" builtinId="9" hidden="1"/>
    <cellStyle name="Hipervínculo visitado" xfId="16574" builtinId="9" hidden="1"/>
    <cellStyle name="Hipervínculo visitado" xfId="16570" builtinId="9" hidden="1"/>
    <cellStyle name="Hipervínculo visitado" xfId="16566" builtinId="9" hidden="1"/>
    <cellStyle name="Hipervínculo visitado" xfId="16558" builtinId="9" hidden="1"/>
    <cellStyle name="Hipervínculo visitado" xfId="16554" builtinId="9" hidden="1"/>
    <cellStyle name="Hipervínculo visitado" xfId="16550" builtinId="9" hidden="1"/>
    <cellStyle name="Hipervínculo visitado" xfId="16542" builtinId="9" hidden="1"/>
    <cellStyle name="Hipervínculo visitado" xfId="16538" builtinId="9" hidden="1"/>
    <cellStyle name="Hipervínculo visitado" xfId="16534" builtinId="9" hidden="1"/>
    <cellStyle name="Hipervínculo visitado" xfId="16526" builtinId="9" hidden="1"/>
    <cellStyle name="Hipervínculo visitado" xfId="16522" builtinId="9" hidden="1"/>
    <cellStyle name="Hipervínculo visitado" xfId="16518" builtinId="9" hidden="1"/>
    <cellStyle name="Hipervínculo visitado" xfId="16510" builtinId="9" hidden="1"/>
    <cellStyle name="Hipervínculo visitado" xfId="16506" builtinId="9" hidden="1"/>
    <cellStyle name="Hipervínculo visitado" xfId="16502" builtinId="9" hidden="1"/>
    <cellStyle name="Hipervínculo visitado" xfId="16496" builtinId="9" hidden="1"/>
    <cellStyle name="Hipervínculo visitado" xfId="16492" builtinId="9" hidden="1"/>
    <cellStyle name="Hipervínculo visitado" xfId="16488" builtinId="9" hidden="1"/>
    <cellStyle name="Hipervínculo visitado" xfId="16480" builtinId="9" hidden="1"/>
    <cellStyle name="Hipervínculo visitado" xfId="16476" builtinId="9" hidden="1"/>
    <cellStyle name="Hipervínculo visitado" xfId="16472" builtinId="9" hidden="1"/>
    <cellStyle name="Hipervínculo visitado" xfId="16464" builtinId="9" hidden="1"/>
    <cellStyle name="Hipervínculo visitado" xfId="16460" builtinId="9" hidden="1"/>
    <cellStyle name="Hipervínculo visitado" xfId="16456" builtinId="9" hidden="1"/>
    <cellStyle name="Hipervínculo visitado" xfId="16446" builtinId="9" hidden="1"/>
    <cellStyle name="Hipervínculo visitado" xfId="16442" builtinId="9" hidden="1"/>
    <cellStyle name="Hipervínculo visitado" xfId="16438" builtinId="9" hidden="1"/>
    <cellStyle name="Hipervínculo visitado" xfId="16430" builtinId="9" hidden="1"/>
    <cellStyle name="Hipervínculo visitado" xfId="16426" builtinId="9" hidden="1"/>
    <cellStyle name="Hipervínculo visitado" xfId="16422" builtinId="9" hidden="1"/>
    <cellStyle name="Hipervínculo visitado" xfId="16414" builtinId="9" hidden="1"/>
    <cellStyle name="Hipervínculo visitado" xfId="16410" builtinId="9" hidden="1"/>
    <cellStyle name="Hipervínculo visitado" xfId="16406" builtinId="9" hidden="1"/>
    <cellStyle name="Hipervínculo visitado" xfId="16398" builtinId="9" hidden="1"/>
    <cellStyle name="Hipervínculo visitado" xfId="16394" builtinId="9" hidden="1"/>
    <cellStyle name="Hipervínculo visitado" xfId="16390" builtinId="9" hidden="1"/>
    <cellStyle name="Hipervínculo visitado" xfId="16382" builtinId="9" hidden="1"/>
    <cellStyle name="Hipervínculo visitado" xfId="16378" builtinId="9" hidden="1"/>
    <cellStyle name="Hipervínculo visitado" xfId="16374" builtinId="9" hidden="1"/>
    <cellStyle name="Hipervínculo visitado" xfId="16320" builtinId="9" hidden="1"/>
    <cellStyle name="Hipervínculo visitado" xfId="16364" builtinId="9" hidden="1"/>
    <cellStyle name="Hipervínculo visitado" xfId="16360" builtinId="9" hidden="1"/>
    <cellStyle name="Hipervínculo visitado" xfId="16352" builtinId="9" hidden="1"/>
    <cellStyle name="Hipervínculo visitado" xfId="16348" builtinId="9" hidden="1"/>
    <cellStyle name="Hipervínculo visitado" xfId="16344" builtinId="9" hidden="1"/>
    <cellStyle name="Hipervínculo visitado" xfId="16336" builtinId="9" hidden="1"/>
    <cellStyle name="Hipervínculo visitado" xfId="16332" builtinId="9" hidden="1"/>
    <cellStyle name="Hipervínculo visitado" xfId="16328" builtinId="9" hidden="1"/>
    <cellStyle name="Hipervínculo visitado" xfId="16318" builtinId="9" hidden="1"/>
    <cellStyle name="Hipervínculo visitado" xfId="16314" builtinId="9" hidden="1"/>
    <cellStyle name="Hipervínculo visitado" xfId="16310" builtinId="9" hidden="1"/>
    <cellStyle name="Hipervínculo visitado" xfId="16302" builtinId="9" hidden="1"/>
    <cellStyle name="Hipervínculo visitado" xfId="16298" builtinId="9" hidden="1"/>
    <cellStyle name="Hipervínculo visitado" xfId="16294" builtinId="9" hidden="1"/>
    <cellStyle name="Hipervínculo visitado" xfId="16286" builtinId="9" hidden="1"/>
    <cellStyle name="Hipervínculo visitado" xfId="16282" builtinId="9" hidden="1"/>
    <cellStyle name="Hipervínculo visitado" xfId="16278" builtinId="9" hidden="1"/>
    <cellStyle name="Hipervínculo visitado" xfId="16270" builtinId="9" hidden="1"/>
    <cellStyle name="Hipervínculo visitado" xfId="16266" builtinId="9" hidden="1"/>
    <cellStyle name="Hipervínculo visitado" xfId="16262" builtinId="9" hidden="1"/>
    <cellStyle name="Hipervínculo visitado" xfId="16254" builtinId="9" hidden="1"/>
    <cellStyle name="Hipervínculo visitado" xfId="16250" builtinId="9" hidden="1"/>
    <cellStyle name="Hipervínculo visitado" xfId="16246" builtinId="9" hidden="1"/>
    <cellStyle name="Hipervínculo visitado" xfId="16238" builtinId="9" hidden="1"/>
    <cellStyle name="Hipervínculo visitado" xfId="16188" builtinId="9" hidden="1"/>
    <cellStyle name="Hipervínculo visitado" xfId="16232" builtinId="9" hidden="1"/>
    <cellStyle name="Hipervínculo visitado" xfId="16224" builtinId="9" hidden="1"/>
    <cellStyle name="Hipervínculo visitado" xfId="16220" builtinId="9" hidden="1"/>
    <cellStyle name="Hipervínculo visitado" xfId="16216" builtinId="9" hidden="1"/>
    <cellStyle name="Hipervínculo visitado" xfId="16208" builtinId="9" hidden="1"/>
    <cellStyle name="Hipervínculo visitado" xfId="16204" builtinId="9" hidden="1"/>
    <cellStyle name="Hipervínculo visitado" xfId="16200" builtinId="9" hidden="1"/>
    <cellStyle name="Hipervínculo visitado" xfId="16192" builtinId="9" hidden="1"/>
    <cellStyle name="Hipervínculo visitado" xfId="16186" builtinId="9" hidden="1"/>
    <cellStyle name="Hipervínculo visitado" xfId="16182" builtinId="9" hidden="1"/>
    <cellStyle name="Hipervínculo visitado" xfId="16174" builtinId="9" hidden="1"/>
    <cellStyle name="Hipervínculo visitado" xfId="16170" builtinId="9" hidden="1"/>
    <cellStyle name="Hipervínculo visitado" xfId="16166" builtinId="9" hidden="1"/>
    <cellStyle name="Hipervínculo visitado" xfId="16158" builtinId="9" hidden="1"/>
    <cellStyle name="Hipervínculo visitado" xfId="16154" builtinId="9" hidden="1"/>
    <cellStyle name="Hipervínculo visitado" xfId="16150" builtinId="9" hidden="1"/>
    <cellStyle name="Hipervínculo visitado" xfId="16142" builtinId="9" hidden="1"/>
    <cellStyle name="Hipervínculo visitado" xfId="16138" builtinId="9" hidden="1"/>
    <cellStyle name="Hipervínculo visitado" xfId="16134" builtinId="9" hidden="1"/>
    <cellStyle name="Hipervínculo visitado" xfId="16126" builtinId="9" hidden="1"/>
    <cellStyle name="Hipervínculo visitado" xfId="16122" builtinId="9" hidden="1"/>
    <cellStyle name="Hipervínculo visitado" xfId="16118" builtinId="9" hidden="1"/>
    <cellStyle name="Hipervínculo visitado" xfId="16110" builtinId="9" hidden="1"/>
    <cellStyle name="Hipervínculo visitado" xfId="16106" builtinId="9" hidden="1"/>
    <cellStyle name="Hipervínculo visitado" xfId="16056" builtinId="9" hidden="1"/>
    <cellStyle name="Hipervínculo visitado" xfId="16096" builtinId="9" hidden="1"/>
    <cellStyle name="Hipervínculo visitado" xfId="16092" builtinId="9" hidden="1"/>
    <cellStyle name="Hipervínculo visitado" xfId="16088" builtinId="9" hidden="1"/>
    <cellStyle name="Hipervínculo visitado" xfId="16080" builtinId="9" hidden="1"/>
    <cellStyle name="Hipervínculo visitado" xfId="16076" builtinId="9" hidden="1"/>
    <cellStyle name="Hipervínculo visitado" xfId="16072" builtinId="9" hidden="1"/>
    <cellStyle name="Hipervínculo visitado" xfId="16064" builtinId="9" hidden="1"/>
    <cellStyle name="Hipervínculo visitado" xfId="16060" builtinId="9" hidden="1"/>
    <cellStyle name="Hipervínculo visitado" xfId="16054" builtinId="9" hidden="1"/>
    <cellStyle name="Hipervínculo visitado" xfId="16046" builtinId="9" hidden="1"/>
    <cellStyle name="Hipervínculo visitado" xfId="16042" builtinId="9" hidden="1"/>
    <cellStyle name="Hipervínculo visitado" xfId="16038" builtinId="9" hidden="1"/>
    <cellStyle name="Hipervínculo visitado" xfId="16030" builtinId="9" hidden="1"/>
    <cellStyle name="Hipervínculo visitado" xfId="16026" builtinId="9" hidden="1"/>
    <cellStyle name="Hipervínculo visitado" xfId="16022" builtinId="9" hidden="1"/>
    <cellStyle name="Hipervínculo visitado" xfId="16014" builtinId="9" hidden="1"/>
    <cellStyle name="Hipervínculo visitado" xfId="16010" builtinId="9" hidden="1"/>
    <cellStyle name="Hipervínculo visitado" xfId="16006" builtinId="9" hidden="1"/>
    <cellStyle name="Hipervínculo visitado" xfId="15998" builtinId="9" hidden="1"/>
    <cellStyle name="Hipervínculo visitado" xfId="15994" builtinId="9" hidden="1"/>
    <cellStyle name="Hipervínculo visitado" xfId="15990" builtinId="9" hidden="1"/>
    <cellStyle name="Hipervínculo visitado" xfId="15982" builtinId="9" hidden="1"/>
    <cellStyle name="Hipervínculo visitado" xfId="15978" builtinId="9" hidden="1"/>
    <cellStyle name="Hipervínculo visitado" xfId="15974" builtinId="9" hidden="1"/>
    <cellStyle name="Hipervínculo visitado" xfId="15962" builtinId="9" hidden="1"/>
    <cellStyle name="Hipervínculo visitado" xfId="15958" builtinId="9" hidden="1"/>
    <cellStyle name="Hipervínculo visitado" xfId="15954" builtinId="9" hidden="1"/>
    <cellStyle name="Hipervínculo visitado" xfId="15946" builtinId="9" hidden="1"/>
    <cellStyle name="Hipervínculo visitado" xfId="15942" builtinId="9" hidden="1"/>
    <cellStyle name="Hipervínculo visitado" xfId="15938" builtinId="9" hidden="1"/>
    <cellStyle name="Hipervínculo visitado" xfId="15930" builtinId="9" hidden="1"/>
    <cellStyle name="Hipervínculo visitado" xfId="15926" builtinId="9" hidden="1"/>
    <cellStyle name="Hipervínculo visitado" xfId="15922" builtinId="9" hidden="1"/>
    <cellStyle name="Hipervínculo visitado" xfId="15914" builtinId="9" hidden="1"/>
    <cellStyle name="Hipervínculo visitado" xfId="15910" builtinId="9" hidden="1"/>
    <cellStyle name="Hipervínculo visitado" xfId="15906" builtinId="9" hidden="1"/>
    <cellStyle name="Hipervínculo visitado" xfId="15898" builtinId="9" hidden="1"/>
    <cellStyle name="Hipervínculo visitado" xfId="15894" builtinId="9" hidden="1"/>
    <cellStyle name="Hipervínculo visitado" xfId="15890" builtinId="9" hidden="1"/>
    <cellStyle name="Hipervínculo visitado" xfId="15882" builtinId="9" hidden="1"/>
    <cellStyle name="Hipervínculo visitado" xfId="15878" builtinId="9" hidden="1"/>
    <cellStyle name="Hipervínculo visitado" xfId="15874" builtinId="9" hidden="1"/>
    <cellStyle name="Hipervínculo visitado" xfId="15866" builtinId="9" hidden="1"/>
    <cellStyle name="Hipervínculo visitado" xfId="15862" builtinId="9" hidden="1"/>
    <cellStyle name="Hipervínculo visitado" xfId="15858" builtinId="9" hidden="1"/>
    <cellStyle name="Hipervínculo visitado" xfId="15850" builtinId="9" hidden="1"/>
    <cellStyle name="Hipervínculo visitado" xfId="15846" builtinId="9" hidden="1"/>
    <cellStyle name="Hipervínculo visitado" xfId="15842" builtinId="9" hidden="1"/>
    <cellStyle name="Hipervínculo visitado" xfId="15788" builtinId="9" hidden="1"/>
    <cellStyle name="Hipervínculo visitado" xfId="15832" builtinId="9" hidden="1"/>
    <cellStyle name="Hipervínculo visitado" xfId="15828" builtinId="9" hidden="1"/>
    <cellStyle name="Hipervínculo visitado" xfId="15820" builtinId="9" hidden="1"/>
    <cellStyle name="Hipervínculo visitado" xfId="15816" builtinId="9" hidden="1"/>
    <cellStyle name="Hipervínculo visitado" xfId="15812" builtinId="9" hidden="1"/>
    <cellStyle name="Hipervínculo visitado" xfId="15804" builtinId="9" hidden="1"/>
    <cellStyle name="Hipervínculo visitado" xfId="15800" builtinId="9" hidden="1"/>
    <cellStyle name="Hipervínculo visitado" xfId="15796" builtinId="9" hidden="1"/>
    <cellStyle name="Hipervínculo visitado" xfId="15787" builtinId="9" hidden="1"/>
    <cellStyle name="Hipervínculo visitado" xfId="15783" builtinId="9" hidden="1"/>
    <cellStyle name="Hipervínculo visitado" xfId="15779" builtinId="9" hidden="1"/>
    <cellStyle name="Hipervínculo visitado" xfId="15771" builtinId="9" hidden="1"/>
    <cellStyle name="Hipervínculo visitado" xfId="15767" builtinId="9" hidden="1"/>
    <cellStyle name="Hipervínculo visitado" xfId="15763" builtinId="9" hidden="1"/>
    <cellStyle name="Hipervínculo visitado" xfId="15755" builtinId="9" hidden="1"/>
    <cellStyle name="Hipervínculo visitado" xfId="15751" builtinId="9" hidden="1"/>
    <cellStyle name="Hipervínculo visitado" xfId="15747" builtinId="9" hidden="1"/>
    <cellStyle name="Hipervínculo visitado" xfId="15739" builtinId="9" hidden="1"/>
    <cellStyle name="Hipervínculo visitado" xfId="15735" builtinId="9" hidden="1"/>
    <cellStyle name="Hipervínculo visitado" xfId="15731" builtinId="9" hidden="1"/>
    <cellStyle name="Hipervínculo visitado" xfId="15723" builtinId="9" hidden="1"/>
    <cellStyle name="Hipervínculo visitado" xfId="15719" builtinId="9" hidden="1"/>
    <cellStyle name="Hipervínculo visitado" xfId="15715" builtinId="9" hidden="1"/>
    <cellStyle name="Hipervínculo visitado" xfId="15707" builtinId="9" hidden="1"/>
    <cellStyle name="Hipervínculo visitado" xfId="15657" builtinId="9" hidden="1"/>
    <cellStyle name="Hipervínculo visitado" xfId="15701" builtinId="9" hidden="1"/>
    <cellStyle name="Hipervínculo visitado" xfId="15693" builtinId="9" hidden="1"/>
    <cellStyle name="Hipervínculo visitado" xfId="15689" builtinId="9" hidden="1"/>
    <cellStyle name="Hipervínculo visitado" xfId="15685" builtinId="9" hidden="1"/>
    <cellStyle name="Hipervínculo visitado" xfId="15677" builtinId="9" hidden="1"/>
    <cellStyle name="Hipervínculo visitado" xfId="15673" builtinId="9" hidden="1"/>
    <cellStyle name="Hipervínculo visitado" xfId="15669" builtinId="9" hidden="1"/>
    <cellStyle name="Hipervínculo visitado" xfId="15661" builtinId="9" hidden="1"/>
    <cellStyle name="Hipervínculo visitado" xfId="15655" builtinId="9" hidden="1"/>
    <cellStyle name="Hipervínculo visitado" xfId="15651" builtinId="9" hidden="1"/>
    <cellStyle name="Hipervínculo visitado" xfId="15643" builtinId="9" hidden="1"/>
    <cellStyle name="Hipervínculo visitado" xfId="15639" builtinId="9" hidden="1"/>
    <cellStyle name="Hipervínculo visitado" xfId="15635" builtinId="9" hidden="1"/>
    <cellStyle name="Hipervínculo visitado" xfId="15627" builtinId="9" hidden="1"/>
    <cellStyle name="Hipervínculo visitado" xfId="15623" builtinId="9" hidden="1"/>
    <cellStyle name="Hipervínculo visitado" xfId="15619" builtinId="9" hidden="1"/>
    <cellStyle name="Hipervínculo visitado" xfId="15611" builtinId="9" hidden="1"/>
    <cellStyle name="Hipervínculo visitado" xfId="15607" builtinId="9" hidden="1"/>
    <cellStyle name="Hipervínculo visitado" xfId="15603" builtinId="9" hidden="1"/>
    <cellStyle name="Hipervínculo visitado" xfId="15595" builtinId="9" hidden="1"/>
    <cellStyle name="Hipervínculo visitado" xfId="15591" builtinId="9" hidden="1"/>
    <cellStyle name="Hipervínculo visitado" xfId="15587" builtinId="9" hidden="1"/>
    <cellStyle name="Hipervínculo visitado" xfId="15579" builtinId="9" hidden="1"/>
    <cellStyle name="Hipervínculo visitado" xfId="15575" builtinId="9" hidden="1"/>
    <cellStyle name="Hipervínculo visitado" xfId="15525" builtinId="9" hidden="1"/>
    <cellStyle name="Hipervínculo visitado" xfId="15565" builtinId="9" hidden="1"/>
    <cellStyle name="Hipervínculo visitado" xfId="15561" builtinId="9" hidden="1"/>
    <cellStyle name="Hipervínculo visitado" xfId="15557" builtinId="9" hidden="1"/>
    <cellStyle name="Hipervínculo visitado" xfId="15549" builtinId="9" hidden="1"/>
    <cellStyle name="Hipervínculo visitado" xfId="15545" builtinId="9" hidden="1"/>
    <cellStyle name="Hipervínculo visitado" xfId="15541" builtinId="9" hidden="1"/>
    <cellStyle name="Hipervínculo visitado" xfId="15533" builtinId="9" hidden="1"/>
    <cellStyle name="Hipervínculo visitado" xfId="15529" builtinId="9" hidden="1"/>
    <cellStyle name="Hipervínculo visitado" xfId="15523" builtinId="9" hidden="1"/>
    <cellStyle name="Hipervínculo visitado" xfId="15515" builtinId="9" hidden="1"/>
    <cellStyle name="Hipervínculo visitado" xfId="15511" builtinId="9" hidden="1"/>
    <cellStyle name="Hipervínculo visitado" xfId="15507" builtinId="9" hidden="1"/>
    <cellStyle name="Hipervínculo visitado" xfId="15499" builtinId="9" hidden="1"/>
    <cellStyle name="Hipervínculo visitado" xfId="15495" builtinId="9" hidden="1"/>
    <cellStyle name="Hipervínculo visitado" xfId="15491" builtinId="9" hidden="1"/>
    <cellStyle name="Hipervínculo visitado" xfId="15483" builtinId="9" hidden="1"/>
    <cellStyle name="Hipervínculo visitado" xfId="15479" builtinId="9" hidden="1"/>
    <cellStyle name="Hipervínculo visitado" xfId="15475" builtinId="9" hidden="1"/>
    <cellStyle name="Hipervínculo visitado" xfId="15467" builtinId="9" hidden="1"/>
    <cellStyle name="Hipervínculo visitado" xfId="15463" builtinId="9" hidden="1"/>
    <cellStyle name="Hipervínculo visitado" xfId="15459" builtinId="9" hidden="1"/>
    <cellStyle name="Hipervínculo visitado" xfId="15451" builtinId="9" hidden="1"/>
    <cellStyle name="Hipervínculo visitado" xfId="15447" builtinId="9" hidden="1"/>
    <cellStyle name="Hipervínculo visitado" xfId="15443" builtinId="9" hidden="1"/>
    <cellStyle name="Hipervínculo visitado" xfId="15437" builtinId="9" hidden="1"/>
    <cellStyle name="Hipervínculo visitado" xfId="15433" builtinId="9" hidden="1"/>
    <cellStyle name="Hipervínculo visitado" xfId="15429" builtinId="9" hidden="1"/>
    <cellStyle name="Hipervínculo visitado" xfId="15421" builtinId="9" hidden="1"/>
    <cellStyle name="Hipervínculo visitado" xfId="15417" builtinId="9" hidden="1"/>
    <cellStyle name="Hipervínculo visitado" xfId="15413" builtinId="9" hidden="1"/>
    <cellStyle name="Hipervínculo visitado" xfId="15405" builtinId="9" hidden="1"/>
    <cellStyle name="Hipervínculo visitado" xfId="15401" builtinId="9" hidden="1"/>
    <cellStyle name="Hipervínculo visitado" xfId="15397" builtinId="9" hidden="1"/>
    <cellStyle name="Hipervínculo visitado" xfId="15387" builtinId="9" hidden="1"/>
    <cellStyle name="Hipervínculo visitado" xfId="15383" builtinId="9" hidden="1"/>
    <cellStyle name="Hipervínculo visitado" xfId="15379" builtinId="9" hidden="1"/>
    <cellStyle name="Hipervínculo visitado" xfId="15371" builtinId="9" hidden="1"/>
    <cellStyle name="Hipervínculo visitado" xfId="15367" builtinId="9" hidden="1"/>
    <cellStyle name="Hipervínculo visitado" xfId="15363" builtinId="9" hidden="1"/>
    <cellStyle name="Hipervínculo visitado" xfId="15355" builtinId="9" hidden="1"/>
    <cellStyle name="Hipervínculo visitado" xfId="15351" builtinId="9" hidden="1"/>
    <cellStyle name="Hipervínculo visitado" xfId="15347" builtinId="9" hidden="1"/>
    <cellStyle name="Hipervínculo visitado" xfId="15339" builtinId="9" hidden="1"/>
    <cellStyle name="Hipervínculo visitado" xfId="15335" builtinId="9" hidden="1"/>
    <cellStyle name="Hipervínculo visitado" xfId="15331" builtinId="9" hidden="1"/>
    <cellStyle name="Hipervínculo visitado" xfId="15323" builtinId="9" hidden="1"/>
    <cellStyle name="Hipervínculo visitado" xfId="15319" builtinId="9" hidden="1"/>
    <cellStyle name="Hipervínculo visitado" xfId="15315" builtinId="9" hidden="1"/>
    <cellStyle name="Hipervínculo visitado" xfId="15261" builtinId="9" hidden="1"/>
    <cellStyle name="Hipervínculo visitado" xfId="15305" builtinId="9" hidden="1"/>
    <cellStyle name="Hipervínculo visitado" xfId="15301" builtinId="9" hidden="1"/>
    <cellStyle name="Hipervínculo visitado" xfId="15293" builtinId="9" hidden="1"/>
    <cellStyle name="Hipervínculo visitado" xfId="15289" builtinId="9" hidden="1"/>
    <cellStyle name="Hipervínculo visitado" xfId="15285" builtinId="9" hidden="1"/>
    <cellStyle name="Hipervínculo visitado" xfId="15277" builtinId="9" hidden="1"/>
    <cellStyle name="Hipervínculo visitado" xfId="15273" builtinId="9" hidden="1"/>
    <cellStyle name="Hipervínculo visitado" xfId="15269" builtinId="9" hidden="1"/>
    <cellStyle name="Hipervínculo visitado" xfId="15259" builtinId="9" hidden="1"/>
    <cellStyle name="Hipervínculo visitado" xfId="15255" builtinId="9" hidden="1"/>
    <cellStyle name="Hipervínculo visitado" xfId="15251" builtinId="9" hidden="1"/>
    <cellStyle name="Hipervínculo visitado" xfId="15243" builtinId="9" hidden="1"/>
    <cellStyle name="Hipervínculo visitado" xfId="15239" builtinId="9" hidden="1"/>
    <cellStyle name="Hipervínculo visitado" xfId="15235" builtinId="9" hidden="1"/>
    <cellStyle name="Hipervínculo visitado" xfId="15227" builtinId="9" hidden="1"/>
    <cellStyle name="Hipervínculo visitado" xfId="15223" builtinId="9" hidden="1"/>
    <cellStyle name="Hipervínculo visitado" xfId="15219" builtinId="9" hidden="1"/>
    <cellStyle name="Hipervínculo visitado" xfId="15211" builtinId="9" hidden="1"/>
    <cellStyle name="Hipervínculo visitado" xfId="15207" builtinId="9" hidden="1"/>
    <cellStyle name="Hipervínculo visitado" xfId="15203" builtinId="9" hidden="1"/>
    <cellStyle name="Hipervínculo visitado" xfId="15195" builtinId="9" hidden="1"/>
    <cellStyle name="Hipervínculo visitado" xfId="15191" builtinId="9" hidden="1"/>
    <cellStyle name="Hipervínculo visitado" xfId="15187" builtinId="9" hidden="1"/>
    <cellStyle name="Hipervínculo visitado" xfId="15179" builtinId="9" hidden="1"/>
    <cellStyle name="Hipervínculo visitado" xfId="15129" builtinId="9" hidden="1"/>
    <cellStyle name="Hipervínculo visitado" xfId="15173" builtinId="9" hidden="1"/>
    <cellStyle name="Hipervínculo visitado" xfId="15165" builtinId="9" hidden="1"/>
    <cellStyle name="Hipervínculo visitado" xfId="15161" builtinId="9" hidden="1"/>
    <cellStyle name="Hipervínculo visitado" xfId="15157" builtinId="9" hidden="1"/>
    <cellStyle name="Hipervínculo visitado" xfId="15149" builtinId="9" hidden="1"/>
    <cellStyle name="Hipervínculo visitado" xfId="15145" builtinId="9" hidden="1"/>
    <cellStyle name="Hipervínculo visitado" xfId="15141" builtinId="9" hidden="1"/>
    <cellStyle name="Hipervínculo visitado" xfId="15133" builtinId="9" hidden="1"/>
    <cellStyle name="Hipervínculo visitado" xfId="15127" builtinId="9" hidden="1"/>
    <cellStyle name="Hipervínculo visitado" xfId="15123" builtinId="9" hidden="1"/>
    <cellStyle name="Hipervínculo visitado" xfId="15115" builtinId="9" hidden="1"/>
    <cellStyle name="Hipervínculo visitado" xfId="15111" builtinId="9" hidden="1"/>
    <cellStyle name="Hipervínculo visitado" xfId="15107" builtinId="9" hidden="1"/>
    <cellStyle name="Hipervínculo visitado" xfId="15099" builtinId="9" hidden="1"/>
    <cellStyle name="Hipervínculo visitado" xfId="15095" builtinId="9" hidden="1"/>
    <cellStyle name="Hipervínculo visitado" xfId="15091" builtinId="9" hidden="1"/>
    <cellStyle name="Hipervínculo visitado" xfId="15083" builtinId="9" hidden="1"/>
    <cellStyle name="Hipervínculo visitado" xfId="15079" builtinId="9" hidden="1"/>
    <cellStyle name="Hipervínculo visitado" xfId="15075" builtinId="9" hidden="1"/>
    <cellStyle name="Hipervínculo visitado" xfId="15067" builtinId="9" hidden="1"/>
    <cellStyle name="Hipervínculo visitado" xfId="15063" builtinId="9" hidden="1"/>
    <cellStyle name="Hipervínculo visitado" xfId="15059" builtinId="9" hidden="1"/>
    <cellStyle name="Hipervínculo visitado" xfId="15051" builtinId="9" hidden="1"/>
    <cellStyle name="Hipervínculo visitado" xfId="15047" builtinId="9" hidden="1"/>
    <cellStyle name="Hipervínculo visitado" xfId="14997" builtinId="9" hidden="1"/>
    <cellStyle name="Hipervínculo visitado" xfId="15037" builtinId="9" hidden="1"/>
    <cellStyle name="Hipervínculo visitado" xfId="15033" builtinId="9" hidden="1"/>
    <cellStyle name="Hipervínculo visitado" xfId="15029" builtinId="9" hidden="1"/>
    <cellStyle name="Hipervínculo visitado" xfId="15021" builtinId="9" hidden="1"/>
    <cellStyle name="Hipervínculo visitado" xfId="15017" builtinId="9" hidden="1"/>
    <cellStyle name="Hipervínculo visitado" xfId="15013" builtinId="9" hidden="1"/>
    <cellStyle name="Hipervínculo visitado" xfId="15005" builtinId="9" hidden="1"/>
    <cellStyle name="Hipervínculo visitado" xfId="15001" builtinId="9" hidden="1"/>
    <cellStyle name="Hipervínculo visitado" xfId="14995" builtinId="9" hidden="1"/>
    <cellStyle name="Hipervínculo visitado" xfId="14987" builtinId="9" hidden="1"/>
    <cellStyle name="Hipervínculo visitado" xfId="14983" builtinId="9" hidden="1"/>
    <cellStyle name="Hipervínculo visitado" xfId="14979" builtinId="9" hidden="1"/>
    <cellStyle name="Hipervínculo visitado" xfId="14971" builtinId="9" hidden="1"/>
    <cellStyle name="Hipervínculo visitado" xfId="14967" builtinId="9" hidden="1"/>
    <cellStyle name="Hipervínculo visitado" xfId="14963" builtinId="9" hidden="1"/>
    <cellStyle name="Hipervínculo visitado" xfId="14955" builtinId="9" hidden="1"/>
    <cellStyle name="Hipervínculo visitado" xfId="14951" builtinId="9" hidden="1"/>
    <cellStyle name="Hipervínculo visitado" xfId="14947" builtinId="9" hidden="1"/>
    <cellStyle name="Hipervínculo visitado" xfId="14939" builtinId="9" hidden="1"/>
    <cellStyle name="Hipervínculo visitado" xfId="14935" builtinId="9" hidden="1"/>
    <cellStyle name="Hipervínculo visitado" xfId="14931" builtinId="9" hidden="1"/>
    <cellStyle name="Hipervínculo visitado" xfId="14923" builtinId="9" hidden="1"/>
    <cellStyle name="Hipervínculo visitado" xfId="14919" builtinId="9" hidden="1"/>
    <cellStyle name="Hipervínculo visitado" xfId="14915" builtinId="9" hidden="1"/>
    <cellStyle name="Hipervínculo visitado" xfId="14909" builtinId="9" hidden="1"/>
    <cellStyle name="Hipervínculo visitado" xfId="14905" builtinId="9" hidden="1"/>
    <cellStyle name="Hipervínculo visitado" xfId="14901" builtinId="9" hidden="1"/>
    <cellStyle name="Hipervínculo visitado" xfId="14893" builtinId="9" hidden="1"/>
    <cellStyle name="Hipervínculo visitado" xfId="14889" builtinId="9" hidden="1"/>
    <cellStyle name="Hipervínculo visitado" xfId="14885" builtinId="9" hidden="1"/>
    <cellStyle name="Hipervínculo visitado" xfId="14877" builtinId="9" hidden="1"/>
    <cellStyle name="Hipervínculo visitado" xfId="14873" builtinId="9" hidden="1"/>
    <cellStyle name="Hipervínculo visitado" xfId="14869" builtinId="9" hidden="1"/>
    <cellStyle name="Hipervínculo visitado" xfId="14859" builtinId="9" hidden="1"/>
    <cellStyle name="Hipervínculo visitado" xfId="14855" builtinId="9" hidden="1"/>
    <cellStyle name="Hipervínculo visitado" xfId="14851" builtinId="9" hidden="1"/>
    <cellStyle name="Hipervínculo visitado" xfId="14843" builtinId="9" hidden="1"/>
    <cellStyle name="Hipervínculo visitado" xfId="14839" builtinId="9" hidden="1"/>
    <cellStyle name="Hipervínculo visitado" xfId="14835" builtinId="9" hidden="1"/>
    <cellStyle name="Hipervínculo visitado" xfId="14827" builtinId="9" hidden="1"/>
    <cellStyle name="Hipervínculo visitado" xfId="14823" builtinId="9" hidden="1"/>
    <cellStyle name="Hipervínculo visitado" xfId="14819" builtinId="9" hidden="1"/>
    <cellStyle name="Hipervínculo visitado" xfId="14811" builtinId="9" hidden="1"/>
    <cellStyle name="Hipervínculo visitado" xfId="14807" builtinId="9" hidden="1"/>
    <cellStyle name="Hipervínculo visitado" xfId="14803" builtinId="9" hidden="1"/>
    <cellStyle name="Hipervínculo visitado" xfId="14795" builtinId="9" hidden="1"/>
    <cellStyle name="Hipervínculo visitado" xfId="14791" builtinId="9" hidden="1"/>
    <cellStyle name="Hipervínculo visitado" xfId="14787" builtinId="9" hidden="1"/>
    <cellStyle name="Hipervínculo visitado" xfId="14733" builtinId="9" hidden="1"/>
    <cellStyle name="Hipervínculo visitado" xfId="14777" builtinId="9" hidden="1"/>
    <cellStyle name="Hipervínculo visitado" xfId="14773" builtinId="9" hidden="1"/>
    <cellStyle name="Hipervínculo visitado" xfId="14765" builtinId="9" hidden="1"/>
    <cellStyle name="Hipervínculo visitado" xfId="14761" builtinId="9" hidden="1"/>
    <cellStyle name="Hipervínculo visitado" xfId="14757" builtinId="9" hidden="1"/>
    <cellStyle name="Hipervínculo visitado" xfId="14749" builtinId="9" hidden="1"/>
    <cellStyle name="Hipervínculo visitado" xfId="14745" builtinId="9" hidden="1"/>
    <cellStyle name="Hipervínculo visitado" xfId="14741" builtinId="9" hidden="1"/>
    <cellStyle name="Hipervínculo visitado" xfId="14731" builtinId="9" hidden="1"/>
    <cellStyle name="Hipervínculo visitado" xfId="14727" builtinId="9" hidden="1"/>
    <cellStyle name="Hipervínculo visitado" xfId="14723" builtinId="9" hidden="1"/>
    <cellStyle name="Hipervínculo visitado" xfId="14715" builtinId="9" hidden="1"/>
    <cellStyle name="Hipervínculo visitado" xfId="14711" builtinId="9" hidden="1"/>
    <cellStyle name="Hipervínculo visitado" xfId="14707" builtinId="9" hidden="1"/>
    <cellStyle name="Hipervínculo visitado" xfId="14699" builtinId="9" hidden="1"/>
    <cellStyle name="Hipervínculo visitado" xfId="14695" builtinId="9" hidden="1"/>
    <cellStyle name="Hipervínculo visitado" xfId="14691" builtinId="9" hidden="1"/>
    <cellStyle name="Hipervínculo visitado" xfId="14683" builtinId="9" hidden="1"/>
    <cellStyle name="Hipervínculo visitado" xfId="14679" builtinId="9" hidden="1"/>
    <cellStyle name="Hipervínculo visitado" xfId="14675" builtinId="9" hidden="1"/>
    <cellStyle name="Hipervínculo visitado" xfId="14667" builtinId="9" hidden="1"/>
    <cellStyle name="Hipervínculo visitado" xfId="14663" builtinId="9" hidden="1"/>
    <cellStyle name="Hipervínculo visitado" xfId="14659" builtinId="9" hidden="1"/>
    <cellStyle name="Hipervínculo visitado" xfId="14651" builtinId="9" hidden="1"/>
    <cellStyle name="Hipervínculo visitado" xfId="14601" builtinId="9" hidden="1"/>
    <cellStyle name="Hipervínculo visitado" xfId="14645" builtinId="9" hidden="1"/>
    <cellStyle name="Hipervínculo visitado" xfId="14637" builtinId="9" hidden="1"/>
    <cellStyle name="Hipervínculo visitado" xfId="14633" builtinId="9" hidden="1"/>
    <cellStyle name="Hipervínculo visitado" xfId="14629" builtinId="9" hidden="1"/>
    <cellStyle name="Hipervínculo visitado" xfId="14621" builtinId="9" hidden="1"/>
    <cellStyle name="Hipervínculo visitado" xfId="14617" builtinId="9" hidden="1"/>
    <cellStyle name="Hipervínculo visitado" xfId="14613" builtinId="9" hidden="1"/>
    <cellStyle name="Hipervínculo visitado" xfId="14605" builtinId="9" hidden="1"/>
    <cellStyle name="Hipervínculo visitado" xfId="14599" builtinId="9" hidden="1"/>
    <cellStyle name="Hipervínculo visitado" xfId="14595" builtinId="9" hidden="1"/>
    <cellStyle name="Hipervínculo visitado" xfId="14587" builtinId="9" hidden="1"/>
    <cellStyle name="Hipervínculo visitado" xfId="14583" builtinId="9" hidden="1"/>
    <cellStyle name="Hipervínculo visitado" xfId="14579" builtinId="9" hidden="1"/>
    <cellStyle name="Hipervínculo visitado" xfId="14571" builtinId="9" hidden="1"/>
    <cellStyle name="Hipervínculo visitado" xfId="14567" builtinId="9" hidden="1"/>
    <cellStyle name="Hipervínculo visitado" xfId="14563" builtinId="9" hidden="1"/>
    <cellStyle name="Hipervínculo visitado" xfId="14555" builtinId="9" hidden="1"/>
    <cellStyle name="Hipervínculo visitado" xfId="14551" builtinId="9" hidden="1"/>
    <cellStyle name="Hipervínculo visitado" xfId="14547" builtinId="9" hidden="1"/>
    <cellStyle name="Hipervínculo visitado" xfId="14539" builtinId="9" hidden="1"/>
    <cellStyle name="Hipervínculo visitado" xfId="14535" builtinId="9" hidden="1"/>
    <cellStyle name="Hipervínculo visitado" xfId="14531" builtinId="9" hidden="1"/>
    <cellStyle name="Hipervínculo visitado" xfId="14523" builtinId="9" hidden="1"/>
    <cellStyle name="Hipervínculo visitado" xfId="14519" builtinId="9" hidden="1"/>
    <cellStyle name="Hipervínculo visitado" xfId="14469" builtinId="9" hidden="1"/>
    <cellStyle name="Hipervínculo visitado" xfId="14509" builtinId="9" hidden="1"/>
    <cellStyle name="Hipervínculo visitado" xfId="14505" builtinId="9" hidden="1"/>
    <cellStyle name="Hipervínculo visitado" xfId="14501" builtinId="9" hidden="1"/>
    <cellStyle name="Hipervínculo visitado" xfId="14493" builtinId="9" hidden="1"/>
    <cellStyle name="Hipervínculo visitado" xfId="14489" builtinId="9" hidden="1"/>
    <cellStyle name="Hipervínculo visitado" xfId="14485" builtinId="9" hidden="1"/>
    <cellStyle name="Hipervínculo visitado" xfId="14477" builtinId="9" hidden="1"/>
    <cellStyle name="Hipervínculo visitado" xfId="14473" builtinId="9" hidden="1"/>
    <cellStyle name="Hipervínculo visitado" xfId="14467" builtinId="9" hidden="1"/>
    <cellStyle name="Hipervínculo visitado" xfId="14459" builtinId="9" hidden="1"/>
    <cellStyle name="Hipervínculo visitado" xfId="14455" builtinId="9" hidden="1"/>
    <cellStyle name="Hipervínculo visitado" xfId="14451" builtinId="9" hidden="1"/>
    <cellStyle name="Hipervínculo visitado" xfId="14443" builtinId="9" hidden="1"/>
    <cellStyle name="Hipervínculo visitado" xfId="14439" builtinId="9" hidden="1"/>
    <cellStyle name="Hipervínculo visitado" xfId="14435" builtinId="9" hidden="1"/>
    <cellStyle name="Hipervínculo visitado" xfId="14427" builtinId="9" hidden="1"/>
    <cellStyle name="Hipervínculo visitado" xfId="14423" builtinId="9" hidden="1"/>
    <cellStyle name="Hipervínculo visitado" xfId="14419" builtinId="9" hidden="1"/>
    <cellStyle name="Hipervínculo visitado" xfId="14411" builtinId="9" hidden="1"/>
    <cellStyle name="Hipervínculo visitado" xfId="14407" builtinId="9" hidden="1"/>
    <cellStyle name="Hipervínculo visitado" xfId="14403" builtinId="9" hidden="1"/>
    <cellStyle name="Hipervínculo visitado" xfId="14395" builtinId="9" hidden="1"/>
    <cellStyle name="Hipervínculo visitado" xfId="14391" builtinId="9" hidden="1"/>
    <cellStyle name="Hipervínculo visitado" xfId="14387" builtinId="9" hidden="1"/>
    <cellStyle name="Hipervínculo visitado" xfId="14381" builtinId="9" hidden="1"/>
    <cellStyle name="Hipervínculo visitado" xfId="14377" builtinId="9" hidden="1"/>
    <cellStyle name="Hipervínculo visitado" xfId="14373" builtinId="9" hidden="1"/>
    <cellStyle name="Hipervínculo visitado" xfId="14365" builtinId="9" hidden="1"/>
    <cellStyle name="Hipervínculo visitado" xfId="14361" builtinId="9" hidden="1"/>
    <cellStyle name="Hipervínculo visitado" xfId="14357" builtinId="9" hidden="1"/>
    <cellStyle name="Hipervínculo visitado" xfId="14349" builtinId="9" hidden="1"/>
    <cellStyle name="Hipervínculo visitado" xfId="14345" builtinId="9" hidden="1"/>
    <cellStyle name="Hipervínculo visitado" xfId="14341" builtinId="9" hidden="1"/>
    <cellStyle name="Hipervínculo visitado" xfId="14331" builtinId="9" hidden="1"/>
    <cellStyle name="Hipervínculo visitado" xfId="14327" builtinId="9" hidden="1"/>
    <cellStyle name="Hipervínculo visitado" xfId="14323" builtinId="9" hidden="1"/>
    <cellStyle name="Hipervínculo visitado" xfId="14315" builtinId="9" hidden="1"/>
    <cellStyle name="Hipervínculo visitado" xfId="14311" builtinId="9" hidden="1"/>
    <cellStyle name="Hipervínculo visitado" xfId="14307" builtinId="9" hidden="1"/>
    <cellStyle name="Hipervínculo visitado" xfId="14299" builtinId="9" hidden="1"/>
    <cellStyle name="Hipervínculo visitado" xfId="14295" builtinId="9" hidden="1"/>
    <cellStyle name="Hipervínculo visitado" xfId="14291" builtinId="9" hidden="1"/>
    <cellStyle name="Hipervínculo visitado" xfId="14283" builtinId="9" hidden="1"/>
    <cellStyle name="Hipervínculo visitado" xfId="14279" builtinId="9" hidden="1"/>
    <cellStyle name="Hipervínculo visitado" xfId="14275" builtinId="9" hidden="1"/>
    <cellStyle name="Hipervínculo visitado" xfId="14267" builtinId="9" hidden="1"/>
    <cellStyle name="Hipervínculo visitado" xfId="14263" builtinId="9" hidden="1"/>
    <cellStyle name="Hipervínculo visitado" xfId="14259" builtinId="9" hidden="1"/>
    <cellStyle name="Hipervínculo visitado" xfId="14205" builtinId="9" hidden="1"/>
    <cellStyle name="Hipervínculo visitado" xfId="14249" builtinId="9" hidden="1"/>
    <cellStyle name="Hipervínculo visitado" xfId="14245" builtinId="9" hidden="1"/>
    <cellStyle name="Hipervínculo visitado" xfId="14237" builtinId="9" hidden="1"/>
    <cellStyle name="Hipervínculo visitado" xfId="14233" builtinId="9" hidden="1"/>
    <cellStyle name="Hipervínculo visitado" xfId="14229" builtinId="9" hidden="1"/>
    <cellStyle name="Hipervínculo visitado" xfId="14221" builtinId="9" hidden="1"/>
    <cellStyle name="Hipervínculo visitado" xfId="14217" builtinId="9" hidden="1"/>
    <cellStyle name="Hipervínculo visitado" xfId="14213" builtinId="9" hidden="1"/>
    <cellStyle name="Hipervínculo visitado" xfId="14203" builtinId="9" hidden="1"/>
    <cellStyle name="Hipervínculo visitado" xfId="14199" builtinId="9" hidden="1"/>
    <cellStyle name="Hipervínculo visitado" xfId="14195" builtinId="9" hidden="1"/>
    <cellStyle name="Hipervínculo visitado" xfId="14187" builtinId="9" hidden="1"/>
    <cellStyle name="Hipervínculo visitado" xfId="14183" builtinId="9" hidden="1"/>
    <cellStyle name="Hipervínculo visitado" xfId="14179" builtinId="9" hidden="1"/>
    <cellStyle name="Hipervínculo visitado" xfId="14171" builtinId="9" hidden="1"/>
    <cellStyle name="Hipervínculo visitado" xfId="14167" builtinId="9" hidden="1"/>
    <cellStyle name="Hipervínculo visitado" xfId="14163" builtinId="9" hidden="1"/>
    <cellStyle name="Hipervínculo visitado" xfId="14155" builtinId="9" hidden="1"/>
    <cellStyle name="Hipervínculo visitado" xfId="14151" builtinId="9" hidden="1"/>
    <cellStyle name="Hipervínculo visitado" xfId="14147" builtinId="9" hidden="1"/>
    <cellStyle name="Hipervínculo visitado" xfId="14139" builtinId="9" hidden="1"/>
    <cellStyle name="Hipervínculo visitado" xfId="14135" builtinId="9" hidden="1"/>
    <cellStyle name="Hipervínculo visitado" xfId="14131" builtinId="9" hidden="1"/>
    <cellStyle name="Hipervínculo visitado" xfId="14123" builtinId="9" hidden="1"/>
    <cellStyle name="Hipervínculo visitado" xfId="14119" builtinId="9" hidden="1"/>
    <cellStyle name="Hipervínculo visitado" xfId="14111" builtinId="9" hidden="1"/>
    <cellStyle name="Hipervínculo visitado" xfId="14103" builtinId="9" hidden="1"/>
    <cellStyle name="Hipervínculo visitado" xfId="14099" builtinId="9" hidden="1"/>
    <cellStyle name="Hipervínculo visitado" xfId="14095" builtinId="9" hidden="1"/>
    <cellStyle name="Hipervínculo visitado" xfId="14087" builtinId="9" hidden="1"/>
    <cellStyle name="Hipervínculo visitado" xfId="14083" builtinId="9" hidden="1"/>
    <cellStyle name="Hipervínculo visitado" xfId="14079" builtinId="9" hidden="1"/>
    <cellStyle name="Hipervínculo visitado" xfId="14071" builtinId="9" hidden="1"/>
    <cellStyle name="Hipervínculo visitado" xfId="14067" builtinId="9" hidden="1"/>
    <cellStyle name="Hipervínculo visitado" xfId="14063" builtinId="9" hidden="1"/>
    <cellStyle name="Hipervínculo visitado" xfId="14055" builtinId="9" hidden="1"/>
    <cellStyle name="Hipervínculo visitado" xfId="14051" builtinId="9" hidden="1"/>
    <cellStyle name="Hipervínculo visitado" xfId="14047" builtinId="9" hidden="1"/>
    <cellStyle name="Hipervínculo visitado" xfId="14039" builtinId="9" hidden="1"/>
    <cellStyle name="Hipervínculo visitado" xfId="14035" builtinId="9" hidden="1"/>
    <cellStyle name="Hipervínculo visitado" xfId="14031" builtinId="9" hidden="1"/>
    <cellStyle name="Hipervínculo visitado" xfId="14023" builtinId="9" hidden="1"/>
    <cellStyle name="Hipervínculo visitado" xfId="14019" builtinId="9" hidden="1"/>
    <cellStyle name="Hipervínculo visitado" xfId="14015" builtinId="9" hidden="1"/>
    <cellStyle name="Hipervínculo visitado" xfId="14007" builtinId="9" hidden="1"/>
    <cellStyle name="Hipervínculo visitado" xfId="14003" builtinId="9" hidden="1"/>
    <cellStyle name="Hipervínculo visitado" xfId="13999" builtinId="9" hidden="1"/>
    <cellStyle name="Hipervínculo visitado" xfId="13991" builtinId="9" hidden="1"/>
    <cellStyle name="Hipervínculo visitado" xfId="13987" builtinId="9" hidden="1"/>
    <cellStyle name="Hipervínculo visitado" xfId="13937" builtinId="9" hidden="1"/>
    <cellStyle name="Hipervínculo visitado" xfId="13977" builtinId="9" hidden="1"/>
    <cellStyle name="Hipervínculo visitado" xfId="13973" builtinId="9" hidden="1"/>
    <cellStyle name="Hipervínculo visitado" xfId="13969" builtinId="9" hidden="1"/>
    <cellStyle name="Hipervínculo visitado" xfId="13961" builtinId="9" hidden="1"/>
    <cellStyle name="Hipervínculo visitado" xfId="13957" builtinId="9" hidden="1"/>
    <cellStyle name="Hipervínculo visitado" xfId="13953" builtinId="9" hidden="1"/>
    <cellStyle name="Hipervínculo visitado" xfId="13945" builtinId="9" hidden="1"/>
    <cellStyle name="Hipervínculo visitado" xfId="13941" builtinId="9" hidden="1"/>
    <cellStyle name="Hipervínculo visitado" xfId="13936" builtinId="9" hidden="1"/>
    <cellStyle name="Hipervínculo visitado" xfId="13928" builtinId="9" hidden="1"/>
    <cellStyle name="Hipervínculo visitado" xfId="13924" builtinId="9" hidden="1"/>
    <cellStyle name="Hipervínculo visitado" xfId="13920" builtinId="9" hidden="1"/>
    <cellStyle name="Hipervínculo visitado" xfId="13912" builtinId="9" hidden="1"/>
    <cellStyle name="Hipervínculo visitado" xfId="13908" builtinId="9" hidden="1"/>
    <cellStyle name="Hipervínculo visitado" xfId="13904" builtinId="9" hidden="1"/>
    <cellStyle name="Hipervínculo visitado" xfId="13896" builtinId="9" hidden="1"/>
    <cellStyle name="Hipervínculo visitado" xfId="13892" builtinId="9" hidden="1"/>
    <cellStyle name="Hipervínculo visitado" xfId="13888" builtinId="9" hidden="1"/>
    <cellStyle name="Hipervínculo visitado" xfId="13880" builtinId="9" hidden="1"/>
    <cellStyle name="Hipervínculo visitado" xfId="13876" builtinId="9" hidden="1"/>
    <cellStyle name="Hipervínculo visitado" xfId="13872" builtinId="9" hidden="1"/>
    <cellStyle name="Hipervínculo visitado" xfId="13864" builtinId="9" hidden="1"/>
    <cellStyle name="Hipervínculo visitado" xfId="13860" builtinId="9" hidden="1"/>
    <cellStyle name="Hipervínculo visitado" xfId="13856" builtinId="9" hidden="1"/>
    <cellStyle name="Hipervínculo visitado" xfId="13850" builtinId="9" hidden="1"/>
    <cellStyle name="Hipervínculo visitado" xfId="13846" builtinId="9" hidden="1"/>
    <cellStyle name="Hipervínculo visitado" xfId="13842" builtinId="9" hidden="1"/>
    <cellStyle name="Hipervínculo visitado" xfId="13834" builtinId="9" hidden="1"/>
    <cellStyle name="Hipervínculo visitado" xfId="13830" builtinId="9" hidden="1"/>
    <cellStyle name="Hipervínculo visitado" xfId="13826" builtinId="9" hidden="1"/>
    <cellStyle name="Hipervínculo visitado" xfId="13818" builtinId="9" hidden="1"/>
    <cellStyle name="Hipervínculo visitado" xfId="13814" builtinId="9" hidden="1"/>
    <cellStyle name="Hipervínculo visitado" xfId="13810" builtinId="9" hidden="1"/>
    <cellStyle name="Hipervínculo visitado" xfId="13800" builtinId="9" hidden="1"/>
    <cellStyle name="Hipervínculo visitado" xfId="13796" builtinId="9" hidden="1"/>
    <cellStyle name="Hipervínculo visitado" xfId="13792" builtinId="9" hidden="1"/>
    <cellStyle name="Hipervínculo visitado" xfId="13784" builtinId="9" hidden="1"/>
    <cellStyle name="Hipervínculo visitado" xfId="13780" builtinId="9" hidden="1"/>
    <cellStyle name="Hipervínculo visitado" xfId="13776" builtinId="9" hidden="1"/>
    <cellStyle name="Hipervínculo visitado" xfId="13768" builtinId="9" hidden="1"/>
    <cellStyle name="Hipervínculo visitado" xfId="13764" builtinId="9" hidden="1"/>
    <cellStyle name="Hipervínculo visitado" xfId="13760" builtinId="9" hidden="1"/>
    <cellStyle name="Hipervínculo visitado" xfId="13752" builtinId="9" hidden="1"/>
    <cellStyle name="Hipervínculo visitado" xfId="13748" builtinId="9" hidden="1"/>
    <cellStyle name="Hipervínculo visitado" xfId="13744" builtinId="9" hidden="1"/>
    <cellStyle name="Hipervínculo visitado" xfId="13736" builtinId="9" hidden="1"/>
    <cellStyle name="Hipervínculo visitado" xfId="13732" builtinId="9" hidden="1"/>
    <cellStyle name="Hipervínculo visitado" xfId="13728" builtinId="9" hidden="1"/>
    <cellStyle name="Hipervínculo visitado" xfId="13674" builtinId="9" hidden="1"/>
    <cellStyle name="Hipervínculo visitado" xfId="13718" builtinId="9" hidden="1"/>
    <cellStyle name="Hipervínculo visitado" xfId="13714" builtinId="9" hidden="1"/>
    <cellStyle name="Hipervínculo visitado" xfId="13706" builtinId="9" hidden="1"/>
    <cellStyle name="Hipervínculo visitado" xfId="13702" builtinId="9" hidden="1"/>
    <cellStyle name="Hipervínculo visitado" xfId="13698" builtinId="9" hidden="1"/>
    <cellStyle name="Hipervínculo visitado" xfId="13690" builtinId="9" hidden="1"/>
    <cellStyle name="Hipervínculo visitado" xfId="13686" builtinId="9" hidden="1"/>
    <cellStyle name="Hipervínculo visitado" xfId="13682" builtinId="9" hidden="1"/>
    <cellStyle name="Hipervínculo visitado" xfId="13672" builtinId="9" hidden="1"/>
    <cellStyle name="Hipervínculo visitado" xfId="13668" builtinId="9" hidden="1"/>
    <cellStyle name="Hipervínculo visitado" xfId="13664" builtinId="9" hidden="1"/>
    <cellStyle name="Hipervínculo visitado" xfId="13656" builtinId="9" hidden="1"/>
    <cellStyle name="Hipervínculo visitado" xfId="13652" builtinId="9" hidden="1"/>
    <cellStyle name="Hipervínculo visitado" xfId="13648" builtinId="9" hidden="1"/>
    <cellStyle name="Hipervínculo visitado" xfId="13640" builtinId="9" hidden="1"/>
    <cellStyle name="Hipervínculo visitado" xfId="13636" builtinId="9" hidden="1"/>
    <cellStyle name="Hipervínculo visitado" xfId="13632" builtinId="9" hidden="1"/>
    <cellStyle name="Hipervínculo visitado" xfId="13624" builtinId="9" hidden="1"/>
    <cellStyle name="Hipervínculo visitado" xfId="13620" builtinId="9" hidden="1"/>
    <cellStyle name="Hipervínculo visitado" xfId="13616" builtinId="9" hidden="1"/>
    <cellStyle name="Hipervínculo visitado" xfId="13608" builtinId="9" hidden="1"/>
    <cellStyle name="Hipervínculo visitado" xfId="13604" builtinId="9" hidden="1"/>
    <cellStyle name="Hipervínculo visitado" xfId="13600" builtinId="9" hidden="1"/>
    <cellStyle name="Hipervínculo visitado" xfId="13592" builtinId="9" hidden="1"/>
    <cellStyle name="Hipervínculo visitado" xfId="13542" builtinId="9" hidden="1"/>
    <cellStyle name="Hipervínculo visitado" xfId="13586" builtinId="9" hidden="1"/>
    <cellStyle name="Hipervínculo visitado" xfId="13578" builtinId="9" hidden="1"/>
    <cellStyle name="Hipervínculo visitado" xfId="13574" builtinId="9" hidden="1"/>
    <cellStyle name="Hipervínculo visitado" xfId="13570" builtinId="9" hidden="1"/>
    <cellStyle name="Hipervínculo visitado" xfId="13562" builtinId="9" hidden="1"/>
    <cellStyle name="Hipervínculo visitado" xfId="13558" builtinId="9" hidden="1"/>
    <cellStyle name="Hipervínculo visitado" xfId="13554" builtinId="9" hidden="1"/>
    <cellStyle name="Hipervínculo visitado" xfId="13546" builtinId="9" hidden="1"/>
    <cellStyle name="Hipervínculo visitado" xfId="13540" builtinId="9" hidden="1"/>
    <cellStyle name="Hipervínculo visitado" xfId="13536" builtinId="9" hidden="1"/>
    <cellStyle name="Hipervínculo visitado" xfId="13528" builtinId="9" hidden="1"/>
    <cellStyle name="Hipervínculo visitado" xfId="13524" builtinId="9" hidden="1"/>
    <cellStyle name="Hipervínculo visitado" xfId="13520" builtinId="9" hidden="1"/>
    <cellStyle name="Hipervínculo visitado" xfId="13512" builtinId="9" hidden="1"/>
    <cellStyle name="Hipervínculo visitado" xfId="13508" builtinId="9" hidden="1"/>
    <cellStyle name="Hipervínculo visitado" xfId="13504" builtinId="9" hidden="1"/>
    <cellStyle name="Hipervínculo visitado" xfId="13496" builtinId="9" hidden="1"/>
    <cellStyle name="Hipervínculo visitado" xfId="13492" builtinId="9" hidden="1"/>
    <cellStyle name="Hipervínculo visitado" xfId="13488" builtinId="9" hidden="1"/>
    <cellStyle name="Hipervínculo visitado" xfId="13480" builtinId="9" hidden="1"/>
    <cellStyle name="Hipervínculo visitado" xfId="13476" builtinId="9" hidden="1"/>
    <cellStyle name="Hipervínculo visitado" xfId="13472" builtinId="9" hidden="1"/>
    <cellStyle name="Hipervínculo visitado" xfId="13464" builtinId="9" hidden="1"/>
    <cellStyle name="Hipervínculo visitado" xfId="13460" builtinId="9" hidden="1"/>
    <cellStyle name="Hipervínculo visitado" xfId="13410" builtinId="9" hidden="1"/>
    <cellStyle name="Hipervínculo visitado" xfId="13450" builtinId="9" hidden="1"/>
    <cellStyle name="Hipervínculo visitado" xfId="13446" builtinId="9" hidden="1"/>
    <cellStyle name="Hipervínculo visitado" xfId="13442" builtinId="9" hidden="1"/>
    <cellStyle name="Hipervínculo visitado" xfId="13434" builtinId="9" hidden="1"/>
    <cellStyle name="Hipervínculo visitado" xfId="13430" builtinId="9" hidden="1"/>
    <cellStyle name="Hipervínculo visitado" xfId="13426" builtinId="9" hidden="1"/>
    <cellStyle name="Hipervínculo visitado" xfId="13418" builtinId="9" hidden="1"/>
    <cellStyle name="Hipervínculo visitado" xfId="13414" builtinId="9" hidden="1"/>
    <cellStyle name="Hipervínculo visitado" xfId="13408" builtinId="9" hidden="1"/>
    <cellStyle name="Hipervínculo visitado" xfId="13400" builtinId="9" hidden="1"/>
    <cellStyle name="Hipervínculo visitado" xfId="13396" builtinId="9" hidden="1"/>
    <cellStyle name="Hipervínculo visitado" xfId="13392" builtinId="9" hidden="1"/>
    <cellStyle name="Hipervínculo visitado" xfId="13384" builtinId="9" hidden="1"/>
    <cellStyle name="Hipervínculo visitado" xfId="13380" builtinId="9" hidden="1"/>
    <cellStyle name="Hipervínculo visitado" xfId="13376" builtinId="9" hidden="1"/>
    <cellStyle name="Hipervínculo visitado" xfId="13368" builtinId="9" hidden="1"/>
    <cellStyle name="Hipervínculo visitado" xfId="13364" builtinId="9" hidden="1"/>
    <cellStyle name="Hipervínculo visitado" xfId="13360" builtinId="9" hidden="1"/>
    <cellStyle name="Hipervínculo visitado" xfId="13352" builtinId="9" hidden="1"/>
    <cellStyle name="Hipervínculo visitado" xfId="13348" builtinId="9" hidden="1"/>
    <cellStyle name="Hipervínculo visitado" xfId="13344" builtinId="9" hidden="1"/>
    <cellStyle name="Hipervínculo visitado" xfId="13336" builtinId="9" hidden="1"/>
    <cellStyle name="Hipervínculo visitado" xfId="13332" builtinId="9" hidden="1"/>
    <cellStyle name="Hipervínculo visitado" xfId="13328" builtinId="9" hidden="1"/>
    <cellStyle name="Hipervínculo visitado" xfId="13322" builtinId="9" hidden="1"/>
    <cellStyle name="Hipervínculo visitado" xfId="13318" builtinId="9" hidden="1"/>
    <cellStyle name="Hipervínculo visitado" xfId="13314" builtinId="9" hidden="1"/>
    <cellStyle name="Hipervínculo visitado" xfId="13306" builtinId="9" hidden="1"/>
    <cellStyle name="Hipervínculo visitado" xfId="13302" builtinId="9" hidden="1"/>
    <cellStyle name="Hipervínculo visitado" xfId="13298" builtinId="9" hidden="1"/>
    <cellStyle name="Hipervínculo visitado" xfId="13290" builtinId="9" hidden="1"/>
    <cellStyle name="Hipervínculo visitado" xfId="13286" builtinId="9" hidden="1"/>
    <cellStyle name="Hipervínculo visitado" xfId="13282" builtinId="9" hidden="1"/>
    <cellStyle name="Hipervínculo visitado" xfId="13272" builtinId="9" hidden="1"/>
    <cellStyle name="Hipervínculo visitado" xfId="13268" builtinId="9" hidden="1"/>
    <cellStyle name="Hipervínculo visitado" xfId="13264" builtinId="9" hidden="1"/>
    <cellStyle name="Hipervínculo visitado" xfId="13256" builtinId="9" hidden="1"/>
    <cellStyle name="Hipervínculo visitado" xfId="13252" builtinId="9" hidden="1"/>
    <cellStyle name="Hipervínculo visitado" xfId="13248" builtinId="9" hidden="1"/>
    <cellStyle name="Hipervínculo visitado" xfId="13240" builtinId="9" hidden="1"/>
    <cellStyle name="Hipervínculo visitado" xfId="13236" builtinId="9" hidden="1"/>
    <cellStyle name="Hipervínculo visitado" xfId="13232" builtinId="9" hidden="1"/>
    <cellStyle name="Hipervínculo visitado" xfId="13224" builtinId="9" hidden="1"/>
    <cellStyle name="Hipervínculo visitado" xfId="13220" builtinId="9" hidden="1"/>
    <cellStyle name="Hipervínculo visitado" xfId="13216" builtinId="9" hidden="1"/>
    <cellStyle name="Hipervínculo visitado" xfId="13208" builtinId="9" hidden="1"/>
    <cellStyle name="Hipervínculo visitado" xfId="13204" builtinId="9" hidden="1"/>
    <cellStyle name="Hipervínculo visitado" xfId="13200" builtinId="9" hidden="1"/>
    <cellStyle name="Hipervínculo visitado" xfId="13146" builtinId="9" hidden="1"/>
    <cellStyle name="Hipervínculo visitado" xfId="13190" builtinId="9" hidden="1"/>
    <cellStyle name="Hipervínculo visitado" xfId="13186" builtinId="9" hidden="1"/>
    <cellStyle name="Hipervínculo visitado" xfId="13178" builtinId="9" hidden="1"/>
    <cellStyle name="Hipervínculo visitado" xfId="13174" builtinId="9" hidden="1"/>
    <cellStyle name="Hipervínculo visitado" xfId="13170" builtinId="9" hidden="1"/>
    <cellStyle name="Hipervínculo visitado" xfId="13162" builtinId="9" hidden="1"/>
    <cellStyle name="Hipervínculo visitado" xfId="13158" builtinId="9" hidden="1"/>
    <cellStyle name="Hipervínculo visitado" xfId="13154" builtinId="9" hidden="1"/>
    <cellStyle name="Hipervínculo visitado" xfId="13144" builtinId="9" hidden="1"/>
    <cellStyle name="Hipervínculo visitado" xfId="13140" builtinId="9" hidden="1"/>
    <cellStyle name="Hipervínculo visitado" xfId="13136" builtinId="9" hidden="1"/>
    <cellStyle name="Hipervínculo visitado" xfId="13128" builtinId="9" hidden="1"/>
    <cellStyle name="Hipervínculo visitado" xfId="13124" builtinId="9" hidden="1"/>
    <cellStyle name="Hipervínculo visitado" xfId="13120" builtinId="9" hidden="1"/>
    <cellStyle name="Hipervínculo visitado" xfId="13112" builtinId="9" hidden="1"/>
    <cellStyle name="Hipervínculo visitado" xfId="13108" builtinId="9" hidden="1"/>
    <cellStyle name="Hipervínculo visitado" xfId="13104" builtinId="9" hidden="1"/>
    <cellStyle name="Hipervínculo visitado" xfId="13096" builtinId="9" hidden="1"/>
    <cellStyle name="Hipervínculo visitado" xfId="13092" builtinId="9" hidden="1"/>
    <cellStyle name="Hipervínculo visitado" xfId="13088" builtinId="9" hidden="1"/>
    <cellStyle name="Hipervínculo visitado" xfId="13080" builtinId="9" hidden="1"/>
    <cellStyle name="Hipervínculo visitado" xfId="13076" builtinId="9" hidden="1"/>
    <cellStyle name="Hipervínculo visitado" xfId="13072" builtinId="9" hidden="1"/>
    <cellStyle name="Hipervínculo visitado" xfId="13064" builtinId="9" hidden="1"/>
    <cellStyle name="Hipervínculo visitado" xfId="13014" builtinId="9" hidden="1"/>
    <cellStyle name="Hipervínculo visitado" xfId="13058" builtinId="9" hidden="1"/>
    <cellStyle name="Hipervínculo visitado" xfId="13050" builtinId="9" hidden="1"/>
    <cellStyle name="Hipervínculo visitado" xfId="13046" builtinId="9" hidden="1"/>
    <cellStyle name="Hipervínculo visitado" xfId="13042" builtinId="9" hidden="1"/>
    <cellStyle name="Hipervínculo visitado" xfId="13034" builtinId="9" hidden="1"/>
    <cellStyle name="Hipervínculo visitado" xfId="13030" builtinId="9" hidden="1"/>
    <cellStyle name="Hipervínculo visitado" xfId="13026" builtinId="9" hidden="1"/>
    <cellStyle name="Hipervínculo visitado" xfId="13018" builtinId="9" hidden="1"/>
    <cellStyle name="Hipervínculo visitado" xfId="13012" builtinId="9" hidden="1"/>
    <cellStyle name="Hipervínculo visitado" xfId="13008" builtinId="9" hidden="1"/>
    <cellStyle name="Hipervínculo visitado" xfId="13000" builtinId="9" hidden="1"/>
    <cellStyle name="Hipervínculo visitado" xfId="12996" builtinId="9" hidden="1"/>
    <cellStyle name="Hipervínculo visitado" xfId="12992" builtinId="9" hidden="1"/>
    <cellStyle name="Hipervínculo visitado" xfId="12984" builtinId="9" hidden="1"/>
    <cellStyle name="Hipervínculo visitado" xfId="12980" builtinId="9" hidden="1"/>
    <cellStyle name="Hipervínculo visitado" xfId="12976" builtinId="9" hidden="1"/>
    <cellStyle name="Hipervínculo visitado" xfId="12968" builtinId="9" hidden="1"/>
    <cellStyle name="Hipervínculo visitado" xfId="12964" builtinId="9" hidden="1"/>
    <cellStyle name="Hipervínculo visitado" xfId="12960" builtinId="9" hidden="1"/>
    <cellStyle name="Hipervínculo visitado" xfId="12952" builtinId="9" hidden="1"/>
    <cellStyle name="Hipervínculo visitado" xfId="12948" builtinId="9" hidden="1"/>
    <cellStyle name="Hipervínculo visitado" xfId="12944" builtinId="9" hidden="1"/>
    <cellStyle name="Hipervínculo visitado" xfId="12936" builtinId="9" hidden="1"/>
    <cellStyle name="Hipervínculo visitado" xfId="12932" builtinId="9" hidden="1"/>
    <cellStyle name="Hipervínculo visitado" xfId="12882" builtinId="9" hidden="1"/>
    <cellStyle name="Hipervínculo visitado" xfId="12922" builtinId="9" hidden="1"/>
    <cellStyle name="Hipervínculo visitado" xfId="12918" builtinId="9" hidden="1"/>
    <cellStyle name="Hipervínculo visitado" xfId="12914" builtinId="9" hidden="1"/>
    <cellStyle name="Hipervínculo visitado" xfId="12906" builtinId="9" hidden="1"/>
    <cellStyle name="Hipervínculo visitado" xfId="12902" builtinId="9" hidden="1"/>
    <cellStyle name="Hipervínculo visitado" xfId="12898" builtinId="9" hidden="1"/>
    <cellStyle name="Hipervínculo visitado" xfId="12890" builtinId="9" hidden="1"/>
    <cellStyle name="Hipervínculo visitado" xfId="12886" builtinId="9" hidden="1"/>
    <cellStyle name="Hipervínculo visitado" xfId="12880" builtinId="9" hidden="1"/>
    <cellStyle name="Hipervínculo visitado" xfId="12872" builtinId="9" hidden="1"/>
    <cellStyle name="Hipervínculo visitado" xfId="12868" builtinId="9" hidden="1"/>
    <cellStyle name="Hipervínculo visitado" xfId="12864" builtinId="9" hidden="1"/>
    <cellStyle name="Hipervínculo visitado" xfId="12856" builtinId="9" hidden="1"/>
    <cellStyle name="Hipervínculo visitado" xfId="12852" builtinId="9" hidden="1"/>
    <cellStyle name="Hipervínculo visitado" xfId="12848" builtinId="9" hidden="1"/>
    <cellStyle name="Hipervínculo visitado" xfId="12840" builtinId="9" hidden="1"/>
    <cellStyle name="Hipervínculo visitado" xfId="12836" builtinId="9" hidden="1"/>
    <cellStyle name="Hipervínculo visitado" xfId="12832" builtinId="9" hidden="1"/>
    <cellStyle name="Hipervínculo visitado" xfId="12824" builtinId="9" hidden="1"/>
    <cellStyle name="Hipervínculo visitado" xfId="12820" builtinId="9" hidden="1"/>
    <cellStyle name="Hipervínculo visitado" xfId="12816" builtinId="9" hidden="1"/>
    <cellStyle name="Hipervínculo visitado" xfId="12808" builtinId="9" hidden="1"/>
    <cellStyle name="Hipervínculo visitado" xfId="12804" builtinId="9" hidden="1"/>
    <cellStyle name="Hipervínculo visitado" xfId="12800" builtinId="9" hidden="1"/>
    <cellStyle name="Hipervínculo visitado" xfId="12794" builtinId="9" hidden="1"/>
    <cellStyle name="Hipervínculo visitado" xfId="12790" builtinId="9" hidden="1"/>
    <cellStyle name="Hipervínculo visitado" xfId="12786" builtinId="9" hidden="1"/>
    <cellStyle name="Hipervínculo visitado" xfId="12778" builtinId="9" hidden="1"/>
    <cellStyle name="Hipervínculo visitado" xfId="12774" builtinId="9" hidden="1"/>
    <cellStyle name="Hipervínculo visitado" xfId="12770" builtinId="9" hidden="1"/>
    <cellStyle name="Hipervínculo visitado" xfId="12762" builtinId="9" hidden="1"/>
    <cellStyle name="Hipervínculo visitado" xfId="12758" builtinId="9" hidden="1"/>
    <cellStyle name="Hipervínculo visitado" xfId="12754" builtinId="9" hidden="1"/>
    <cellStyle name="Hipervínculo visitado" xfId="12744" builtinId="9" hidden="1"/>
    <cellStyle name="Hipervínculo visitado" xfId="12740" builtinId="9" hidden="1"/>
    <cellStyle name="Hipervínculo visitado" xfId="12736" builtinId="9" hidden="1"/>
    <cellStyle name="Hipervínculo visitado" xfId="12728" builtinId="9" hidden="1"/>
    <cellStyle name="Hipervínculo visitado" xfId="12724" builtinId="9" hidden="1"/>
    <cellStyle name="Hipervínculo visitado" xfId="12720" builtinId="9" hidden="1"/>
    <cellStyle name="Hipervínculo visitado" xfId="12712" builtinId="9" hidden="1"/>
    <cellStyle name="Hipervínculo visitado" xfId="12708" builtinId="9" hidden="1"/>
    <cellStyle name="Hipervínculo visitado" xfId="12704" builtinId="9" hidden="1"/>
    <cellStyle name="Hipervínculo visitado" xfId="12696" builtinId="9" hidden="1"/>
    <cellStyle name="Hipervínculo visitado" xfId="12692" builtinId="9" hidden="1"/>
    <cellStyle name="Hipervínculo visitado" xfId="12688" builtinId="9" hidden="1"/>
    <cellStyle name="Hipervínculo visitado" xfId="12680" builtinId="9" hidden="1"/>
    <cellStyle name="Hipervínculo visitado" xfId="12676" builtinId="9" hidden="1"/>
    <cellStyle name="Hipervínculo visitado" xfId="12672" builtinId="9" hidden="1"/>
    <cellStyle name="Hipervínculo visitado" xfId="12618" builtinId="9" hidden="1"/>
    <cellStyle name="Hipervínculo visitado" xfId="12662" builtinId="9" hidden="1"/>
    <cellStyle name="Hipervínculo visitado" xfId="12658" builtinId="9" hidden="1"/>
    <cellStyle name="Hipervínculo visitado" xfId="12650" builtinId="9" hidden="1"/>
    <cellStyle name="Hipervínculo visitado" xfId="12646" builtinId="9" hidden="1"/>
    <cellStyle name="Hipervínculo visitado" xfId="12642" builtinId="9" hidden="1"/>
    <cellStyle name="Hipervínculo visitado" xfId="12634" builtinId="9" hidden="1"/>
    <cellStyle name="Hipervínculo visitado" xfId="12630" builtinId="9" hidden="1"/>
    <cellStyle name="Hipervínculo visitado" xfId="12626" builtinId="9" hidden="1"/>
    <cellStyle name="Hipervínculo visitado" xfId="12616" builtinId="9" hidden="1"/>
    <cellStyle name="Hipervínculo visitado" xfId="12612" builtinId="9" hidden="1"/>
    <cellStyle name="Hipervínculo visitado" xfId="12608" builtinId="9" hidden="1"/>
    <cellStyle name="Hipervínculo visitado" xfId="12600" builtinId="9" hidden="1"/>
    <cellStyle name="Hipervínculo visitado" xfId="12596" builtinId="9" hidden="1"/>
    <cellStyle name="Hipervínculo visitado" xfId="12592" builtinId="9" hidden="1"/>
    <cellStyle name="Hipervínculo visitado" xfId="12584" builtinId="9" hidden="1"/>
    <cellStyle name="Hipervínculo visitado" xfId="12580" builtinId="9" hidden="1"/>
    <cellStyle name="Hipervínculo visitado" xfId="12576" builtinId="9" hidden="1"/>
    <cellStyle name="Hipervínculo visitado" xfId="12568" builtinId="9" hidden="1"/>
    <cellStyle name="Hipervínculo visitado" xfId="12564" builtinId="9" hidden="1"/>
    <cellStyle name="Hipervínculo visitado" xfId="12560" builtinId="9" hidden="1"/>
    <cellStyle name="Hipervínculo visitado" xfId="12552" builtinId="9" hidden="1"/>
    <cellStyle name="Hipervínculo visitado" xfId="12548" builtinId="9" hidden="1"/>
    <cellStyle name="Hipervínculo visitado" xfId="12544" builtinId="9" hidden="1"/>
    <cellStyle name="Hipervínculo visitado" xfId="12536" builtinId="9" hidden="1"/>
    <cellStyle name="Hipervínculo visitado" xfId="12486" builtinId="9" hidden="1"/>
    <cellStyle name="Hipervínculo visitado" xfId="12530" builtinId="9" hidden="1"/>
    <cellStyle name="Hipervínculo visitado" xfId="12522" builtinId="9" hidden="1"/>
    <cellStyle name="Hipervínculo visitado" xfId="12518" builtinId="9" hidden="1"/>
    <cellStyle name="Hipervínculo visitado" xfId="12514" builtinId="9" hidden="1"/>
    <cellStyle name="Hipervínculo visitado" xfId="12506" builtinId="9" hidden="1"/>
    <cellStyle name="Hipervínculo visitado" xfId="12502" builtinId="9" hidden="1"/>
    <cellStyle name="Hipervínculo visitado" xfId="12498" builtinId="9" hidden="1"/>
    <cellStyle name="Hipervínculo visitado" xfId="12490" builtinId="9" hidden="1"/>
    <cellStyle name="Hipervínculo visitado" xfId="12484" builtinId="9" hidden="1"/>
    <cellStyle name="Hipervínculo visitado" xfId="12480" builtinId="9" hidden="1"/>
    <cellStyle name="Hipervínculo visitado" xfId="12472" builtinId="9" hidden="1"/>
    <cellStyle name="Hipervínculo visitado" xfId="12468" builtinId="9" hidden="1"/>
    <cellStyle name="Hipervínculo visitado" xfId="12464" builtinId="9" hidden="1"/>
    <cellStyle name="Hipervínculo visitado" xfId="12456" builtinId="9" hidden="1"/>
    <cellStyle name="Hipervínculo visitado" xfId="12452" builtinId="9" hidden="1"/>
    <cellStyle name="Hipervínculo visitado" xfId="12448" builtinId="9" hidden="1"/>
    <cellStyle name="Hipervínculo visitado" xfId="12440" builtinId="9" hidden="1"/>
    <cellStyle name="Hipervínculo visitado" xfId="12436" builtinId="9" hidden="1"/>
    <cellStyle name="Hipervínculo visitado" xfId="12432" builtinId="9" hidden="1"/>
    <cellStyle name="Hipervínculo visitado" xfId="12424" builtinId="9" hidden="1"/>
    <cellStyle name="Hipervínculo visitado" xfId="12420" builtinId="9" hidden="1"/>
    <cellStyle name="Hipervínculo visitado" xfId="12416" builtinId="9" hidden="1"/>
    <cellStyle name="Hipervínculo visitado" xfId="12408" builtinId="9" hidden="1"/>
    <cellStyle name="Hipervínculo visitado" xfId="12404" builtinId="9" hidden="1"/>
    <cellStyle name="Hipervínculo visitado" xfId="12354" builtinId="9" hidden="1"/>
    <cellStyle name="Hipervínculo visitado" xfId="12394" builtinId="9" hidden="1"/>
    <cellStyle name="Hipervínculo visitado" xfId="12390" builtinId="9" hidden="1"/>
    <cellStyle name="Hipervínculo visitado" xfId="12386" builtinId="9" hidden="1"/>
    <cellStyle name="Hipervínculo visitado" xfId="12378" builtinId="9" hidden="1"/>
    <cellStyle name="Hipervínculo visitado" xfId="12374" builtinId="9" hidden="1"/>
    <cellStyle name="Hipervínculo visitado" xfId="12370" builtinId="9" hidden="1"/>
    <cellStyle name="Hipervínculo visitado" xfId="12362" builtinId="9" hidden="1"/>
    <cellStyle name="Hipervínculo visitado" xfId="12358" builtinId="9" hidden="1"/>
    <cellStyle name="Hipervínculo visitado" xfId="12352" builtinId="9" hidden="1"/>
    <cellStyle name="Hipervínculo visitado" xfId="12344" builtinId="9" hidden="1"/>
    <cellStyle name="Hipervínculo visitado" xfId="12340" builtinId="9" hidden="1"/>
    <cellStyle name="Hipervínculo visitado" xfId="12336" builtinId="9" hidden="1"/>
    <cellStyle name="Hipervínculo visitado" xfId="12328" builtinId="9" hidden="1"/>
    <cellStyle name="Hipervínculo visitado" xfId="12324" builtinId="9" hidden="1"/>
    <cellStyle name="Hipervínculo visitado" xfId="12320" builtinId="9" hidden="1"/>
    <cellStyle name="Hipervínculo visitado" xfId="12312" builtinId="9" hidden="1"/>
    <cellStyle name="Hipervínculo visitado" xfId="12308" builtinId="9" hidden="1"/>
    <cellStyle name="Hipervínculo visitado" xfId="12304" builtinId="9" hidden="1"/>
    <cellStyle name="Hipervínculo visitado" xfId="12296" builtinId="9" hidden="1"/>
    <cellStyle name="Hipervínculo visitado" xfId="12292" builtinId="9" hidden="1"/>
    <cellStyle name="Hipervínculo visitado" xfId="12288" builtinId="9" hidden="1"/>
    <cellStyle name="Hipervínculo visitado" xfId="12280" builtinId="9" hidden="1"/>
    <cellStyle name="Hipervínculo visitado" xfId="12276" builtinId="9" hidden="1"/>
    <cellStyle name="Hipervínculo visitado" xfId="12272" builtinId="9" hidden="1"/>
    <cellStyle name="Hipervínculo visitado" xfId="12266" builtinId="9" hidden="1"/>
    <cellStyle name="Hipervínculo visitado" xfId="12262" builtinId="9" hidden="1"/>
    <cellStyle name="Hipervínculo visitado" xfId="12258" builtinId="9" hidden="1"/>
    <cellStyle name="Hipervínculo visitado" xfId="12250" builtinId="9" hidden="1"/>
    <cellStyle name="Hipervínculo visitado" xfId="12246" builtinId="9" hidden="1"/>
    <cellStyle name="Hipervínculo visitado" xfId="12242" builtinId="9" hidden="1"/>
    <cellStyle name="Hipervínculo visitado" xfId="12234" builtinId="9" hidden="1"/>
    <cellStyle name="Hipervínculo visitado" xfId="12230" builtinId="9" hidden="1"/>
    <cellStyle name="Hipervínculo visitado" xfId="12226" builtinId="9" hidden="1"/>
    <cellStyle name="Hipervínculo visitado" xfId="12216" builtinId="9" hidden="1"/>
    <cellStyle name="Hipervínculo visitado" xfId="12212" builtinId="9" hidden="1"/>
    <cellStyle name="Hipervínculo visitado" xfId="12208" builtinId="9" hidden="1"/>
    <cellStyle name="Hipervínculo visitado" xfId="12200" builtinId="9" hidden="1"/>
    <cellStyle name="Hipervínculo visitado" xfId="12196" builtinId="9" hidden="1"/>
    <cellStyle name="Hipervínculo visitado" xfId="12192" builtinId="9" hidden="1"/>
    <cellStyle name="Hipervínculo visitado" xfId="12184" builtinId="9" hidden="1"/>
    <cellStyle name="Hipervínculo visitado" xfId="12180" builtinId="9" hidden="1"/>
    <cellStyle name="Hipervínculo visitado" xfId="12176" builtinId="9" hidden="1"/>
    <cellStyle name="Hipervínculo visitado" xfId="12168" builtinId="9" hidden="1"/>
    <cellStyle name="Hipervínculo visitado" xfId="12164" builtinId="9" hidden="1"/>
    <cellStyle name="Hipervínculo visitado" xfId="12160" builtinId="9" hidden="1"/>
    <cellStyle name="Hipervínculo visitado" xfId="12152" builtinId="9" hidden="1"/>
    <cellStyle name="Hipervínculo visitado" xfId="12148" builtinId="9" hidden="1"/>
    <cellStyle name="Hipervínculo visitado" xfId="12144" builtinId="9" hidden="1"/>
    <cellStyle name="Hipervínculo visitado" xfId="12090" builtinId="9" hidden="1"/>
    <cellStyle name="Hipervínculo visitado" xfId="12134" builtinId="9" hidden="1"/>
    <cellStyle name="Hipervínculo visitado" xfId="12130" builtinId="9" hidden="1"/>
    <cellStyle name="Hipervínculo visitado" xfId="12122" builtinId="9" hidden="1"/>
    <cellStyle name="Hipervínculo visitado" xfId="12118" builtinId="9" hidden="1"/>
    <cellStyle name="Hipervínculo visitado" xfId="12114" builtinId="9" hidden="1"/>
    <cellStyle name="Hipervínculo visitado" xfId="12106" builtinId="9" hidden="1"/>
    <cellStyle name="Hipervínculo visitado" xfId="12102" builtinId="9" hidden="1"/>
    <cellStyle name="Hipervínculo visitado" xfId="12098" builtinId="9" hidden="1"/>
    <cellStyle name="Hipervínculo visitado" xfId="12088" builtinId="9" hidden="1"/>
    <cellStyle name="Hipervínculo visitado" xfId="12084" builtinId="9" hidden="1"/>
    <cellStyle name="Hipervínculo visitado" xfId="12080" builtinId="9" hidden="1"/>
    <cellStyle name="Hipervínculo visitado" xfId="12072" builtinId="9" hidden="1"/>
    <cellStyle name="Hipervínculo visitado" xfId="12068" builtinId="9" hidden="1"/>
    <cellStyle name="Hipervínculo visitado" xfId="12064" builtinId="9" hidden="1"/>
    <cellStyle name="Hipervínculo visitado" xfId="12056" builtinId="9" hidden="1"/>
    <cellStyle name="Hipervínculo visitado" xfId="12052" builtinId="9" hidden="1"/>
    <cellStyle name="Hipervínculo visitado" xfId="12048" builtinId="9" hidden="1"/>
    <cellStyle name="Hipervínculo visitado" xfId="12040" builtinId="9" hidden="1"/>
    <cellStyle name="Hipervínculo visitado" xfId="12036" builtinId="9" hidden="1"/>
    <cellStyle name="Hipervínculo visitado" xfId="12032" builtinId="9" hidden="1"/>
    <cellStyle name="Hipervínculo visitado" xfId="12024" builtinId="9" hidden="1"/>
    <cellStyle name="Hipervínculo visitado" xfId="12020" builtinId="9" hidden="1"/>
    <cellStyle name="Hipervínculo visitado" xfId="12016" builtinId="9" hidden="1"/>
    <cellStyle name="Hipervínculo visitado" xfId="12008" builtinId="9" hidden="1"/>
    <cellStyle name="Hipervínculo visitado" xfId="12004" builtinId="9" hidden="1"/>
    <cellStyle name="Hipervínculo visitado" xfId="11996" builtinId="9" hidden="1"/>
    <cellStyle name="Hipervínculo visitado" xfId="11988" builtinId="9" hidden="1"/>
    <cellStyle name="Hipervínculo visitado" xfId="11984" builtinId="9" hidden="1"/>
    <cellStyle name="Hipervínculo visitado" xfId="11980" builtinId="9" hidden="1"/>
    <cellStyle name="Hipervínculo visitado" xfId="11972" builtinId="9" hidden="1"/>
    <cellStyle name="Hipervínculo visitado" xfId="11968" builtinId="9" hidden="1"/>
    <cellStyle name="Hipervínculo visitado" xfId="11964" builtinId="9" hidden="1"/>
    <cellStyle name="Hipervínculo visitado" xfId="11956" builtinId="9" hidden="1"/>
    <cellStyle name="Hipervínculo visitado" xfId="11952" builtinId="9" hidden="1"/>
    <cellStyle name="Hipervínculo visitado" xfId="11948" builtinId="9" hidden="1"/>
    <cellStyle name="Hipervínculo visitado" xfId="11940" builtinId="9" hidden="1"/>
    <cellStyle name="Hipervínculo visitado" xfId="11936" builtinId="9" hidden="1"/>
    <cellStyle name="Hipervínculo visitado" xfId="11932" builtinId="9" hidden="1"/>
    <cellStyle name="Hipervínculo visitado" xfId="11924" builtinId="9" hidden="1"/>
    <cellStyle name="Hipervínculo visitado" xfId="11920" builtinId="9" hidden="1"/>
    <cellStyle name="Hipervínculo visitado" xfId="11916" builtinId="9" hidden="1"/>
    <cellStyle name="Hipervínculo visitado" xfId="11908" builtinId="9" hidden="1"/>
    <cellStyle name="Hipervínculo visitado" xfId="11904" builtinId="9" hidden="1"/>
    <cellStyle name="Hipervínculo visitado" xfId="11900" builtinId="9" hidden="1"/>
    <cellStyle name="Hipervínculo visitado" xfId="11892" builtinId="9" hidden="1"/>
    <cellStyle name="Hipervínculo visitado" xfId="11888" builtinId="9" hidden="1"/>
    <cellStyle name="Hipervínculo visitado" xfId="11884" builtinId="9" hidden="1"/>
    <cellStyle name="Hipervínculo visitado" xfId="11876" builtinId="9" hidden="1"/>
    <cellStyle name="Hipervínculo visitado" xfId="11872" builtinId="9" hidden="1"/>
    <cellStyle name="Hipervínculo visitado" xfId="11822" builtinId="9" hidden="1"/>
    <cellStyle name="Hipervínculo visitado" xfId="11862" builtinId="9" hidden="1"/>
    <cellStyle name="Hipervínculo visitado" xfId="11858" builtinId="9" hidden="1"/>
    <cellStyle name="Hipervínculo visitado" xfId="11854" builtinId="9" hidden="1"/>
    <cellStyle name="Hipervínculo visitado" xfId="11846" builtinId="9" hidden="1"/>
    <cellStyle name="Hipervínculo visitado" xfId="11842" builtinId="9" hidden="1"/>
    <cellStyle name="Hipervínculo visitado" xfId="11838" builtinId="9" hidden="1"/>
    <cellStyle name="Hipervínculo visitado" xfId="11830" builtinId="9" hidden="1"/>
    <cellStyle name="Hipervínculo visitado" xfId="11826" builtinId="9" hidden="1"/>
    <cellStyle name="Hipervínculo visitado" xfId="11821" builtinId="9" hidden="1"/>
    <cellStyle name="Hipervínculo visitado" xfId="11813" builtinId="9" hidden="1"/>
    <cellStyle name="Hipervínculo visitado" xfId="11809" builtinId="9" hidden="1"/>
    <cellStyle name="Hipervínculo visitado" xfId="11805" builtinId="9" hidden="1"/>
    <cellStyle name="Hipervínculo visitado" xfId="11797" builtinId="9" hidden="1"/>
    <cellStyle name="Hipervínculo visitado" xfId="11793" builtinId="9" hidden="1"/>
    <cellStyle name="Hipervínculo visitado" xfId="11789" builtinId="9" hidden="1"/>
    <cellStyle name="Hipervínculo visitado" xfId="11781" builtinId="9" hidden="1"/>
    <cellStyle name="Hipervínculo visitado" xfId="11777" builtinId="9" hidden="1"/>
    <cellStyle name="Hipervínculo visitado" xfId="11773" builtinId="9" hidden="1"/>
    <cellStyle name="Hipervínculo visitado" xfId="11765" builtinId="9" hidden="1"/>
    <cellStyle name="Hipervínculo visitado" xfId="11761" builtinId="9" hidden="1"/>
    <cellStyle name="Hipervínculo visitado" xfId="11757" builtinId="9" hidden="1"/>
    <cellStyle name="Hipervínculo visitado" xfId="11749" builtinId="9" hidden="1"/>
    <cellStyle name="Hipervínculo visitado" xfId="11745" builtinId="9" hidden="1"/>
    <cellStyle name="Hipervínculo visitado" xfId="11741" builtinId="9" hidden="1"/>
    <cellStyle name="Hipervínculo visitado" xfId="11735" builtinId="9" hidden="1"/>
    <cellStyle name="Hipervínculo visitado" xfId="11731" builtinId="9" hidden="1"/>
    <cellStyle name="Hipervínculo visitado" xfId="11727" builtinId="9" hidden="1"/>
    <cellStyle name="Hipervínculo visitado" xfId="11719" builtinId="9" hidden="1"/>
    <cellStyle name="Hipervínculo visitado" xfId="11715" builtinId="9" hidden="1"/>
    <cellStyle name="Hipervínculo visitado" xfId="11711" builtinId="9" hidden="1"/>
    <cellStyle name="Hipervínculo visitado" xfId="11703" builtinId="9" hidden="1"/>
    <cellStyle name="Hipervínculo visitado" xfId="11699" builtinId="9" hidden="1"/>
    <cellStyle name="Hipervínculo visitado" xfId="11695" builtinId="9" hidden="1"/>
    <cellStyle name="Hipervínculo visitado" xfId="11685" builtinId="9" hidden="1"/>
    <cellStyle name="Hipervínculo visitado" xfId="11681" builtinId="9" hidden="1"/>
    <cellStyle name="Hipervínculo visitado" xfId="11677" builtinId="9" hidden="1"/>
    <cellStyle name="Hipervínculo visitado" xfId="11669" builtinId="9" hidden="1"/>
    <cellStyle name="Hipervínculo visitado" xfId="11665" builtinId="9" hidden="1"/>
    <cellStyle name="Hipervínculo visitado" xfId="11661" builtinId="9" hidden="1"/>
    <cellStyle name="Hipervínculo visitado" xfId="11653" builtinId="9" hidden="1"/>
    <cellStyle name="Hipervínculo visitado" xfId="11649" builtinId="9" hidden="1"/>
    <cellStyle name="Hipervínculo visitado" xfId="11645" builtinId="9" hidden="1"/>
    <cellStyle name="Hipervínculo visitado" xfId="11637" builtinId="9" hidden="1"/>
    <cellStyle name="Hipervínculo visitado" xfId="11633" builtinId="9" hidden="1"/>
    <cellStyle name="Hipervínculo visitado" xfId="11629" builtinId="9" hidden="1"/>
    <cellStyle name="Hipervínculo visitado" xfId="11621" builtinId="9" hidden="1"/>
    <cellStyle name="Hipervínculo visitado" xfId="11617" builtinId="9" hidden="1"/>
    <cellStyle name="Hipervínculo visitado" xfId="11613" builtinId="9" hidden="1"/>
    <cellStyle name="Hipervínculo visitado" xfId="11559" builtinId="9" hidden="1"/>
    <cellStyle name="Hipervínculo visitado" xfId="11603" builtinId="9" hidden="1"/>
    <cellStyle name="Hipervínculo visitado" xfId="11599" builtinId="9" hidden="1"/>
    <cellStyle name="Hipervínculo visitado" xfId="11591" builtinId="9" hidden="1"/>
    <cellStyle name="Hipervínculo visitado" xfId="11587" builtinId="9" hidden="1"/>
    <cellStyle name="Hipervínculo visitado" xfId="11583" builtinId="9" hidden="1"/>
    <cellStyle name="Hipervínculo visitado" xfId="11575" builtinId="9" hidden="1"/>
    <cellStyle name="Hipervínculo visitado" xfId="11571" builtinId="9" hidden="1"/>
    <cellStyle name="Hipervínculo visitado" xfId="11567" builtinId="9" hidden="1"/>
    <cellStyle name="Hipervínculo visitado" xfId="11557" builtinId="9" hidden="1"/>
    <cellStyle name="Hipervínculo visitado" xfId="11553" builtinId="9" hidden="1"/>
    <cellStyle name="Hipervínculo visitado" xfId="11549" builtinId="9" hidden="1"/>
    <cellStyle name="Hipervínculo visitado" xfId="11541" builtinId="9" hidden="1"/>
    <cellStyle name="Hipervínculo visitado" xfId="11537" builtinId="9" hidden="1"/>
    <cellStyle name="Hipervínculo visitado" xfId="11533" builtinId="9" hidden="1"/>
    <cellStyle name="Hipervínculo visitado" xfId="11525" builtinId="9" hidden="1"/>
    <cellStyle name="Hipervínculo visitado" xfId="11521" builtinId="9" hidden="1"/>
    <cellStyle name="Hipervínculo visitado" xfId="11517" builtinId="9" hidden="1"/>
    <cellStyle name="Hipervínculo visitado" xfId="11509" builtinId="9" hidden="1"/>
    <cellStyle name="Hipervínculo visitado" xfId="11505" builtinId="9" hidden="1"/>
    <cellStyle name="Hipervínculo visitado" xfId="11501" builtinId="9" hidden="1"/>
    <cellStyle name="Hipervínculo visitado" xfId="11493" builtinId="9" hidden="1"/>
    <cellStyle name="Hipervínculo visitado" xfId="11489" builtinId="9" hidden="1"/>
    <cellStyle name="Hipervínculo visitado" xfId="11485" builtinId="9" hidden="1"/>
    <cellStyle name="Hipervínculo visitado" xfId="11477" builtinId="9" hidden="1"/>
    <cellStyle name="Hipervínculo visitado" xfId="11427" builtinId="9" hidden="1"/>
    <cellStyle name="Hipervínculo visitado" xfId="11471" builtinId="9" hidden="1"/>
    <cellStyle name="Hipervínculo visitado" xfId="11463" builtinId="9" hidden="1"/>
    <cellStyle name="Hipervínculo visitado" xfId="11459" builtinId="9" hidden="1"/>
    <cellStyle name="Hipervínculo visitado" xfId="11455" builtinId="9" hidden="1"/>
    <cellStyle name="Hipervínculo visitado" xfId="11447" builtinId="9" hidden="1"/>
    <cellStyle name="Hipervínculo visitado" xfId="11443" builtinId="9" hidden="1"/>
    <cellStyle name="Hipervínculo visitado" xfId="11439" builtinId="9" hidden="1"/>
    <cellStyle name="Hipervínculo visitado" xfId="11431" builtinId="9" hidden="1"/>
    <cellStyle name="Hipervínculo visitado" xfId="11425" builtinId="9" hidden="1"/>
    <cellStyle name="Hipervínculo visitado" xfId="11421" builtinId="9" hidden="1"/>
    <cellStyle name="Hipervínculo visitado" xfId="11413" builtinId="9" hidden="1"/>
    <cellStyle name="Hipervínculo visitado" xfId="11409" builtinId="9" hidden="1"/>
    <cellStyle name="Hipervínculo visitado" xfId="11405" builtinId="9" hidden="1"/>
    <cellStyle name="Hipervínculo visitado" xfId="11397" builtinId="9" hidden="1"/>
    <cellStyle name="Hipervínculo visitado" xfId="11393" builtinId="9" hidden="1"/>
    <cellStyle name="Hipervínculo visitado" xfId="11389" builtinId="9" hidden="1"/>
    <cellStyle name="Hipervínculo visitado" xfId="11381" builtinId="9" hidden="1"/>
    <cellStyle name="Hipervínculo visitado" xfId="11377" builtinId="9" hidden="1"/>
    <cellStyle name="Hipervínculo visitado" xfId="11373" builtinId="9" hidden="1"/>
    <cellStyle name="Hipervínculo visitado" xfId="11365" builtinId="9" hidden="1"/>
    <cellStyle name="Hipervínculo visitado" xfId="11361" builtinId="9" hidden="1"/>
    <cellStyle name="Hipervínculo visitado" xfId="11357" builtinId="9" hidden="1"/>
    <cellStyle name="Hipervínculo visitado" xfId="11349" builtinId="9" hidden="1"/>
    <cellStyle name="Hipervínculo visitado" xfId="11345" builtinId="9" hidden="1"/>
    <cellStyle name="Hipervínculo visitado" xfId="11295" builtinId="9" hidden="1"/>
    <cellStyle name="Hipervínculo visitado" xfId="11335" builtinId="9" hidden="1"/>
    <cellStyle name="Hipervínculo visitado" xfId="11331" builtinId="9" hidden="1"/>
    <cellStyle name="Hipervínculo visitado" xfId="11327" builtinId="9" hidden="1"/>
    <cellStyle name="Hipervínculo visitado" xfId="11319" builtinId="9" hidden="1"/>
    <cellStyle name="Hipervínculo visitado" xfId="11315" builtinId="9" hidden="1"/>
    <cellStyle name="Hipervínculo visitado" xfId="11311" builtinId="9" hidden="1"/>
    <cellStyle name="Hipervínculo visitado" xfId="11303" builtinId="9" hidden="1"/>
    <cellStyle name="Hipervínculo visitado" xfId="11299" builtinId="9" hidden="1"/>
    <cellStyle name="Hipervínculo visitado" xfId="11293" builtinId="9" hidden="1"/>
    <cellStyle name="Hipervínculo visitado" xfId="11285" builtinId="9" hidden="1"/>
    <cellStyle name="Hipervínculo visitado" xfId="11281" builtinId="9" hidden="1"/>
    <cellStyle name="Hipervínculo visitado" xfId="11277" builtinId="9" hidden="1"/>
    <cellStyle name="Hipervínculo visitado" xfId="11269" builtinId="9" hidden="1"/>
    <cellStyle name="Hipervínculo visitado" xfId="11265" builtinId="9" hidden="1"/>
    <cellStyle name="Hipervínculo visitado" xfId="11261" builtinId="9" hidden="1"/>
    <cellStyle name="Hipervínculo visitado" xfId="11253" builtinId="9" hidden="1"/>
    <cellStyle name="Hipervínculo visitado" xfId="11249" builtinId="9" hidden="1"/>
    <cellStyle name="Hipervínculo visitado" xfId="11245" builtinId="9" hidden="1"/>
    <cellStyle name="Hipervínculo visitado" xfId="11237" builtinId="9" hidden="1"/>
    <cellStyle name="Hipervínculo visitado" xfId="11233" builtinId="9" hidden="1"/>
    <cellStyle name="Hipervínculo visitado" xfId="11229" builtinId="9" hidden="1"/>
    <cellStyle name="Hipervínculo visitado" xfId="11221" builtinId="9" hidden="1"/>
    <cellStyle name="Hipervínculo visitado" xfId="11217" builtinId="9" hidden="1"/>
    <cellStyle name="Hipervínculo visitado" xfId="11213" builtinId="9" hidden="1"/>
    <cellStyle name="Hipervínculo visitado" xfId="11207" builtinId="9" hidden="1"/>
    <cellStyle name="Hipervínculo visitado" xfId="11203" builtinId="9" hidden="1"/>
    <cellStyle name="Hipervínculo visitado" xfId="11199" builtinId="9" hidden="1"/>
    <cellStyle name="Hipervínculo visitado" xfId="11191" builtinId="9" hidden="1"/>
    <cellStyle name="Hipervínculo visitado" xfId="11187" builtinId="9" hidden="1"/>
    <cellStyle name="Hipervínculo visitado" xfId="11183" builtinId="9" hidden="1"/>
    <cellStyle name="Hipervínculo visitado" xfId="11175" builtinId="9" hidden="1"/>
    <cellStyle name="Hipervínculo visitado" xfId="11171" builtinId="9" hidden="1"/>
    <cellStyle name="Hipervínculo visitado" xfId="11167" builtinId="9" hidden="1"/>
    <cellStyle name="Hipervínculo visitado" xfId="11157" builtinId="9" hidden="1"/>
    <cellStyle name="Hipervínculo visitado" xfId="11153" builtinId="9" hidden="1"/>
    <cellStyle name="Hipervínculo visitado" xfId="11149" builtinId="9" hidden="1"/>
    <cellStyle name="Hipervínculo visitado" xfId="11141" builtinId="9" hidden="1"/>
    <cellStyle name="Hipervínculo visitado" xfId="11137" builtinId="9" hidden="1"/>
    <cellStyle name="Hipervínculo visitado" xfId="11133" builtinId="9" hidden="1"/>
    <cellStyle name="Hipervínculo visitado" xfId="11125" builtinId="9" hidden="1"/>
    <cellStyle name="Hipervínculo visitado" xfId="11121" builtinId="9" hidden="1"/>
    <cellStyle name="Hipervínculo visitado" xfId="11117" builtinId="9" hidden="1"/>
    <cellStyle name="Hipervínculo visitado" xfId="11109" builtinId="9" hidden="1"/>
    <cellStyle name="Hipervínculo visitado" xfId="11105" builtinId="9" hidden="1"/>
    <cellStyle name="Hipervínculo visitado" xfId="11101" builtinId="9" hidden="1"/>
    <cellStyle name="Hipervínculo visitado" xfId="11093" builtinId="9" hidden="1"/>
    <cellStyle name="Hipervínculo visitado" xfId="11089" builtinId="9" hidden="1"/>
    <cellStyle name="Hipervínculo visitado" xfId="11085" builtinId="9" hidden="1"/>
    <cellStyle name="Hipervínculo visitado" xfId="11031" builtinId="9" hidden="1"/>
    <cellStyle name="Hipervínculo visitado" xfId="11075" builtinId="9" hidden="1"/>
    <cellStyle name="Hipervínculo visitado" xfId="11071" builtinId="9" hidden="1"/>
    <cellStyle name="Hipervínculo visitado" xfId="11063" builtinId="9" hidden="1"/>
    <cellStyle name="Hipervínculo visitado" xfId="11059" builtinId="9" hidden="1"/>
    <cellStyle name="Hipervínculo visitado" xfId="11055" builtinId="9" hidden="1"/>
    <cellStyle name="Hipervínculo visitado" xfId="11047" builtinId="9" hidden="1"/>
    <cellStyle name="Hipervínculo visitado" xfId="11043" builtinId="9" hidden="1"/>
    <cellStyle name="Hipervínculo visitado" xfId="11039" builtinId="9" hidden="1"/>
    <cellStyle name="Hipervínculo visitado" xfId="11029" builtinId="9" hidden="1"/>
    <cellStyle name="Hipervínculo visitado" xfId="11025" builtinId="9" hidden="1"/>
    <cellStyle name="Hipervínculo visitado" xfId="11021" builtinId="9" hidden="1"/>
    <cellStyle name="Hipervínculo visitado" xfId="11013" builtinId="9" hidden="1"/>
    <cellStyle name="Hipervínculo visitado" xfId="11009" builtinId="9" hidden="1"/>
    <cellStyle name="Hipervínculo visitado" xfId="11005" builtinId="9" hidden="1"/>
    <cellStyle name="Hipervínculo visitado" xfId="10997" builtinId="9" hidden="1"/>
    <cellStyle name="Hipervínculo visitado" xfId="10993" builtinId="9" hidden="1"/>
    <cellStyle name="Hipervínculo visitado" xfId="10989" builtinId="9" hidden="1"/>
    <cellStyle name="Hipervínculo visitado" xfId="10981" builtinId="9" hidden="1"/>
    <cellStyle name="Hipervínculo visitado" xfId="10977" builtinId="9" hidden="1"/>
    <cellStyle name="Hipervínculo visitado" xfId="10973" builtinId="9" hidden="1"/>
    <cellStyle name="Hipervínculo visitado" xfId="10965" builtinId="9" hidden="1"/>
    <cellStyle name="Hipervínculo visitado" xfId="10961" builtinId="9" hidden="1"/>
    <cellStyle name="Hipervínculo visitado" xfId="10957" builtinId="9" hidden="1"/>
    <cellStyle name="Hipervínculo visitado" xfId="10949" builtinId="9" hidden="1"/>
    <cellStyle name="Hipervínculo visitado" xfId="10899" builtinId="9" hidden="1"/>
    <cellStyle name="Hipervínculo visitado" xfId="10943" builtinId="9" hidden="1"/>
    <cellStyle name="Hipervínculo visitado" xfId="10935" builtinId="9" hidden="1"/>
    <cellStyle name="Hipervínculo visitado" xfId="10931" builtinId="9" hidden="1"/>
    <cellStyle name="Hipervínculo visitado" xfId="10927" builtinId="9" hidden="1"/>
    <cellStyle name="Hipervínculo visitado" xfId="10919" builtinId="9" hidden="1"/>
    <cellStyle name="Hipervínculo visitado" xfId="10915" builtinId="9" hidden="1"/>
    <cellStyle name="Hipervínculo visitado" xfId="10911" builtinId="9" hidden="1"/>
    <cellStyle name="Hipervínculo visitado" xfId="10903" builtinId="9" hidden="1"/>
    <cellStyle name="Hipervínculo visitado" xfId="10897" builtinId="9" hidden="1"/>
    <cellStyle name="Hipervínculo visitado" xfId="10893" builtinId="9" hidden="1"/>
    <cellStyle name="Hipervínculo visitado" xfId="10885" builtinId="9" hidden="1"/>
    <cellStyle name="Hipervínculo visitado" xfId="10881" builtinId="9" hidden="1"/>
    <cellStyle name="Hipervínculo visitado" xfId="10877" builtinId="9" hidden="1"/>
    <cellStyle name="Hipervínculo visitado" xfId="10869" builtinId="9" hidden="1"/>
    <cellStyle name="Hipervínculo visitado" xfId="10865" builtinId="9" hidden="1"/>
    <cellStyle name="Hipervínculo visitado" xfId="10861" builtinId="9" hidden="1"/>
    <cellStyle name="Hipervínculo visitado" xfId="10853" builtinId="9" hidden="1"/>
    <cellStyle name="Hipervínculo visitado" xfId="10849" builtinId="9" hidden="1"/>
    <cellStyle name="Hipervínculo visitado" xfId="10845" builtinId="9" hidden="1"/>
    <cellStyle name="Hipervínculo visitado" xfId="10837" builtinId="9" hidden="1"/>
    <cellStyle name="Hipervínculo visitado" xfId="10833" builtinId="9" hidden="1"/>
    <cellStyle name="Hipervínculo visitado" xfId="10829" builtinId="9" hidden="1"/>
    <cellStyle name="Hipervínculo visitado" xfId="10821" builtinId="9" hidden="1"/>
    <cellStyle name="Hipervínculo visitado" xfId="10817" builtinId="9" hidden="1"/>
    <cellStyle name="Hipervínculo visitado" xfId="10767" builtinId="9" hidden="1"/>
    <cellStyle name="Hipervínculo visitado" xfId="10807" builtinId="9" hidden="1"/>
    <cellStyle name="Hipervínculo visitado" xfId="10803" builtinId="9" hidden="1"/>
    <cellStyle name="Hipervínculo visitado" xfId="10799" builtinId="9" hidden="1"/>
    <cellStyle name="Hipervínculo visitado" xfId="10791" builtinId="9" hidden="1"/>
    <cellStyle name="Hipervínculo visitado" xfId="10787" builtinId="9" hidden="1"/>
    <cellStyle name="Hipervínculo visitado" xfId="10783" builtinId="9" hidden="1"/>
    <cellStyle name="Hipervínculo visitado" xfId="10775" builtinId="9" hidden="1"/>
    <cellStyle name="Hipervínculo visitado" xfId="10771" builtinId="9" hidden="1"/>
    <cellStyle name="Hipervínculo visitado" xfId="10765" builtinId="9" hidden="1"/>
    <cellStyle name="Hipervínculo visitado" xfId="10757" builtinId="9" hidden="1"/>
    <cellStyle name="Hipervínculo visitado" xfId="10753" builtinId="9" hidden="1"/>
    <cellStyle name="Hipervínculo visitado" xfId="10749" builtinId="9" hidden="1"/>
    <cellStyle name="Hipervínculo visitado" xfId="10741" builtinId="9" hidden="1"/>
    <cellStyle name="Hipervínculo visitado" xfId="10737" builtinId="9" hidden="1"/>
    <cellStyle name="Hipervínculo visitado" xfId="10733" builtinId="9" hidden="1"/>
    <cellStyle name="Hipervínculo visitado" xfId="10725" builtinId="9" hidden="1"/>
    <cellStyle name="Hipervínculo visitado" xfId="10721" builtinId="9" hidden="1"/>
    <cellStyle name="Hipervínculo visitado" xfId="10717" builtinId="9" hidden="1"/>
    <cellStyle name="Hipervínculo visitado" xfId="10709" builtinId="9" hidden="1"/>
    <cellStyle name="Hipervínculo visitado" xfId="10705" builtinId="9" hidden="1"/>
    <cellStyle name="Hipervínculo visitado" xfId="10701" builtinId="9" hidden="1"/>
    <cellStyle name="Hipervínculo visitado" xfId="10693" builtinId="9" hidden="1"/>
    <cellStyle name="Hipervínculo visitado" xfId="10689" builtinId="9" hidden="1"/>
    <cellStyle name="Hipervínculo visitado" xfId="10685" builtinId="9" hidden="1"/>
    <cellStyle name="Hipervínculo visitado" xfId="10679" builtinId="9" hidden="1"/>
    <cellStyle name="Hipervínculo visitado" xfId="10675" builtinId="9" hidden="1"/>
    <cellStyle name="Hipervínculo visitado" xfId="10671" builtinId="9" hidden="1"/>
    <cellStyle name="Hipervínculo visitado" xfId="10663" builtinId="9" hidden="1"/>
    <cellStyle name="Hipervínculo visitado" xfId="10659" builtinId="9" hidden="1"/>
    <cellStyle name="Hipervínculo visitado" xfId="10655" builtinId="9" hidden="1"/>
    <cellStyle name="Hipervínculo visitado" xfId="10647" builtinId="9" hidden="1"/>
    <cellStyle name="Hipervínculo visitado" xfId="10643" builtinId="9" hidden="1"/>
    <cellStyle name="Hipervínculo visitado" xfId="10639" builtinId="9" hidden="1"/>
    <cellStyle name="Hipervínculo visitado" xfId="10629" builtinId="9" hidden="1"/>
    <cellStyle name="Hipervínculo visitado" xfId="10625" builtinId="9" hidden="1"/>
    <cellStyle name="Hipervínculo visitado" xfId="10621" builtinId="9" hidden="1"/>
    <cellStyle name="Hipervínculo visitado" xfId="10613" builtinId="9" hidden="1"/>
    <cellStyle name="Hipervínculo visitado" xfId="10609" builtinId="9" hidden="1"/>
    <cellStyle name="Hipervínculo visitado" xfId="10605" builtinId="9" hidden="1"/>
    <cellStyle name="Hipervínculo visitado" xfId="10597" builtinId="9" hidden="1"/>
    <cellStyle name="Hipervínculo visitado" xfId="10593" builtinId="9" hidden="1"/>
    <cellStyle name="Hipervínculo visitado" xfId="10589" builtinId="9" hidden="1"/>
    <cellStyle name="Hipervínculo visitado" xfId="10581" builtinId="9" hidden="1"/>
    <cellStyle name="Hipervínculo visitado" xfId="10577" builtinId="9" hidden="1"/>
    <cellStyle name="Hipervínculo visitado" xfId="10573" builtinId="9" hidden="1"/>
    <cellStyle name="Hipervínculo visitado" xfId="10565" builtinId="9" hidden="1"/>
    <cellStyle name="Hipervínculo visitado" xfId="10561" builtinId="9" hidden="1"/>
    <cellStyle name="Hipervínculo visitado" xfId="10557" builtinId="9" hidden="1"/>
    <cellStyle name="Hipervínculo visitado" xfId="10503" builtinId="9" hidden="1"/>
    <cellStyle name="Hipervínculo visitado" xfId="10547" builtinId="9" hidden="1"/>
    <cellStyle name="Hipervínculo visitado" xfId="10543" builtinId="9" hidden="1"/>
    <cellStyle name="Hipervínculo visitado" xfId="10535" builtinId="9" hidden="1"/>
    <cellStyle name="Hipervínculo visitado" xfId="10531" builtinId="9" hidden="1"/>
    <cellStyle name="Hipervínculo visitado" xfId="10527" builtinId="9" hidden="1"/>
    <cellStyle name="Hipervínculo visitado" xfId="10519" builtinId="9" hidden="1"/>
    <cellStyle name="Hipervínculo visitado" xfId="10515" builtinId="9" hidden="1"/>
    <cellStyle name="Hipervínculo visitado" xfId="10511" builtinId="9" hidden="1"/>
    <cellStyle name="Hipervínculo visitado" xfId="10501" builtinId="9" hidden="1"/>
    <cellStyle name="Hipervínculo visitado" xfId="10497" builtinId="9" hidden="1"/>
    <cellStyle name="Hipervínculo visitado" xfId="10493" builtinId="9" hidden="1"/>
    <cellStyle name="Hipervínculo visitado" xfId="10485" builtinId="9" hidden="1"/>
    <cellStyle name="Hipervínculo visitado" xfId="10481" builtinId="9" hidden="1"/>
    <cellStyle name="Hipervínculo visitado" xfId="10477" builtinId="9" hidden="1"/>
    <cellStyle name="Hipervínculo visitado" xfId="10469" builtinId="9" hidden="1"/>
    <cellStyle name="Hipervínculo visitado" xfId="10465" builtinId="9" hidden="1"/>
    <cellStyle name="Hipervínculo visitado" xfId="10461" builtinId="9" hidden="1"/>
    <cellStyle name="Hipervínculo visitado" xfId="10453" builtinId="9" hidden="1"/>
    <cellStyle name="Hipervínculo visitado" xfId="10449" builtinId="9" hidden="1"/>
    <cellStyle name="Hipervínculo visitado" xfId="10445" builtinId="9" hidden="1"/>
    <cellStyle name="Hipervínculo visitado" xfId="10437" builtinId="9" hidden="1"/>
    <cellStyle name="Hipervínculo visitado" xfId="10433" builtinId="9" hidden="1"/>
    <cellStyle name="Hipervínculo visitado" xfId="10429" builtinId="9" hidden="1"/>
    <cellStyle name="Hipervínculo visitado" xfId="10421" builtinId="9" hidden="1"/>
    <cellStyle name="Hipervínculo visitado" xfId="10371" builtinId="9" hidden="1"/>
    <cellStyle name="Hipervínculo visitado" xfId="10415" builtinId="9" hidden="1"/>
    <cellStyle name="Hipervínculo visitado" xfId="10407" builtinId="9" hidden="1"/>
    <cellStyle name="Hipervínculo visitado" xfId="10403" builtinId="9" hidden="1"/>
    <cellStyle name="Hipervínculo visitado" xfId="10399" builtinId="9" hidden="1"/>
    <cellStyle name="Hipervínculo visitado" xfId="10391" builtinId="9" hidden="1"/>
    <cellStyle name="Hipervínculo visitado" xfId="10387" builtinId="9" hidden="1"/>
    <cellStyle name="Hipervínculo visitado" xfId="10383" builtinId="9" hidden="1"/>
    <cellStyle name="Hipervínculo visitado" xfId="10375" builtinId="9" hidden="1"/>
    <cellStyle name="Hipervínculo visitado" xfId="10369" builtinId="9" hidden="1"/>
    <cellStyle name="Hipervínculo visitado" xfId="10365" builtinId="9" hidden="1"/>
    <cellStyle name="Hipervínculo visitado" xfId="10357" builtinId="9" hidden="1"/>
    <cellStyle name="Hipervínculo visitado" xfId="10353" builtinId="9" hidden="1"/>
    <cellStyle name="Hipervínculo visitado" xfId="10349" builtinId="9" hidden="1"/>
    <cellStyle name="Hipervínculo visitado" xfId="10341" builtinId="9" hidden="1"/>
    <cellStyle name="Hipervínculo visitado" xfId="10337" builtinId="9" hidden="1"/>
    <cellStyle name="Hipervínculo visitado" xfId="10333" builtinId="9" hidden="1"/>
    <cellStyle name="Hipervínculo visitado" xfId="10325" builtinId="9" hidden="1"/>
    <cellStyle name="Hipervínculo visitado" xfId="10321" builtinId="9" hidden="1"/>
    <cellStyle name="Hipervínculo visitado" xfId="10317" builtinId="9" hidden="1"/>
    <cellStyle name="Hipervínculo visitado" xfId="10309" builtinId="9" hidden="1"/>
    <cellStyle name="Hipervínculo visitado" xfId="10305" builtinId="9" hidden="1"/>
    <cellStyle name="Hipervínculo visitado" xfId="10301" builtinId="9" hidden="1"/>
    <cellStyle name="Hipervínculo visitado" xfId="10293" builtinId="9" hidden="1"/>
    <cellStyle name="Hipervínculo visitado" xfId="10289" builtinId="9" hidden="1"/>
    <cellStyle name="Hipervínculo visitado" xfId="10239" builtinId="9" hidden="1"/>
    <cellStyle name="Hipervínculo visitado" xfId="10279" builtinId="9" hidden="1"/>
    <cellStyle name="Hipervínculo visitado" xfId="10275" builtinId="9" hidden="1"/>
    <cellStyle name="Hipervínculo visitado" xfId="10271" builtinId="9" hidden="1"/>
    <cellStyle name="Hipervínculo visitado" xfId="10263" builtinId="9" hidden="1"/>
    <cellStyle name="Hipervínculo visitado" xfId="10259" builtinId="9" hidden="1"/>
    <cellStyle name="Hipervínculo visitado" xfId="10255" builtinId="9" hidden="1"/>
    <cellStyle name="Hipervínculo visitado" xfId="10247" builtinId="9" hidden="1"/>
    <cellStyle name="Hipervínculo visitado" xfId="10243" builtinId="9" hidden="1"/>
    <cellStyle name="Hipervínculo visitado" xfId="10237" builtinId="9" hidden="1"/>
    <cellStyle name="Hipervínculo visitado" xfId="10229" builtinId="9" hidden="1"/>
    <cellStyle name="Hipervínculo visitado" xfId="10225" builtinId="9" hidden="1"/>
    <cellStyle name="Hipervínculo visitado" xfId="10221" builtinId="9" hidden="1"/>
    <cellStyle name="Hipervínculo visitado" xfId="10213" builtinId="9" hidden="1"/>
    <cellStyle name="Hipervínculo visitado" xfId="10209" builtinId="9" hidden="1"/>
    <cellStyle name="Hipervínculo visitado" xfId="10205" builtinId="9" hidden="1"/>
    <cellStyle name="Hipervínculo visitado" xfId="10197" builtinId="9" hidden="1"/>
    <cellStyle name="Hipervínculo visitado" xfId="10193" builtinId="9" hidden="1"/>
    <cellStyle name="Hipervínculo visitado" xfId="10189" builtinId="9" hidden="1"/>
    <cellStyle name="Hipervínculo visitado" xfId="10181" builtinId="9" hidden="1"/>
    <cellStyle name="Hipervínculo visitado" xfId="10177" builtinId="9" hidden="1"/>
    <cellStyle name="Hipervínculo visitado" xfId="10173" builtinId="9" hidden="1"/>
    <cellStyle name="Hipervínculo visitado" xfId="10165" builtinId="9" hidden="1"/>
    <cellStyle name="Hipervínculo visitado" xfId="10161" builtinId="9" hidden="1"/>
    <cellStyle name="Hipervínculo visitado" xfId="10157" builtinId="9" hidden="1"/>
    <cellStyle name="Hipervínculo visitado" xfId="10151" builtinId="9" hidden="1"/>
    <cellStyle name="Hipervínculo visitado" xfId="10147" builtinId="9" hidden="1"/>
    <cellStyle name="Hipervínculo visitado" xfId="10143" builtinId="9" hidden="1"/>
    <cellStyle name="Hipervínculo visitado" xfId="10135" builtinId="9" hidden="1"/>
    <cellStyle name="Hipervínculo visitado" xfId="10131" builtinId="9" hidden="1"/>
    <cellStyle name="Hipervínculo visitado" xfId="10127" builtinId="9" hidden="1"/>
    <cellStyle name="Hipervínculo visitado" xfId="10119" builtinId="9" hidden="1"/>
    <cellStyle name="Hipervínculo visitado" xfId="10115" builtinId="9" hidden="1"/>
    <cellStyle name="Hipervínculo visitado" xfId="10111" builtinId="9" hidden="1"/>
    <cellStyle name="Hipervínculo visitado" xfId="10101" builtinId="9" hidden="1"/>
    <cellStyle name="Hipervínculo visitado" xfId="10097" builtinId="9" hidden="1"/>
    <cellStyle name="Hipervínculo visitado" xfId="10093" builtinId="9" hidden="1"/>
    <cellStyle name="Hipervínculo visitado" xfId="10085" builtinId="9" hidden="1"/>
    <cellStyle name="Hipervínculo visitado" xfId="10081" builtinId="9" hidden="1"/>
    <cellStyle name="Hipervínculo visitado" xfId="10077" builtinId="9" hidden="1"/>
    <cellStyle name="Hipervínculo visitado" xfId="10069" builtinId="9" hidden="1"/>
    <cellStyle name="Hipervínculo visitado" xfId="10065" builtinId="9" hidden="1"/>
    <cellStyle name="Hipervínculo visitado" xfId="10061" builtinId="9" hidden="1"/>
    <cellStyle name="Hipervínculo visitado" xfId="10053" builtinId="9" hidden="1"/>
    <cellStyle name="Hipervínculo visitado" xfId="10049" builtinId="9" hidden="1"/>
    <cellStyle name="Hipervínculo visitado" xfId="10045" builtinId="9" hidden="1"/>
    <cellStyle name="Hipervínculo visitado" xfId="10037" builtinId="9" hidden="1"/>
    <cellStyle name="Hipervínculo visitado" xfId="10033" builtinId="9" hidden="1"/>
    <cellStyle name="Hipervínculo visitado" xfId="10029" builtinId="9" hidden="1"/>
    <cellStyle name="Hipervínculo visitado" xfId="9975" builtinId="9" hidden="1"/>
    <cellStyle name="Hipervínculo visitado" xfId="10019" builtinId="9" hidden="1"/>
    <cellStyle name="Hipervínculo visitado" xfId="10015" builtinId="9" hidden="1"/>
    <cellStyle name="Hipervínculo visitado" xfId="10007" builtinId="9" hidden="1"/>
    <cellStyle name="Hipervínculo visitado" xfId="10003" builtinId="9" hidden="1"/>
    <cellStyle name="Hipervínculo visitado" xfId="9999" builtinId="9" hidden="1"/>
    <cellStyle name="Hipervínculo visitado" xfId="9991" builtinId="9" hidden="1"/>
    <cellStyle name="Hipervínculo visitado" xfId="9987" builtinId="9" hidden="1"/>
    <cellStyle name="Hipervínculo visitado" xfId="9983" builtinId="9" hidden="1"/>
    <cellStyle name="Hipervínculo visitado" xfId="9973" builtinId="9" hidden="1"/>
    <cellStyle name="Hipervínculo visitado" xfId="9969" builtinId="9" hidden="1"/>
    <cellStyle name="Hipervínculo visitado" xfId="9965" builtinId="9" hidden="1"/>
    <cellStyle name="Hipervínculo visitado" xfId="9957" builtinId="9" hidden="1"/>
    <cellStyle name="Hipervínculo visitado" xfId="9953" builtinId="9" hidden="1"/>
    <cellStyle name="Hipervínculo visitado" xfId="9949" builtinId="9" hidden="1"/>
    <cellStyle name="Hipervínculo visitado" xfId="9941" builtinId="9" hidden="1"/>
    <cellStyle name="Hipervínculo visitado" xfId="9937" builtinId="9" hidden="1"/>
    <cellStyle name="Hipervínculo visitado" xfId="9933" builtinId="9" hidden="1"/>
    <cellStyle name="Hipervínculo visitado" xfId="9925" builtinId="9" hidden="1"/>
    <cellStyle name="Hipervínculo visitado" xfId="9921" builtinId="9" hidden="1"/>
    <cellStyle name="Hipervínculo visitado" xfId="9917" builtinId="9" hidden="1"/>
    <cellStyle name="Hipervínculo visitado" xfId="9909" builtinId="9" hidden="1"/>
    <cellStyle name="Hipervínculo visitado" xfId="9905" builtinId="9" hidden="1"/>
    <cellStyle name="Hipervínculo visitado" xfId="9901" builtinId="9" hidden="1"/>
    <cellStyle name="Hipervínculo visitado" xfId="9893" builtinId="9" hidden="1"/>
    <cellStyle name="Hipervínculo visitado" xfId="9889" builtinId="9" hidden="1"/>
    <cellStyle name="Hipervínculo visitado" xfId="9881" builtinId="9" hidden="1"/>
    <cellStyle name="Hipervínculo visitado" xfId="9873" builtinId="9" hidden="1"/>
    <cellStyle name="Hipervínculo visitado" xfId="9869" builtinId="9" hidden="1"/>
    <cellStyle name="Hipervínculo visitado" xfId="9865" builtinId="9" hidden="1"/>
    <cellStyle name="Hipervínculo visitado" xfId="9857" builtinId="9" hidden="1"/>
    <cellStyle name="Hipervínculo visitado" xfId="9853" builtinId="9" hidden="1"/>
    <cellStyle name="Hipervínculo visitado" xfId="9849" builtinId="9" hidden="1"/>
    <cellStyle name="Hipervínculo visitado" xfId="9841" builtinId="9" hidden="1"/>
    <cellStyle name="Hipervínculo visitado" xfId="9837" builtinId="9" hidden="1"/>
    <cellStyle name="Hipervínculo visitado" xfId="9833" builtinId="9" hidden="1"/>
    <cellStyle name="Hipervínculo visitado" xfId="9825" builtinId="9" hidden="1"/>
    <cellStyle name="Hipervínculo visitado" xfId="9821" builtinId="9" hidden="1"/>
    <cellStyle name="Hipervínculo visitado" xfId="9817" builtinId="9" hidden="1"/>
    <cellStyle name="Hipervínculo visitado" xfId="9809" builtinId="9" hidden="1"/>
    <cellStyle name="Hipervínculo visitado" xfId="9805" builtinId="9" hidden="1"/>
    <cellStyle name="Hipervínculo visitado" xfId="9801" builtinId="9" hidden="1"/>
    <cellStyle name="Hipervínculo visitado" xfId="9793" builtinId="9" hidden="1"/>
    <cellStyle name="Hipervínculo visitado" xfId="9789" builtinId="9" hidden="1"/>
    <cellStyle name="Hipervínculo visitado" xfId="9785" builtinId="9" hidden="1"/>
    <cellStyle name="Hipervínculo visitado" xfId="9777" builtinId="9" hidden="1"/>
    <cellStyle name="Hipervínculo visitado" xfId="9773" builtinId="9" hidden="1"/>
    <cellStyle name="Hipervínculo visitado" xfId="9769" builtinId="9" hidden="1"/>
    <cellStyle name="Hipervínculo visitado" xfId="9761" builtinId="9" hidden="1"/>
    <cellStyle name="Hipervínculo visitado" xfId="9757" builtinId="9" hidden="1"/>
    <cellStyle name="Hipervínculo visitado" xfId="9707" builtinId="9" hidden="1"/>
    <cellStyle name="Hipervínculo visitado" xfId="9747" builtinId="9" hidden="1"/>
    <cellStyle name="Hipervínculo visitado" xfId="9743" builtinId="9" hidden="1"/>
    <cellStyle name="Hipervínculo visitado" xfId="9739" builtinId="9" hidden="1"/>
    <cellStyle name="Hipervínculo visitado" xfId="9731" builtinId="9" hidden="1"/>
    <cellStyle name="Hipervínculo visitado" xfId="9727" builtinId="9" hidden="1"/>
    <cellStyle name="Hipervínculo visitado" xfId="9723" builtinId="9" hidden="1"/>
    <cellStyle name="Hipervínculo visitado" xfId="9715" builtinId="9" hidden="1"/>
    <cellStyle name="Hipervínculo visitado" xfId="9711" builtinId="9" hidden="1"/>
    <cellStyle name="Hipervínculo visitado" xfId="9706" builtinId="9" hidden="1"/>
    <cellStyle name="Hipervínculo visitado" xfId="9698" builtinId="9" hidden="1"/>
    <cellStyle name="Hipervínculo visitado" xfId="9694" builtinId="9" hidden="1"/>
    <cellStyle name="Hipervínculo visitado" xfId="9690" builtinId="9" hidden="1"/>
    <cellStyle name="Hipervínculo visitado" xfId="9682" builtinId="9" hidden="1"/>
    <cellStyle name="Hipervínculo visitado" xfId="9678" builtinId="9" hidden="1"/>
    <cellStyle name="Hipervínculo visitado" xfId="9674" builtinId="9" hidden="1"/>
    <cellStyle name="Hipervínculo visitado" xfId="9666" builtinId="9" hidden="1"/>
    <cellStyle name="Hipervínculo visitado" xfId="9662" builtinId="9" hidden="1"/>
    <cellStyle name="Hipervínculo visitado" xfId="9658" builtinId="9" hidden="1"/>
    <cellStyle name="Hipervínculo visitado" xfId="9650" builtinId="9" hidden="1"/>
    <cellStyle name="Hipervínculo visitado" xfId="9646" builtinId="9" hidden="1"/>
    <cellStyle name="Hipervínculo visitado" xfId="9642" builtinId="9" hidden="1"/>
    <cellStyle name="Hipervínculo visitado" xfId="9634" builtinId="9" hidden="1"/>
    <cellStyle name="Hipervínculo visitado" xfId="9630" builtinId="9" hidden="1"/>
    <cellStyle name="Hipervínculo visitado" xfId="9626" builtinId="9" hidden="1"/>
    <cellStyle name="Hipervínculo visitado" xfId="9620" builtinId="9" hidden="1"/>
    <cellStyle name="Hipervínculo visitado" xfId="9616" builtinId="9" hidden="1"/>
    <cellStyle name="Hipervínculo visitado" xfId="9612" builtinId="9" hidden="1"/>
    <cellStyle name="Hipervínculo visitado" xfId="9604" builtinId="9" hidden="1"/>
    <cellStyle name="Hipervínculo visitado" xfId="9600" builtinId="9" hidden="1"/>
    <cellStyle name="Hipervínculo visitado" xfId="9596" builtinId="9" hidden="1"/>
    <cellStyle name="Hipervínculo visitado" xfId="9588" builtinId="9" hidden="1"/>
    <cellStyle name="Hipervínculo visitado" xfId="9584" builtinId="9" hidden="1"/>
    <cellStyle name="Hipervínculo visitado" xfId="9580" builtinId="9" hidden="1"/>
    <cellStyle name="Hipervínculo visitado" xfId="9570" builtinId="9" hidden="1"/>
    <cellStyle name="Hipervínculo visitado" xfId="9566" builtinId="9" hidden="1"/>
    <cellStyle name="Hipervínculo visitado" xfId="9562" builtinId="9" hidden="1"/>
    <cellStyle name="Hipervínculo visitado" xfId="9554" builtinId="9" hidden="1"/>
    <cellStyle name="Hipervínculo visitado" xfId="9550" builtinId="9" hidden="1"/>
    <cellStyle name="Hipervínculo visitado" xfId="9546" builtinId="9" hidden="1"/>
    <cellStyle name="Hipervínculo visitado" xfId="9538" builtinId="9" hidden="1"/>
    <cellStyle name="Hipervínculo visitado" xfId="9534" builtinId="9" hidden="1"/>
    <cellStyle name="Hipervínculo visitado" xfId="9530" builtinId="9" hidden="1"/>
    <cellStyle name="Hipervínculo visitado" xfId="9522" builtinId="9" hidden="1"/>
    <cellStyle name="Hipervínculo visitado" xfId="9518" builtinId="9" hidden="1"/>
    <cellStyle name="Hipervínculo visitado" xfId="9514" builtinId="9" hidden="1"/>
    <cellStyle name="Hipervínculo visitado" xfId="9506" builtinId="9" hidden="1"/>
    <cellStyle name="Hipervínculo visitado" xfId="9502" builtinId="9" hidden="1"/>
    <cellStyle name="Hipervínculo visitado" xfId="9498" builtinId="9" hidden="1"/>
    <cellStyle name="Hipervínculo visitado" xfId="9444" builtinId="9" hidden="1"/>
    <cellStyle name="Hipervínculo visitado" xfId="9488" builtinId="9" hidden="1"/>
    <cellStyle name="Hipervínculo visitado" xfId="9484" builtinId="9" hidden="1"/>
    <cellStyle name="Hipervínculo visitado" xfId="9476" builtinId="9" hidden="1"/>
    <cellStyle name="Hipervínculo visitado" xfId="9472" builtinId="9" hidden="1"/>
    <cellStyle name="Hipervínculo visitado" xfId="9468" builtinId="9" hidden="1"/>
    <cellStyle name="Hipervínculo visitado" xfId="9460" builtinId="9" hidden="1"/>
    <cellStyle name="Hipervínculo visitado" xfId="9456" builtinId="9" hidden="1"/>
    <cellStyle name="Hipervínculo visitado" xfId="9452" builtinId="9" hidden="1"/>
    <cellStyle name="Hipervínculo visitado" xfId="9442" builtinId="9" hidden="1"/>
    <cellStyle name="Hipervínculo visitado" xfId="9438" builtinId="9" hidden="1"/>
    <cellStyle name="Hipervínculo visitado" xfId="9434" builtinId="9" hidden="1"/>
    <cellStyle name="Hipervínculo visitado" xfId="9426" builtinId="9" hidden="1"/>
    <cellStyle name="Hipervínculo visitado" xfId="9422" builtinId="9" hidden="1"/>
    <cellStyle name="Hipervínculo visitado" xfId="9418" builtinId="9" hidden="1"/>
    <cellStyle name="Hipervínculo visitado" xfId="9410" builtinId="9" hidden="1"/>
    <cellStyle name="Hipervínculo visitado" xfId="9406" builtinId="9" hidden="1"/>
    <cellStyle name="Hipervínculo visitado" xfId="9402" builtinId="9" hidden="1"/>
    <cellStyle name="Hipervínculo visitado" xfId="9394" builtinId="9" hidden="1"/>
    <cellStyle name="Hipervínculo visitado" xfId="9390" builtinId="9" hidden="1"/>
    <cellStyle name="Hipervínculo visitado" xfId="9386" builtinId="9" hidden="1"/>
    <cellStyle name="Hipervínculo visitado" xfId="9378" builtinId="9" hidden="1"/>
    <cellStyle name="Hipervínculo visitado" xfId="9374" builtinId="9" hidden="1"/>
    <cellStyle name="Hipervínculo visitado" xfId="9370" builtinId="9" hidden="1"/>
    <cellStyle name="Hipervínculo visitado" xfId="9362" builtinId="9" hidden="1"/>
    <cellStyle name="Hipervínculo visitado" xfId="9312" builtinId="9" hidden="1"/>
    <cellStyle name="Hipervínculo visitado" xfId="9356" builtinId="9" hidden="1"/>
    <cellStyle name="Hipervínculo visitado" xfId="9348" builtinId="9" hidden="1"/>
    <cellStyle name="Hipervínculo visitado" xfId="9344" builtinId="9" hidden="1"/>
    <cellStyle name="Hipervínculo visitado" xfId="9340" builtinId="9" hidden="1"/>
    <cellStyle name="Hipervínculo visitado" xfId="9332" builtinId="9" hidden="1"/>
    <cellStyle name="Hipervínculo visitado" xfId="9328" builtinId="9" hidden="1"/>
    <cellStyle name="Hipervínculo visitado" xfId="9324" builtinId="9" hidden="1"/>
    <cellStyle name="Hipervínculo visitado" xfId="9316" builtinId="9" hidden="1"/>
    <cellStyle name="Hipervínculo visitado" xfId="9310" builtinId="9" hidden="1"/>
    <cellStyle name="Hipervínculo visitado" xfId="9306" builtinId="9" hidden="1"/>
    <cellStyle name="Hipervínculo visitado" xfId="9298" builtinId="9" hidden="1"/>
    <cellStyle name="Hipervínculo visitado" xfId="9294" builtinId="9" hidden="1"/>
    <cellStyle name="Hipervínculo visitado" xfId="9290" builtinId="9" hidden="1"/>
    <cellStyle name="Hipervínculo visitado" xfId="9282" builtinId="9" hidden="1"/>
    <cellStyle name="Hipervínculo visitado" xfId="9278" builtinId="9" hidden="1"/>
    <cellStyle name="Hipervínculo visitado" xfId="9274" builtinId="9" hidden="1"/>
    <cellStyle name="Hipervínculo visitado" xfId="9266" builtinId="9" hidden="1"/>
    <cellStyle name="Hipervínculo visitado" xfId="9262" builtinId="9" hidden="1"/>
    <cellStyle name="Hipervínculo visitado" xfId="9258" builtinId="9" hidden="1"/>
    <cellStyle name="Hipervínculo visitado" xfId="9250" builtinId="9" hidden="1"/>
    <cellStyle name="Hipervínculo visitado" xfId="9246" builtinId="9" hidden="1"/>
    <cellStyle name="Hipervínculo visitado" xfId="9242" builtinId="9" hidden="1"/>
    <cellStyle name="Hipervínculo visitado" xfId="9234" builtinId="9" hidden="1"/>
    <cellStyle name="Hipervínculo visitado" xfId="9230" builtinId="9" hidden="1"/>
    <cellStyle name="Hipervínculo visitado" xfId="9180" builtinId="9" hidden="1"/>
    <cellStyle name="Hipervínculo visitado" xfId="9220" builtinId="9" hidden="1"/>
    <cellStyle name="Hipervínculo visitado" xfId="9216" builtinId="9" hidden="1"/>
    <cellStyle name="Hipervínculo visitado" xfId="9212" builtinId="9" hidden="1"/>
    <cellStyle name="Hipervínculo visitado" xfId="9204" builtinId="9" hidden="1"/>
    <cellStyle name="Hipervínculo visitado" xfId="9200" builtinId="9" hidden="1"/>
    <cellStyle name="Hipervínculo visitado" xfId="9196" builtinId="9" hidden="1"/>
    <cellStyle name="Hipervínculo visitado" xfId="9188" builtinId="9" hidden="1"/>
    <cellStyle name="Hipervínculo visitado" xfId="9184" builtinId="9" hidden="1"/>
    <cellStyle name="Hipervínculo visitado" xfId="9178" builtinId="9" hidden="1"/>
    <cellStyle name="Hipervínculo visitado" xfId="9170" builtinId="9" hidden="1"/>
    <cellStyle name="Hipervínculo visitado" xfId="9166" builtinId="9" hidden="1"/>
    <cellStyle name="Hipervínculo visitado" xfId="9162" builtinId="9" hidden="1"/>
    <cellStyle name="Hipervínculo visitado" xfId="9154" builtinId="9" hidden="1"/>
    <cellStyle name="Hipervínculo visitado" xfId="9150" builtinId="9" hidden="1"/>
    <cellStyle name="Hipervínculo visitado" xfId="9146" builtinId="9" hidden="1"/>
    <cellStyle name="Hipervínculo visitado" xfId="9138" builtinId="9" hidden="1"/>
    <cellStyle name="Hipervínculo visitado" xfId="9134" builtinId="9" hidden="1"/>
    <cellStyle name="Hipervínculo visitado" xfId="9130" builtinId="9" hidden="1"/>
    <cellStyle name="Hipervínculo visitado" xfId="9122" builtinId="9" hidden="1"/>
    <cellStyle name="Hipervínculo visitado" xfId="9118" builtinId="9" hidden="1"/>
    <cellStyle name="Hipervínculo visitado" xfId="9114" builtinId="9" hidden="1"/>
    <cellStyle name="Hipervínculo visitado" xfId="9106" builtinId="9" hidden="1"/>
    <cellStyle name="Hipervínculo visitado" xfId="9102" builtinId="9" hidden="1"/>
    <cellStyle name="Hipervínculo visitado" xfId="9098" builtinId="9" hidden="1"/>
    <cellStyle name="Hipervínculo visitado" xfId="9092" builtinId="9" hidden="1"/>
    <cellStyle name="Hipervínculo visitado" xfId="9088" builtinId="9" hidden="1"/>
    <cellStyle name="Hipervínculo visitado" xfId="9084" builtinId="9" hidden="1"/>
    <cellStyle name="Hipervínculo visitado" xfId="9076" builtinId="9" hidden="1"/>
    <cellStyle name="Hipervínculo visitado" xfId="9072" builtinId="9" hidden="1"/>
    <cellStyle name="Hipervínculo visitado" xfId="9068" builtinId="9" hidden="1"/>
    <cellStyle name="Hipervínculo visitado" xfId="9060" builtinId="9" hidden="1"/>
    <cellStyle name="Hipervínculo visitado" xfId="9056" builtinId="9" hidden="1"/>
    <cellStyle name="Hipervínculo visitado" xfId="9052" builtinId="9" hidden="1"/>
    <cellStyle name="Hipervínculo visitado" xfId="9042" builtinId="9" hidden="1"/>
    <cellStyle name="Hipervínculo visitado" xfId="9038" builtinId="9" hidden="1"/>
    <cellStyle name="Hipervínculo visitado" xfId="9034" builtinId="9" hidden="1"/>
    <cellStyle name="Hipervínculo visitado" xfId="9026" builtinId="9" hidden="1"/>
    <cellStyle name="Hipervínculo visitado" xfId="9022" builtinId="9" hidden="1"/>
    <cellStyle name="Hipervínculo visitado" xfId="9018" builtinId="9" hidden="1"/>
    <cellStyle name="Hipervínculo visitado" xfId="9010" builtinId="9" hidden="1"/>
    <cellStyle name="Hipervínculo visitado" xfId="9006" builtinId="9" hidden="1"/>
    <cellStyle name="Hipervínculo visitado" xfId="9002" builtinId="9" hidden="1"/>
    <cellStyle name="Hipervínculo visitado" xfId="8994" builtinId="9" hidden="1"/>
    <cellStyle name="Hipervínculo visitado" xfId="8990" builtinId="9" hidden="1"/>
    <cellStyle name="Hipervínculo visitado" xfId="8986" builtinId="9" hidden="1"/>
    <cellStyle name="Hipervínculo visitado" xfId="8978" builtinId="9" hidden="1"/>
    <cellStyle name="Hipervínculo visitado" xfId="8974" builtinId="9" hidden="1"/>
    <cellStyle name="Hipervínculo visitado" xfId="8970" builtinId="9" hidden="1"/>
    <cellStyle name="Hipervínculo visitado" xfId="8916" builtinId="9" hidden="1"/>
    <cellStyle name="Hipervínculo visitado" xfId="8960" builtinId="9" hidden="1"/>
    <cellStyle name="Hipervínculo visitado" xfId="8956" builtinId="9" hidden="1"/>
    <cellStyle name="Hipervínculo visitado" xfId="8948" builtinId="9" hidden="1"/>
    <cellStyle name="Hipervínculo visitado" xfId="8944" builtinId="9" hidden="1"/>
    <cellStyle name="Hipervínculo visitado" xfId="8940" builtinId="9" hidden="1"/>
    <cellStyle name="Hipervínculo visitado" xfId="8932" builtinId="9" hidden="1"/>
    <cellStyle name="Hipervínculo visitado" xfId="8928" builtinId="9" hidden="1"/>
    <cellStyle name="Hipervínculo visitado" xfId="8924" builtinId="9" hidden="1"/>
    <cellStyle name="Hipervínculo visitado" xfId="8914" builtinId="9" hidden="1"/>
    <cellStyle name="Hipervínculo visitado" xfId="8910" builtinId="9" hidden="1"/>
    <cellStyle name="Hipervínculo visitado" xfId="8906" builtinId="9" hidden="1"/>
    <cellStyle name="Hipervínculo visitado" xfId="8898" builtinId="9" hidden="1"/>
    <cellStyle name="Hipervínculo visitado" xfId="8894" builtinId="9" hidden="1"/>
    <cellStyle name="Hipervínculo visitado" xfId="8890" builtinId="9" hidden="1"/>
    <cellStyle name="Hipervínculo visitado" xfId="8882" builtinId="9" hidden="1"/>
    <cellStyle name="Hipervínculo visitado" xfId="8878" builtinId="9" hidden="1"/>
    <cellStyle name="Hipervínculo visitado" xfId="8874" builtinId="9" hidden="1"/>
    <cellStyle name="Hipervínculo visitado" xfId="8866" builtinId="9" hidden="1"/>
    <cellStyle name="Hipervínculo visitado" xfId="8862" builtinId="9" hidden="1"/>
    <cellStyle name="Hipervínculo visitado" xfId="8858" builtinId="9" hidden="1"/>
    <cellStyle name="Hipervínculo visitado" xfId="8850" builtinId="9" hidden="1"/>
    <cellStyle name="Hipervínculo visitado" xfId="8846" builtinId="9" hidden="1"/>
    <cellStyle name="Hipervínculo visitado" xfId="8842" builtinId="9" hidden="1"/>
    <cellStyle name="Hipervínculo visitado" xfId="8834" builtinId="9" hidden="1"/>
    <cellStyle name="Hipervínculo visitado" xfId="8784" builtinId="9" hidden="1"/>
    <cellStyle name="Hipervínculo visitado" xfId="8828" builtinId="9" hidden="1"/>
    <cellStyle name="Hipervínculo visitado" xfId="8820" builtinId="9" hidden="1"/>
    <cellStyle name="Hipervínculo visitado" xfId="8816" builtinId="9" hidden="1"/>
    <cellStyle name="Hipervínculo visitado" xfId="8812" builtinId="9" hidden="1"/>
    <cellStyle name="Hipervínculo visitado" xfId="8804" builtinId="9" hidden="1"/>
    <cellStyle name="Hipervínculo visitado" xfId="8800" builtinId="9" hidden="1"/>
    <cellStyle name="Hipervínculo visitado" xfId="8796" builtinId="9" hidden="1"/>
    <cellStyle name="Hipervínculo visitado" xfId="8788" builtinId="9" hidden="1"/>
    <cellStyle name="Hipervínculo visitado" xfId="8782" builtinId="9" hidden="1"/>
    <cellStyle name="Hipervínculo visitado" xfId="8778" builtinId="9" hidden="1"/>
    <cellStyle name="Hipervínculo visitado" xfId="8770" builtinId="9" hidden="1"/>
    <cellStyle name="Hipervínculo visitado" xfId="8766" builtinId="9" hidden="1"/>
    <cellStyle name="Hipervínculo visitado" xfId="8762" builtinId="9" hidden="1"/>
    <cellStyle name="Hipervínculo visitado" xfId="8754" builtinId="9" hidden="1"/>
    <cellStyle name="Hipervínculo visitado" xfId="8750" builtinId="9" hidden="1"/>
    <cellStyle name="Hipervínculo visitado" xfId="8746" builtinId="9" hidden="1"/>
    <cellStyle name="Hipervínculo visitado" xfId="8738" builtinId="9" hidden="1"/>
    <cellStyle name="Hipervínculo visitado" xfId="8734" builtinId="9" hidden="1"/>
    <cellStyle name="Hipervínculo visitado" xfId="8730" builtinId="9" hidden="1"/>
    <cellStyle name="Hipervínculo visitado" xfId="8722" builtinId="9" hidden="1"/>
    <cellStyle name="Hipervínculo visitado" xfId="8718" builtinId="9" hidden="1"/>
    <cellStyle name="Hipervínculo visitado" xfId="8714" builtinId="9" hidden="1"/>
    <cellStyle name="Hipervínculo visitado" xfId="8706" builtinId="9" hidden="1"/>
    <cellStyle name="Hipervínculo visitado" xfId="8702" builtinId="9" hidden="1"/>
    <cellStyle name="Hipervínculo visitado" xfId="8652" builtinId="9" hidden="1"/>
    <cellStyle name="Hipervínculo visitado" xfId="8692" builtinId="9" hidden="1"/>
    <cellStyle name="Hipervínculo visitado" xfId="8688" builtinId="9" hidden="1"/>
    <cellStyle name="Hipervínculo visitado" xfId="8684" builtinId="9" hidden="1"/>
    <cellStyle name="Hipervínculo visitado" xfId="8676" builtinId="9" hidden="1"/>
    <cellStyle name="Hipervínculo visitado" xfId="8672" builtinId="9" hidden="1"/>
    <cellStyle name="Hipervínculo visitado" xfId="8668" builtinId="9" hidden="1"/>
    <cellStyle name="Hipervínculo visitado" xfId="8660" builtinId="9" hidden="1"/>
    <cellStyle name="Hipervínculo visitado" xfId="8656" builtinId="9" hidden="1"/>
    <cellStyle name="Hipervínculo visitado" xfId="8650" builtinId="9" hidden="1"/>
    <cellStyle name="Hipervínculo visitado" xfId="8642" builtinId="9" hidden="1"/>
    <cellStyle name="Hipervínculo visitado" xfId="8638" builtinId="9" hidden="1"/>
    <cellStyle name="Hipervínculo visitado" xfId="8634" builtinId="9" hidden="1"/>
    <cellStyle name="Hipervínculo visitado" xfId="8626" builtinId="9" hidden="1"/>
    <cellStyle name="Hipervínculo visitado" xfId="8622" builtinId="9" hidden="1"/>
    <cellStyle name="Hipervínculo visitado" xfId="8618" builtinId="9" hidden="1"/>
    <cellStyle name="Hipervínculo visitado" xfId="8610" builtinId="9" hidden="1"/>
    <cellStyle name="Hipervínculo visitado" xfId="8606" builtinId="9" hidden="1"/>
    <cellStyle name="Hipervínculo visitado" xfId="8602" builtinId="9" hidden="1"/>
    <cellStyle name="Hipervínculo visitado" xfId="8594" builtinId="9" hidden="1"/>
    <cellStyle name="Hipervínculo visitado" xfId="8590" builtinId="9" hidden="1"/>
    <cellStyle name="Hipervínculo visitado" xfId="8586" builtinId="9" hidden="1"/>
    <cellStyle name="Hipervínculo visitado" xfId="8578" builtinId="9" hidden="1"/>
    <cellStyle name="Hipervínculo visitado" xfId="8574" builtinId="9" hidden="1"/>
    <cellStyle name="Hipervínculo visitado" xfId="8570" builtinId="9" hidden="1"/>
    <cellStyle name="Hipervínculo visitado" xfId="8564" builtinId="9" hidden="1"/>
    <cellStyle name="Hipervínculo visitado" xfId="8560" builtinId="9" hidden="1"/>
    <cellStyle name="Hipervínculo visitado" xfId="8556" builtinId="9" hidden="1"/>
    <cellStyle name="Hipervínculo visitado" xfId="8548" builtinId="9" hidden="1"/>
    <cellStyle name="Hipervínculo visitado" xfId="8544" builtinId="9" hidden="1"/>
    <cellStyle name="Hipervínculo visitado" xfId="8540" builtinId="9" hidden="1"/>
    <cellStyle name="Hipervínculo visitado" xfId="8532" builtinId="9" hidden="1"/>
    <cellStyle name="Hipervínculo visitado" xfId="8528" builtinId="9" hidden="1"/>
    <cellStyle name="Hipervínculo visitado" xfId="8524" builtinId="9" hidden="1"/>
    <cellStyle name="Hipervínculo visitado" xfId="8514" builtinId="9" hidden="1"/>
    <cellStyle name="Hipervínculo visitado" xfId="8510" builtinId="9" hidden="1"/>
    <cellStyle name="Hipervínculo visitado" xfId="8506" builtinId="9" hidden="1"/>
    <cellStyle name="Hipervínculo visitado" xfId="8498" builtinId="9" hidden="1"/>
    <cellStyle name="Hipervínculo visitado" xfId="8494" builtinId="9" hidden="1"/>
    <cellStyle name="Hipervínculo visitado" xfId="8490" builtinId="9" hidden="1"/>
    <cellStyle name="Hipervínculo visitado" xfId="8482" builtinId="9" hidden="1"/>
    <cellStyle name="Hipervínculo visitado" xfId="8478" builtinId="9" hidden="1"/>
    <cellStyle name="Hipervínculo visitado" xfId="8474" builtinId="9" hidden="1"/>
    <cellStyle name="Hipervínculo visitado" xfId="8466" builtinId="9" hidden="1"/>
    <cellStyle name="Hipervínculo visitado" xfId="8462" builtinId="9" hidden="1"/>
    <cellStyle name="Hipervínculo visitado" xfId="8458" builtinId="9" hidden="1"/>
    <cellStyle name="Hipervínculo visitado" xfId="8450" builtinId="9" hidden="1"/>
    <cellStyle name="Hipervínculo visitado" xfId="8446" builtinId="9" hidden="1"/>
    <cellStyle name="Hipervínculo visitado" xfId="8442" builtinId="9" hidden="1"/>
    <cellStyle name="Hipervínculo visitado" xfId="8388" builtinId="9" hidden="1"/>
    <cellStyle name="Hipervínculo visitado" xfId="8432" builtinId="9" hidden="1"/>
    <cellStyle name="Hipervínculo visitado" xfId="8428" builtinId="9" hidden="1"/>
    <cellStyle name="Hipervínculo visitado" xfId="8420" builtinId="9" hidden="1"/>
    <cellStyle name="Hipervínculo visitado" xfId="8416" builtinId="9" hidden="1"/>
    <cellStyle name="Hipervínculo visitado" xfId="8412" builtinId="9" hidden="1"/>
    <cellStyle name="Hipervínculo visitado" xfId="8404" builtinId="9" hidden="1"/>
    <cellStyle name="Hipervínculo visitado" xfId="8400" builtinId="9" hidden="1"/>
    <cellStyle name="Hipervínculo visitado" xfId="8396" builtinId="9" hidden="1"/>
    <cellStyle name="Hipervínculo visitado" xfId="8386" builtinId="9" hidden="1"/>
    <cellStyle name="Hipervínculo visitado" xfId="8382" builtinId="9" hidden="1"/>
    <cellStyle name="Hipervínculo visitado" xfId="8378" builtinId="9" hidden="1"/>
    <cellStyle name="Hipervínculo visitado" xfId="8370" builtinId="9" hidden="1"/>
    <cellStyle name="Hipervínculo visitado" xfId="8366" builtinId="9" hidden="1"/>
    <cellStyle name="Hipervínculo visitado" xfId="8362" builtinId="9" hidden="1"/>
    <cellStyle name="Hipervínculo visitado" xfId="8354" builtinId="9" hidden="1"/>
    <cellStyle name="Hipervínculo visitado" xfId="8350" builtinId="9" hidden="1"/>
    <cellStyle name="Hipervínculo visitado" xfId="8346" builtinId="9" hidden="1"/>
    <cellStyle name="Hipervínculo visitado" xfId="8338" builtinId="9" hidden="1"/>
    <cellStyle name="Hipervínculo visitado" xfId="8334" builtinId="9" hidden="1"/>
    <cellStyle name="Hipervínculo visitado" xfId="8330" builtinId="9" hidden="1"/>
    <cellStyle name="Hipervínculo visitado" xfId="8322" builtinId="9" hidden="1"/>
    <cellStyle name="Hipervínculo visitado" xfId="8318" builtinId="9" hidden="1"/>
    <cellStyle name="Hipervínculo visitado" xfId="8314" builtinId="9" hidden="1"/>
    <cellStyle name="Hipervínculo visitado" xfId="8306" builtinId="9" hidden="1"/>
    <cellStyle name="Hipervínculo visitado" xfId="8302" builtinId="9" hidden="1"/>
    <cellStyle name="Hipervínculo visitado" xfId="8294" builtinId="9" hidden="1"/>
    <cellStyle name="Hipervínculo visitado" xfId="8286" builtinId="9" hidden="1"/>
    <cellStyle name="Hipervínculo visitado" xfId="8282" builtinId="9" hidden="1"/>
    <cellStyle name="Hipervínculo visitado" xfId="8278" builtinId="9" hidden="1"/>
    <cellStyle name="Hipervínculo visitado" xfId="8270" builtinId="9" hidden="1"/>
    <cellStyle name="Hipervínculo visitado" xfId="8266" builtinId="9" hidden="1"/>
    <cellStyle name="Hipervínculo visitado" xfId="8262" builtinId="9" hidden="1"/>
    <cellStyle name="Hipervínculo visitado" xfId="8254" builtinId="9" hidden="1"/>
    <cellStyle name="Hipervínculo visitado" xfId="8250" builtinId="9" hidden="1"/>
    <cellStyle name="Hipervínculo visitado" xfId="8246" builtinId="9" hidden="1"/>
    <cellStyle name="Hipervínculo visitado" xfId="8238" builtinId="9" hidden="1"/>
    <cellStyle name="Hipervínculo visitado" xfId="8234" builtinId="9" hidden="1"/>
    <cellStyle name="Hipervínculo visitado" xfId="8230" builtinId="9" hidden="1"/>
    <cellStyle name="Hipervínculo visitado" xfId="8222" builtinId="9" hidden="1"/>
    <cellStyle name="Hipervínculo visitado" xfId="8218" builtinId="9" hidden="1"/>
    <cellStyle name="Hipervínculo visitado" xfId="8214" builtinId="9" hidden="1"/>
    <cellStyle name="Hipervínculo visitado" xfId="8206" builtinId="9" hidden="1"/>
    <cellStyle name="Hipervínculo visitado" xfId="8202" builtinId="9" hidden="1"/>
    <cellStyle name="Hipervínculo visitado" xfId="8198" builtinId="9" hidden="1"/>
    <cellStyle name="Hipervínculo visitado" xfId="8190" builtinId="9" hidden="1"/>
    <cellStyle name="Hipervínculo visitado" xfId="8186" builtinId="9" hidden="1"/>
    <cellStyle name="Hipervínculo visitado" xfId="8182" builtinId="9" hidden="1"/>
    <cellStyle name="Hipervínculo visitado" xfId="8174" builtinId="9" hidden="1"/>
    <cellStyle name="Hipervínculo visitado" xfId="8170" builtinId="9" hidden="1"/>
    <cellStyle name="Hipervínculo visitado" xfId="8120" builtinId="9" hidden="1"/>
    <cellStyle name="Hipervínculo visitado" xfId="8160" builtinId="9" hidden="1"/>
    <cellStyle name="Hipervínculo visitado" xfId="8156" builtinId="9" hidden="1"/>
    <cellStyle name="Hipervínculo visitado" xfId="8152" builtinId="9" hidden="1"/>
    <cellStyle name="Hipervínculo visitado" xfId="8144" builtinId="9" hidden="1"/>
    <cellStyle name="Hipervínculo visitado" xfId="8140" builtinId="9" hidden="1"/>
    <cellStyle name="Hipervínculo visitado" xfId="8136" builtinId="9" hidden="1"/>
    <cellStyle name="Hipervínculo visitado" xfId="8128" builtinId="9" hidden="1"/>
    <cellStyle name="Hipervínculo visitado" xfId="8124" builtinId="9" hidden="1"/>
    <cellStyle name="Hipervínculo visitado" xfId="8119" builtinId="9" hidden="1"/>
    <cellStyle name="Hipervínculo visitado" xfId="8111" builtinId="9" hidden="1"/>
    <cellStyle name="Hipervínculo visitado" xfId="8107" builtinId="9" hidden="1"/>
    <cellStyle name="Hipervínculo visitado" xfId="8103" builtinId="9" hidden="1"/>
    <cellStyle name="Hipervínculo visitado" xfId="8095" builtinId="9" hidden="1"/>
    <cellStyle name="Hipervínculo visitado" xfId="8091" builtinId="9" hidden="1"/>
    <cellStyle name="Hipervínculo visitado" xfId="8087" builtinId="9" hidden="1"/>
    <cellStyle name="Hipervínculo visitado" xfId="8079" builtinId="9" hidden="1"/>
    <cellStyle name="Hipervínculo visitado" xfId="8075" builtinId="9" hidden="1"/>
    <cellStyle name="Hipervínculo visitado" xfId="8071" builtinId="9" hidden="1"/>
    <cellStyle name="Hipervínculo visitado" xfId="8063" builtinId="9" hidden="1"/>
    <cellStyle name="Hipervínculo visitado" xfId="8059" builtinId="9" hidden="1"/>
    <cellStyle name="Hipervínculo visitado" xfId="8055" builtinId="9" hidden="1"/>
    <cellStyle name="Hipervínculo visitado" xfId="8047" builtinId="9" hidden="1"/>
    <cellStyle name="Hipervínculo visitado" xfId="8043" builtinId="9" hidden="1"/>
    <cellStyle name="Hipervínculo visitado" xfId="8039" builtinId="9" hidden="1"/>
    <cellStyle name="Hipervínculo visitado" xfId="8033" builtinId="9" hidden="1"/>
    <cellStyle name="Hipervínculo visitado" xfId="8029" builtinId="9" hidden="1"/>
    <cellStyle name="Hipervínculo visitado" xfId="8025" builtinId="9" hidden="1"/>
    <cellStyle name="Hipervínculo visitado" xfId="8017" builtinId="9" hidden="1"/>
    <cellStyle name="Hipervínculo visitado" xfId="8013" builtinId="9" hidden="1"/>
    <cellStyle name="Hipervínculo visitado" xfId="8009" builtinId="9" hidden="1"/>
    <cellStyle name="Hipervínculo visitado" xfId="8001" builtinId="9" hidden="1"/>
    <cellStyle name="Hipervínculo visitado" xfId="7997" builtinId="9" hidden="1"/>
    <cellStyle name="Hipervínculo visitado" xfId="7993" builtinId="9" hidden="1"/>
    <cellStyle name="Hipervínculo visitado" xfId="7983" builtinId="9" hidden="1"/>
    <cellStyle name="Hipervínculo visitado" xfId="7979" builtinId="9" hidden="1"/>
    <cellStyle name="Hipervínculo visitado" xfId="7975" builtinId="9" hidden="1"/>
    <cellStyle name="Hipervínculo visitado" xfId="7967" builtinId="9" hidden="1"/>
    <cellStyle name="Hipervínculo visitado" xfId="7963" builtinId="9" hidden="1"/>
    <cellStyle name="Hipervínculo visitado" xfId="7959" builtinId="9" hidden="1"/>
    <cellStyle name="Hipervínculo visitado" xfId="7951" builtinId="9" hidden="1"/>
    <cellStyle name="Hipervínculo visitado" xfId="7947" builtinId="9" hidden="1"/>
    <cellStyle name="Hipervínculo visitado" xfId="7943" builtinId="9" hidden="1"/>
    <cellStyle name="Hipervínculo visitado" xfId="7935" builtinId="9" hidden="1"/>
    <cellStyle name="Hipervínculo visitado" xfId="7931" builtinId="9" hidden="1"/>
    <cellStyle name="Hipervínculo visitado" xfId="7927" builtinId="9" hidden="1"/>
    <cellStyle name="Hipervínculo visitado" xfId="7919" builtinId="9" hidden="1"/>
    <cellStyle name="Hipervínculo visitado" xfId="7915" builtinId="9" hidden="1"/>
    <cellStyle name="Hipervínculo visitado" xfId="7911" builtinId="9" hidden="1"/>
    <cellStyle name="Hipervínculo visitado" xfId="7857" builtinId="9" hidden="1"/>
    <cellStyle name="Hipervínculo visitado" xfId="7901" builtinId="9" hidden="1"/>
    <cellStyle name="Hipervínculo visitado" xfId="7897" builtinId="9" hidden="1"/>
    <cellStyle name="Hipervínculo visitado" xfId="7889" builtinId="9" hidden="1"/>
    <cellStyle name="Hipervínculo visitado" xfId="7885" builtinId="9" hidden="1"/>
    <cellStyle name="Hipervínculo visitado" xfId="7881" builtinId="9" hidden="1"/>
    <cellStyle name="Hipervínculo visitado" xfId="7873" builtinId="9" hidden="1"/>
    <cellStyle name="Hipervínculo visitado" xfId="7869" builtinId="9" hidden="1"/>
    <cellStyle name="Hipervínculo visitado" xfId="7865" builtinId="9" hidden="1"/>
    <cellStyle name="Hipervínculo visitado" xfId="7855" builtinId="9" hidden="1"/>
    <cellStyle name="Hipervínculo visitado" xfId="7851" builtinId="9" hidden="1"/>
    <cellStyle name="Hipervínculo visitado" xfId="7847" builtinId="9" hidden="1"/>
    <cellStyle name="Hipervínculo visitado" xfId="7839" builtinId="9" hidden="1"/>
    <cellStyle name="Hipervínculo visitado" xfId="7835" builtinId="9" hidden="1"/>
    <cellStyle name="Hipervínculo visitado" xfId="7831" builtinId="9" hidden="1"/>
    <cellStyle name="Hipervínculo visitado" xfId="7823" builtinId="9" hidden="1"/>
    <cellStyle name="Hipervínculo visitado" xfId="7819" builtinId="9" hidden="1"/>
    <cellStyle name="Hipervínculo visitado" xfId="7815" builtinId="9" hidden="1"/>
    <cellStyle name="Hipervínculo visitado" xfId="7807" builtinId="9" hidden="1"/>
    <cellStyle name="Hipervínculo visitado" xfId="7803" builtinId="9" hidden="1"/>
    <cellStyle name="Hipervínculo visitado" xfId="7799" builtinId="9" hidden="1"/>
    <cellStyle name="Hipervínculo visitado" xfId="7791" builtinId="9" hidden="1"/>
    <cellStyle name="Hipervínculo visitado" xfId="7787" builtinId="9" hidden="1"/>
    <cellStyle name="Hipervínculo visitado" xfId="7783" builtinId="9" hidden="1"/>
    <cellStyle name="Hipervínculo visitado" xfId="7775" builtinId="9" hidden="1"/>
    <cellStyle name="Hipervínculo visitado" xfId="7725" builtinId="9" hidden="1"/>
    <cellStyle name="Hipervínculo visitado" xfId="7769" builtinId="9" hidden="1"/>
    <cellStyle name="Hipervínculo visitado" xfId="7761" builtinId="9" hidden="1"/>
    <cellStyle name="Hipervínculo visitado" xfId="7757" builtinId="9" hidden="1"/>
    <cellStyle name="Hipervínculo visitado" xfId="7753" builtinId="9" hidden="1"/>
    <cellStyle name="Hipervínculo visitado" xfId="7745" builtinId="9" hidden="1"/>
    <cellStyle name="Hipervínculo visitado" xfId="7741" builtinId="9" hidden="1"/>
    <cellStyle name="Hipervínculo visitado" xfId="7737" builtinId="9" hidden="1"/>
    <cellStyle name="Hipervínculo visitado" xfId="7729" builtinId="9" hidden="1"/>
    <cellStyle name="Hipervínculo visitado" xfId="7723" builtinId="9" hidden="1"/>
    <cellStyle name="Hipervínculo visitado" xfId="7719" builtinId="9" hidden="1"/>
    <cellStyle name="Hipervínculo visitado" xfId="7711" builtinId="9" hidden="1"/>
    <cellStyle name="Hipervínculo visitado" xfId="7707" builtinId="9" hidden="1"/>
    <cellStyle name="Hipervínculo visitado" xfId="7703" builtinId="9" hidden="1"/>
    <cellStyle name="Hipervínculo visitado" xfId="7695" builtinId="9" hidden="1"/>
    <cellStyle name="Hipervínculo visitado" xfId="7691" builtinId="9" hidden="1"/>
    <cellStyle name="Hipervínculo visitado" xfId="7687" builtinId="9" hidden="1"/>
    <cellStyle name="Hipervínculo visitado" xfId="7679" builtinId="9" hidden="1"/>
    <cellStyle name="Hipervínculo visitado" xfId="7675" builtinId="9" hidden="1"/>
    <cellStyle name="Hipervínculo visitado" xfId="7671" builtinId="9" hidden="1"/>
    <cellStyle name="Hipervínculo visitado" xfId="7663" builtinId="9" hidden="1"/>
    <cellStyle name="Hipervínculo visitado" xfId="7659" builtinId="9" hidden="1"/>
    <cellStyle name="Hipervínculo visitado" xfId="7655" builtinId="9" hidden="1"/>
    <cellStyle name="Hipervínculo visitado" xfId="7647" builtinId="9" hidden="1"/>
    <cellStyle name="Hipervínculo visitado" xfId="7643" builtinId="9" hidden="1"/>
    <cellStyle name="Hipervínculo visitado" xfId="7593" builtinId="9" hidden="1"/>
    <cellStyle name="Hipervínculo visitado" xfId="7633" builtinId="9" hidden="1"/>
    <cellStyle name="Hipervínculo visitado" xfId="7629" builtinId="9" hidden="1"/>
    <cellStyle name="Hipervínculo visitado" xfId="7625" builtinId="9" hidden="1"/>
    <cellStyle name="Hipervínculo visitado" xfId="7617" builtinId="9" hidden="1"/>
    <cellStyle name="Hipervínculo visitado" xfId="7613" builtinId="9" hidden="1"/>
    <cellStyle name="Hipervínculo visitado" xfId="7609" builtinId="9" hidden="1"/>
    <cellStyle name="Hipervínculo visitado" xfId="7601" builtinId="9" hidden="1"/>
    <cellStyle name="Hipervínculo visitado" xfId="7597" builtinId="9" hidden="1"/>
    <cellStyle name="Hipervínculo visitado" xfId="7591" builtinId="9" hidden="1"/>
    <cellStyle name="Hipervínculo visitado" xfId="7583" builtinId="9" hidden="1"/>
    <cellStyle name="Hipervínculo visitado" xfId="7579" builtinId="9" hidden="1"/>
    <cellStyle name="Hipervínculo visitado" xfId="7575" builtinId="9" hidden="1"/>
    <cellStyle name="Hipervínculo visitado" xfId="7567" builtinId="9" hidden="1"/>
    <cellStyle name="Hipervínculo visitado" xfId="7563" builtinId="9" hidden="1"/>
    <cellStyle name="Hipervínculo visitado" xfId="7559" builtinId="9" hidden="1"/>
    <cellStyle name="Hipervínculo visitado" xfId="7551" builtinId="9" hidden="1"/>
    <cellStyle name="Hipervínculo visitado" xfId="7547" builtinId="9" hidden="1"/>
    <cellStyle name="Hipervínculo visitado" xfId="7543" builtinId="9" hidden="1"/>
    <cellStyle name="Hipervínculo visitado" xfId="7535" builtinId="9" hidden="1"/>
    <cellStyle name="Hipervínculo visitado" xfId="7531" builtinId="9" hidden="1"/>
    <cellStyle name="Hipervínculo visitado" xfId="7527" builtinId="9" hidden="1"/>
    <cellStyle name="Hipervínculo visitado" xfId="7519" builtinId="9" hidden="1"/>
    <cellStyle name="Hipervínculo visitado" xfId="7515" builtinId="9" hidden="1"/>
    <cellStyle name="Hipervínculo visitado" xfId="7511" builtinId="9" hidden="1"/>
    <cellStyle name="Hipervínculo visitado" xfId="7505" builtinId="9" hidden="1"/>
    <cellStyle name="Hipervínculo visitado" xfId="7501" builtinId="9" hidden="1"/>
    <cellStyle name="Hipervínculo visitado" xfId="7497" builtinId="9" hidden="1"/>
    <cellStyle name="Hipervínculo visitado" xfId="7489" builtinId="9" hidden="1"/>
    <cellStyle name="Hipervínculo visitado" xfId="7485" builtinId="9" hidden="1"/>
    <cellStyle name="Hipervínculo visitado" xfId="7481" builtinId="9" hidden="1"/>
    <cellStyle name="Hipervínculo visitado" xfId="7473" builtinId="9" hidden="1"/>
    <cellStyle name="Hipervínculo visitado" xfId="7469" builtinId="9" hidden="1"/>
    <cellStyle name="Hipervínculo visitado" xfId="7465" builtinId="9" hidden="1"/>
    <cellStyle name="Hipervínculo visitado" xfId="7455" builtinId="9" hidden="1"/>
    <cellStyle name="Hipervínculo visitado" xfId="7451" builtinId="9" hidden="1"/>
    <cellStyle name="Hipervínculo visitado" xfId="7447" builtinId="9" hidden="1"/>
    <cellStyle name="Hipervínculo visitado" xfId="7439" builtinId="9" hidden="1"/>
    <cellStyle name="Hipervínculo visitado" xfId="7435" builtinId="9" hidden="1"/>
    <cellStyle name="Hipervínculo visitado" xfId="7431" builtinId="9" hidden="1"/>
    <cellStyle name="Hipervínculo visitado" xfId="7423" builtinId="9" hidden="1"/>
    <cellStyle name="Hipervínculo visitado" xfId="7419" builtinId="9" hidden="1"/>
    <cellStyle name="Hipervínculo visitado" xfId="7415" builtinId="9" hidden="1"/>
    <cellStyle name="Hipervínculo visitado" xfId="7407" builtinId="9" hidden="1"/>
    <cellStyle name="Hipervínculo visitado" xfId="7403" builtinId="9" hidden="1"/>
    <cellStyle name="Hipervínculo visitado" xfId="7399" builtinId="9" hidden="1"/>
    <cellStyle name="Hipervínculo visitado" xfId="7391" builtinId="9" hidden="1"/>
    <cellStyle name="Hipervínculo visitado" xfId="7387" builtinId="9" hidden="1"/>
    <cellStyle name="Hipervínculo visitado" xfId="7383" builtinId="9" hidden="1"/>
    <cellStyle name="Hipervínculo visitado" xfId="7329" builtinId="9" hidden="1"/>
    <cellStyle name="Hipervínculo visitado" xfId="7373" builtinId="9" hidden="1"/>
    <cellStyle name="Hipervínculo visitado" xfId="7369" builtinId="9" hidden="1"/>
    <cellStyle name="Hipervínculo visitado" xfId="7361" builtinId="9" hidden="1"/>
    <cellStyle name="Hipervínculo visitado" xfId="7357" builtinId="9" hidden="1"/>
    <cellStyle name="Hipervínculo visitado" xfId="7353" builtinId="9" hidden="1"/>
    <cellStyle name="Hipervínculo visitado" xfId="7345" builtinId="9" hidden="1"/>
    <cellStyle name="Hipervínculo visitado" xfId="7341" builtinId="9" hidden="1"/>
    <cellStyle name="Hipervínculo visitado" xfId="7337" builtinId="9" hidden="1"/>
    <cellStyle name="Hipervínculo visitado" xfId="7327" builtinId="9" hidden="1"/>
    <cellStyle name="Hipervínculo visitado" xfId="7323" builtinId="9" hidden="1"/>
    <cellStyle name="Hipervínculo visitado" xfId="7319" builtinId="9" hidden="1"/>
    <cellStyle name="Hipervínculo visitado" xfId="7311" builtinId="9" hidden="1"/>
    <cellStyle name="Hipervínculo visitado" xfId="7307" builtinId="9" hidden="1"/>
    <cellStyle name="Hipervínculo visitado" xfId="7303" builtinId="9" hidden="1"/>
    <cellStyle name="Hipervínculo visitado" xfId="7295" builtinId="9" hidden="1"/>
    <cellStyle name="Hipervínculo visitado" xfId="7291" builtinId="9" hidden="1"/>
    <cellStyle name="Hipervínculo visitado" xfId="7287" builtinId="9" hidden="1"/>
    <cellStyle name="Hipervínculo visitado" xfId="7279" builtinId="9" hidden="1"/>
    <cellStyle name="Hipervínculo visitado" xfId="7275" builtinId="9" hidden="1"/>
    <cellStyle name="Hipervínculo visitado" xfId="7271" builtinId="9" hidden="1"/>
    <cellStyle name="Hipervínculo visitado" xfId="7263" builtinId="9" hidden="1"/>
    <cellStyle name="Hipervínculo visitado" xfId="7259" builtinId="9" hidden="1"/>
    <cellStyle name="Hipervínculo visitado" xfId="7255" builtinId="9" hidden="1"/>
    <cellStyle name="Hipervínculo visitado" xfId="7247" builtinId="9" hidden="1"/>
    <cellStyle name="Hipervínculo visitado" xfId="7197" builtinId="9" hidden="1"/>
    <cellStyle name="Hipervínculo visitado" xfId="7241" builtinId="9" hidden="1"/>
    <cellStyle name="Hipervínculo visitado" xfId="7233" builtinId="9" hidden="1"/>
    <cellStyle name="Hipervínculo visitado" xfId="7229" builtinId="9" hidden="1"/>
    <cellStyle name="Hipervínculo visitado" xfId="7225" builtinId="9" hidden="1"/>
    <cellStyle name="Hipervínculo visitado" xfId="7217" builtinId="9" hidden="1"/>
    <cellStyle name="Hipervínculo visitado" xfId="7213" builtinId="9" hidden="1"/>
    <cellStyle name="Hipervínculo visitado" xfId="7209" builtinId="9" hidden="1"/>
    <cellStyle name="Hipervínculo visitado" xfId="7201" builtinId="9" hidden="1"/>
    <cellStyle name="Hipervínculo visitado" xfId="7195" builtinId="9" hidden="1"/>
    <cellStyle name="Hipervínculo visitado" xfId="7191" builtinId="9" hidden="1"/>
    <cellStyle name="Hipervínculo visitado" xfId="7183" builtinId="9" hidden="1"/>
    <cellStyle name="Hipervínculo visitado" xfId="7179" builtinId="9" hidden="1"/>
    <cellStyle name="Hipervínculo visitado" xfId="7175" builtinId="9" hidden="1"/>
    <cellStyle name="Hipervínculo visitado" xfId="7167" builtinId="9" hidden="1"/>
    <cellStyle name="Hipervínculo visitado" xfId="7163" builtinId="9" hidden="1"/>
    <cellStyle name="Hipervínculo visitado" xfId="7159" builtinId="9" hidden="1"/>
    <cellStyle name="Hipervínculo visitado" xfId="7151" builtinId="9" hidden="1"/>
    <cellStyle name="Hipervínculo visitado" xfId="7147" builtinId="9" hidden="1"/>
    <cellStyle name="Hipervínculo visitado" xfId="7143" builtinId="9" hidden="1"/>
    <cellStyle name="Hipervínculo visitado" xfId="7135" builtinId="9" hidden="1"/>
    <cellStyle name="Hipervínculo visitado" xfId="7131" builtinId="9" hidden="1"/>
    <cellStyle name="Hipervínculo visitado" xfId="7127" builtinId="9" hidden="1"/>
    <cellStyle name="Hipervínculo visitado" xfId="7119" builtinId="9" hidden="1"/>
    <cellStyle name="Hipervínculo visitado" xfId="7115" builtinId="9" hidden="1"/>
    <cellStyle name="Hipervínculo visitado" xfId="7065" builtinId="9" hidden="1"/>
    <cellStyle name="Hipervínculo visitado" xfId="7105" builtinId="9" hidden="1"/>
    <cellStyle name="Hipervínculo visitado" xfId="7101" builtinId="9" hidden="1"/>
    <cellStyle name="Hipervínculo visitado" xfId="7097" builtinId="9" hidden="1"/>
    <cellStyle name="Hipervínculo visitado" xfId="7089" builtinId="9" hidden="1"/>
    <cellStyle name="Hipervínculo visitado" xfId="7085" builtinId="9" hidden="1"/>
    <cellStyle name="Hipervínculo visitado" xfId="7081" builtinId="9" hidden="1"/>
    <cellStyle name="Hipervínculo visitado" xfId="7073" builtinId="9" hidden="1"/>
    <cellStyle name="Hipervínculo visitado" xfId="7069" builtinId="9" hidden="1"/>
    <cellStyle name="Hipervínculo visitado" xfId="7063" builtinId="9" hidden="1"/>
    <cellStyle name="Hipervínculo visitado" xfId="7055" builtinId="9" hidden="1"/>
    <cellStyle name="Hipervínculo visitado" xfId="7051" builtinId="9" hidden="1"/>
    <cellStyle name="Hipervínculo visitado" xfId="7047" builtinId="9" hidden="1"/>
    <cellStyle name="Hipervínculo visitado" xfId="7039" builtinId="9" hidden="1"/>
    <cellStyle name="Hipervínculo visitado" xfId="7035" builtinId="9" hidden="1"/>
    <cellStyle name="Hipervínculo visitado" xfId="7031" builtinId="9" hidden="1"/>
    <cellStyle name="Hipervínculo visitado" xfId="7023" builtinId="9" hidden="1"/>
    <cellStyle name="Hipervínculo visitado" xfId="7019" builtinId="9" hidden="1"/>
    <cellStyle name="Hipervínculo visitado" xfId="7015" builtinId="9" hidden="1"/>
    <cellStyle name="Hipervínculo visitado" xfId="7007" builtinId="9" hidden="1"/>
    <cellStyle name="Hipervínculo visitado" xfId="7003" builtinId="9" hidden="1"/>
    <cellStyle name="Hipervínculo visitado" xfId="6999" builtinId="9" hidden="1"/>
    <cellStyle name="Hipervínculo visitado" xfId="6991" builtinId="9" hidden="1"/>
    <cellStyle name="Hipervínculo visitado" xfId="6987" builtinId="9" hidden="1"/>
    <cellStyle name="Hipervínculo visitado" xfId="6983" builtinId="9" hidden="1"/>
    <cellStyle name="Hipervínculo visitado" xfId="6977" builtinId="9" hidden="1"/>
    <cellStyle name="Hipervínculo visitado" xfId="6973" builtinId="9" hidden="1"/>
    <cellStyle name="Hipervínculo visitado" xfId="6969" builtinId="9" hidden="1"/>
    <cellStyle name="Hipervínculo visitado" xfId="6961" builtinId="9" hidden="1"/>
    <cellStyle name="Hipervínculo visitado" xfId="6957" builtinId="9" hidden="1"/>
    <cellStyle name="Hipervínculo visitado" xfId="6953" builtinId="9" hidden="1"/>
    <cellStyle name="Hipervínculo visitado" xfId="6945" builtinId="9" hidden="1"/>
    <cellStyle name="Hipervínculo visitado" xfId="6941" builtinId="9" hidden="1"/>
    <cellStyle name="Hipervínculo visitado" xfId="6937" builtinId="9" hidden="1"/>
    <cellStyle name="Hipervínculo visitado" xfId="6927" builtinId="9" hidden="1"/>
    <cellStyle name="Hipervínculo visitado" xfId="6923" builtinId="9" hidden="1"/>
    <cellStyle name="Hipervínculo visitado" xfId="6919" builtinId="9" hidden="1"/>
    <cellStyle name="Hipervínculo visitado" xfId="6911" builtinId="9" hidden="1"/>
    <cellStyle name="Hipervínculo visitado" xfId="6907" builtinId="9" hidden="1"/>
    <cellStyle name="Hipervínculo visitado" xfId="6903" builtinId="9" hidden="1"/>
    <cellStyle name="Hipervínculo visitado" xfId="6895" builtinId="9" hidden="1"/>
    <cellStyle name="Hipervínculo visitado" xfId="6891" builtinId="9" hidden="1"/>
    <cellStyle name="Hipervínculo visitado" xfId="6887" builtinId="9" hidden="1"/>
    <cellStyle name="Hipervínculo visitado" xfId="6879" builtinId="9" hidden="1"/>
    <cellStyle name="Hipervínculo visitado" xfId="6875" builtinId="9" hidden="1"/>
    <cellStyle name="Hipervínculo visitado" xfId="6871" builtinId="9" hidden="1"/>
    <cellStyle name="Hipervínculo visitado" xfId="6863" builtinId="9" hidden="1"/>
    <cellStyle name="Hipervínculo visitado" xfId="6859" builtinId="9" hidden="1"/>
    <cellStyle name="Hipervínculo visitado" xfId="6855" builtinId="9" hidden="1"/>
    <cellStyle name="Hipervínculo visitado" xfId="6801" builtinId="9" hidden="1"/>
    <cellStyle name="Hipervínculo visitado" xfId="6845" builtinId="9" hidden="1"/>
    <cellStyle name="Hipervínculo visitado" xfId="6841" builtinId="9" hidden="1"/>
    <cellStyle name="Hipervínculo visitado" xfId="6833" builtinId="9" hidden="1"/>
    <cellStyle name="Hipervínculo visitado" xfId="6829" builtinId="9" hidden="1"/>
    <cellStyle name="Hipervínculo visitado" xfId="6825" builtinId="9" hidden="1"/>
    <cellStyle name="Hipervínculo visitado" xfId="6817" builtinId="9" hidden="1"/>
    <cellStyle name="Hipervínculo visitado" xfId="6813" builtinId="9" hidden="1"/>
    <cellStyle name="Hipervínculo visitado" xfId="6809" builtinId="9" hidden="1"/>
    <cellStyle name="Hipervínculo visitado" xfId="6799" builtinId="9" hidden="1"/>
    <cellStyle name="Hipervínculo visitado" xfId="6795" builtinId="9" hidden="1"/>
    <cellStyle name="Hipervínculo visitado" xfId="6791" builtinId="9" hidden="1"/>
    <cellStyle name="Hipervínculo visitado" xfId="6783" builtinId="9" hidden="1"/>
    <cellStyle name="Hipervínculo visitado" xfId="6779" builtinId="9" hidden="1"/>
    <cellStyle name="Hipervínculo visitado" xfId="6775" builtinId="9" hidden="1"/>
    <cellStyle name="Hipervínculo visitado" xfId="6767" builtinId="9" hidden="1"/>
    <cellStyle name="Hipervínculo visitado" xfId="6763" builtinId="9" hidden="1"/>
    <cellStyle name="Hipervínculo visitado" xfId="6759" builtinId="9" hidden="1"/>
    <cellStyle name="Hipervínculo visitado" xfId="6751" builtinId="9" hidden="1"/>
    <cellStyle name="Hipervínculo visitado" xfId="6747" builtinId="9" hidden="1"/>
    <cellStyle name="Hipervínculo visitado" xfId="6743" builtinId="9" hidden="1"/>
    <cellStyle name="Hipervínculo visitado" xfId="6735" builtinId="9" hidden="1"/>
    <cellStyle name="Hipervínculo visitado" xfId="6731" builtinId="9" hidden="1"/>
    <cellStyle name="Hipervínculo visitado" xfId="6727" builtinId="9" hidden="1"/>
    <cellStyle name="Hipervínculo visitado" xfId="6719" builtinId="9" hidden="1"/>
    <cellStyle name="Hipervínculo visitado" xfId="6715" builtinId="9" hidden="1"/>
    <cellStyle name="Hipervínculo visitado" xfId="6707" builtinId="9" hidden="1"/>
    <cellStyle name="Hipervínculo visitado" xfId="6699" builtinId="9" hidden="1"/>
    <cellStyle name="Hipervínculo visitado" xfId="6695" builtinId="9" hidden="1"/>
    <cellStyle name="Hipervínculo visitado" xfId="6691" builtinId="9" hidden="1"/>
    <cellStyle name="Hipervínculo visitado" xfId="6683" builtinId="9" hidden="1"/>
    <cellStyle name="Hipervínculo visitado" xfId="6679" builtinId="9" hidden="1"/>
    <cellStyle name="Hipervínculo visitado" xfId="6675" builtinId="9" hidden="1"/>
    <cellStyle name="Hipervínculo visitado" xfId="6667" builtinId="9" hidden="1"/>
    <cellStyle name="Hipervínculo visitado" xfId="6663" builtinId="9" hidden="1"/>
    <cellStyle name="Hipervínculo visitado" xfId="6659" builtinId="9" hidden="1"/>
    <cellStyle name="Hipervínculo visitado" xfId="6651" builtinId="9" hidden="1"/>
    <cellStyle name="Hipervínculo visitado" xfId="6647" builtinId="9" hidden="1"/>
    <cellStyle name="Hipervínculo visitado" xfId="6643" builtinId="9" hidden="1"/>
    <cellStyle name="Hipervínculo visitado" xfId="6635" builtinId="9" hidden="1"/>
    <cellStyle name="Hipervínculo visitado" xfId="6631" builtinId="9" hidden="1"/>
    <cellStyle name="Hipervínculo visitado" xfId="6627" builtinId="9" hidden="1"/>
    <cellStyle name="Hipervínculo visitado" xfId="6619" builtinId="9" hidden="1"/>
    <cellStyle name="Hipervínculo visitado" xfId="6615" builtinId="9" hidden="1"/>
    <cellStyle name="Hipervínculo visitado" xfId="6611" builtinId="9" hidden="1"/>
    <cellStyle name="Hipervínculo visitado" xfId="6603" builtinId="9" hidden="1"/>
    <cellStyle name="Hipervínculo visitado" xfId="6599" builtinId="9" hidden="1"/>
    <cellStyle name="Hipervínculo visitado" xfId="6595" builtinId="9" hidden="1"/>
    <cellStyle name="Hipervínculo visitado" xfId="6587" builtinId="9" hidden="1"/>
    <cellStyle name="Hipervínculo visitado" xfId="6583" builtinId="9" hidden="1"/>
    <cellStyle name="Hipervínculo visitado" xfId="6533" builtinId="9" hidden="1"/>
    <cellStyle name="Hipervínculo visitado" xfId="6573" builtinId="9" hidden="1"/>
    <cellStyle name="Hipervínculo visitado" xfId="6569" builtinId="9" hidden="1"/>
    <cellStyle name="Hipervínculo visitado" xfId="6565" builtinId="9" hidden="1"/>
    <cellStyle name="Hipervínculo visitado" xfId="6557" builtinId="9" hidden="1"/>
    <cellStyle name="Hipervínculo visitado" xfId="6553" builtinId="9" hidden="1"/>
    <cellStyle name="Hipervínculo visitado" xfId="6549" builtinId="9" hidden="1"/>
    <cellStyle name="Hipervínculo visitado" xfId="6541" builtinId="9" hidden="1"/>
    <cellStyle name="Hipervínculo visitado" xfId="6537" builtinId="9" hidden="1"/>
    <cellStyle name="Hipervínculo visitado" xfId="6532" builtinId="9" hidden="1"/>
    <cellStyle name="Hipervínculo visitado" xfId="6524" builtinId="9" hidden="1"/>
    <cellStyle name="Hipervínculo visitado" xfId="6520" builtinId="9" hidden="1"/>
    <cellStyle name="Hipervínculo visitado" xfId="6516" builtinId="9" hidden="1"/>
    <cellStyle name="Hipervínculo visitado" xfId="6508" builtinId="9" hidden="1"/>
    <cellStyle name="Hipervínculo visitado" xfId="6504" builtinId="9" hidden="1"/>
    <cellStyle name="Hipervínculo visitado" xfId="6500" builtinId="9" hidden="1"/>
    <cellStyle name="Hipervínculo visitado" xfId="6492" builtinId="9" hidden="1"/>
    <cellStyle name="Hipervínculo visitado" xfId="6488" builtinId="9" hidden="1"/>
    <cellStyle name="Hipervínculo visitado" xfId="6484" builtinId="9" hidden="1"/>
    <cellStyle name="Hipervínculo visitado" xfId="6476" builtinId="9" hidden="1"/>
    <cellStyle name="Hipervínculo visitado" xfId="6472" builtinId="9" hidden="1"/>
    <cellStyle name="Hipervínculo visitado" xfId="6468" builtinId="9" hidden="1"/>
    <cellStyle name="Hipervínculo visitado" xfId="6460" builtinId="9" hidden="1"/>
    <cellStyle name="Hipervínculo visitado" xfId="6456" builtinId="9" hidden="1"/>
    <cellStyle name="Hipervínculo visitado" xfId="6452" builtinId="9" hidden="1"/>
    <cellStyle name="Hipervínculo visitado" xfId="6446" builtinId="9" hidden="1"/>
    <cellStyle name="Hipervínculo visitado" xfId="6442" builtinId="9" hidden="1"/>
    <cellStyle name="Hipervínculo visitado" xfId="6438" builtinId="9" hidden="1"/>
    <cellStyle name="Hipervínculo visitado" xfId="6430" builtinId="9" hidden="1"/>
    <cellStyle name="Hipervínculo visitado" xfId="6426" builtinId="9" hidden="1"/>
    <cellStyle name="Hipervínculo visitado" xfId="6422" builtinId="9" hidden="1"/>
    <cellStyle name="Hipervínculo visitado" xfId="6414" builtinId="9" hidden="1"/>
    <cellStyle name="Hipervínculo visitado" xfId="6410" builtinId="9" hidden="1"/>
    <cellStyle name="Hipervínculo visitado" xfId="6406" builtinId="9" hidden="1"/>
    <cellStyle name="Hipervínculo visitado" xfId="6396" builtinId="9" hidden="1"/>
    <cellStyle name="Hipervínculo visitado" xfId="6392" builtinId="9" hidden="1"/>
    <cellStyle name="Hipervínculo visitado" xfId="6388" builtinId="9" hidden="1"/>
    <cellStyle name="Hipervínculo visitado" xfId="6380" builtinId="9" hidden="1"/>
    <cellStyle name="Hipervínculo visitado" xfId="6376" builtinId="9" hidden="1"/>
    <cellStyle name="Hipervínculo visitado" xfId="6372" builtinId="9" hidden="1"/>
    <cellStyle name="Hipervínculo visitado" xfId="6364" builtinId="9" hidden="1"/>
    <cellStyle name="Hipervínculo visitado" xfId="6360" builtinId="9" hidden="1"/>
    <cellStyle name="Hipervínculo visitado" xfId="6356" builtinId="9" hidden="1"/>
    <cellStyle name="Hipervínculo visitado" xfId="6348" builtinId="9" hidden="1"/>
    <cellStyle name="Hipervínculo visitado" xfId="6344" builtinId="9" hidden="1"/>
    <cellStyle name="Hipervínculo visitado" xfId="6340" builtinId="9" hidden="1"/>
    <cellStyle name="Hipervínculo visitado" xfId="6332" builtinId="9" hidden="1"/>
    <cellStyle name="Hipervínculo visitado" xfId="6328" builtinId="9" hidden="1"/>
    <cellStyle name="Hipervínculo visitado" xfId="6324" builtinId="9" hidden="1"/>
    <cellStyle name="Hipervínculo visitado" xfId="6270" builtinId="9" hidden="1"/>
    <cellStyle name="Hipervínculo visitado" xfId="6314" builtinId="9" hidden="1"/>
    <cellStyle name="Hipervínculo visitado" xfId="6310" builtinId="9" hidden="1"/>
    <cellStyle name="Hipervínculo visitado" xfId="6302" builtinId="9" hidden="1"/>
    <cellStyle name="Hipervínculo visitado" xfId="6298" builtinId="9" hidden="1"/>
    <cellStyle name="Hipervínculo visitado" xfId="6294" builtinId="9" hidden="1"/>
    <cellStyle name="Hipervínculo visitado" xfId="6286" builtinId="9" hidden="1"/>
    <cellStyle name="Hipervínculo visitado" xfId="6282" builtinId="9" hidden="1"/>
    <cellStyle name="Hipervínculo visitado" xfId="6278" builtinId="9" hidden="1"/>
    <cellStyle name="Hipervínculo visitado" xfId="6268" builtinId="9" hidden="1"/>
    <cellStyle name="Hipervínculo visitado" xfId="6264" builtinId="9" hidden="1"/>
    <cellStyle name="Hipervínculo visitado" xfId="6260" builtinId="9" hidden="1"/>
    <cellStyle name="Hipervínculo visitado" xfId="6252" builtinId="9" hidden="1"/>
    <cellStyle name="Hipervínculo visitado" xfId="6248" builtinId="9" hidden="1"/>
    <cellStyle name="Hipervínculo visitado" xfId="6244" builtinId="9" hidden="1"/>
    <cellStyle name="Hipervínculo visitado" xfId="6236" builtinId="9" hidden="1"/>
    <cellStyle name="Hipervínculo visitado" xfId="6232" builtinId="9" hidden="1"/>
    <cellStyle name="Hipervínculo visitado" xfId="6228" builtinId="9" hidden="1"/>
    <cellStyle name="Hipervínculo visitado" xfId="6220" builtinId="9" hidden="1"/>
    <cellStyle name="Hipervínculo visitado" xfId="6216" builtinId="9" hidden="1"/>
    <cellStyle name="Hipervínculo visitado" xfId="6212" builtinId="9" hidden="1"/>
    <cellStyle name="Hipervínculo visitado" xfId="6204" builtinId="9" hidden="1"/>
    <cellStyle name="Hipervínculo visitado" xfId="6200" builtinId="9" hidden="1"/>
    <cellStyle name="Hipervínculo visitado" xfId="6196" builtinId="9" hidden="1"/>
    <cellStyle name="Hipervínculo visitado" xfId="6188" builtinId="9" hidden="1"/>
    <cellStyle name="Hipervínculo visitado" xfId="6138" builtinId="9" hidden="1"/>
    <cellStyle name="Hipervínculo visitado" xfId="6182" builtinId="9" hidden="1"/>
    <cellStyle name="Hipervínculo visitado" xfId="6174" builtinId="9" hidden="1"/>
    <cellStyle name="Hipervínculo visitado" xfId="6170" builtinId="9" hidden="1"/>
    <cellStyle name="Hipervínculo visitado" xfId="6166" builtinId="9" hidden="1"/>
    <cellStyle name="Hipervínculo visitado" xfId="6158" builtinId="9" hidden="1"/>
    <cellStyle name="Hipervínculo visitado" xfId="6154" builtinId="9" hidden="1"/>
    <cellStyle name="Hipervínculo visitado" xfId="6150" builtinId="9" hidden="1"/>
    <cellStyle name="Hipervínculo visitado" xfId="6142" builtinId="9" hidden="1"/>
    <cellStyle name="Hipervínculo visitado" xfId="6136" builtinId="9" hidden="1"/>
    <cellStyle name="Hipervínculo visitado" xfId="6132" builtinId="9" hidden="1"/>
    <cellStyle name="Hipervínculo visitado" xfId="6124" builtinId="9" hidden="1"/>
    <cellStyle name="Hipervínculo visitado" xfId="6120" builtinId="9" hidden="1"/>
    <cellStyle name="Hipervínculo visitado" xfId="6116" builtinId="9" hidden="1"/>
    <cellStyle name="Hipervínculo visitado" xfId="6108" builtinId="9" hidden="1"/>
    <cellStyle name="Hipervínculo visitado" xfId="6104" builtinId="9" hidden="1"/>
    <cellStyle name="Hipervínculo visitado" xfId="6100" builtinId="9" hidden="1"/>
    <cellStyle name="Hipervínculo visitado" xfId="6092" builtinId="9" hidden="1"/>
    <cellStyle name="Hipervínculo visitado" xfId="6088" builtinId="9" hidden="1"/>
    <cellStyle name="Hipervínculo visitado" xfId="6084" builtinId="9" hidden="1"/>
    <cellStyle name="Hipervínculo visitado" xfId="6076" builtinId="9" hidden="1"/>
    <cellStyle name="Hipervínculo visitado" xfId="6072" builtinId="9" hidden="1"/>
    <cellStyle name="Hipervínculo visitado" xfId="6068" builtinId="9" hidden="1"/>
    <cellStyle name="Hipervínculo visitado" xfId="6060" builtinId="9" hidden="1"/>
    <cellStyle name="Hipervínculo visitado" xfId="6056" builtinId="9" hidden="1"/>
    <cellStyle name="Hipervínculo visitado" xfId="6006" builtinId="9" hidden="1"/>
    <cellStyle name="Hipervínculo visitado" xfId="6046" builtinId="9" hidden="1"/>
    <cellStyle name="Hipervínculo visitado" xfId="6042" builtinId="9" hidden="1"/>
    <cellStyle name="Hipervínculo visitado" xfId="6038" builtinId="9" hidden="1"/>
    <cellStyle name="Hipervínculo visitado" xfId="6030" builtinId="9" hidden="1"/>
    <cellStyle name="Hipervínculo visitado" xfId="6026" builtinId="9" hidden="1"/>
    <cellStyle name="Hipervínculo visitado" xfId="6022" builtinId="9" hidden="1"/>
    <cellStyle name="Hipervínculo visitado" xfId="6014" builtinId="9" hidden="1"/>
    <cellStyle name="Hipervínculo visitado" xfId="6010" builtinId="9" hidden="1"/>
    <cellStyle name="Hipervínculo visitado" xfId="6004" builtinId="9" hidden="1"/>
    <cellStyle name="Hipervínculo visitado" xfId="5996" builtinId="9" hidden="1"/>
    <cellStyle name="Hipervínculo visitado" xfId="5992" builtinId="9" hidden="1"/>
    <cellStyle name="Hipervínculo visitado" xfId="5988" builtinId="9" hidden="1"/>
    <cellStyle name="Hipervínculo visitado" xfId="5980" builtinId="9" hidden="1"/>
    <cellStyle name="Hipervínculo visitado" xfId="5976" builtinId="9" hidden="1"/>
    <cellStyle name="Hipervínculo visitado" xfId="5972" builtinId="9" hidden="1"/>
    <cellStyle name="Hipervínculo visitado" xfId="5964" builtinId="9" hidden="1"/>
    <cellStyle name="Hipervínculo visitado" xfId="5960" builtinId="9" hidden="1"/>
    <cellStyle name="Hipervínculo visitado" xfId="5956" builtinId="9" hidden="1"/>
    <cellStyle name="Hipervínculo visitado" xfId="5948" builtinId="9" hidden="1"/>
    <cellStyle name="Hipervínculo visitado" xfId="5944" builtinId="9" hidden="1"/>
    <cellStyle name="Hipervínculo visitado" xfId="5940" builtinId="9" hidden="1"/>
    <cellStyle name="Hipervínculo visitado" xfId="5932" builtinId="9" hidden="1"/>
    <cellStyle name="Hipervínculo visitado" xfId="5928" builtinId="9" hidden="1"/>
    <cellStyle name="Hipervínculo visitado" xfId="5924" builtinId="9" hidden="1"/>
    <cellStyle name="Hipervínculo visitado" xfId="5918" builtinId="9" hidden="1"/>
    <cellStyle name="Hipervínculo visitado" xfId="5914" builtinId="9" hidden="1"/>
    <cellStyle name="Hipervínculo visitado" xfId="5910" builtinId="9" hidden="1"/>
    <cellStyle name="Hipervínculo visitado" xfId="5902" builtinId="9" hidden="1"/>
    <cellStyle name="Hipervínculo visitado" xfId="5898" builtinId="9" hidden="1"/>
    <cellStyle name="Hipervínculo visitado" xfId="5894" builtinId="9" hidden="1"/>
    <cellStyle name="Hipervínculo visitado" xfId="5886" builtinId="9" hidden="1"/>
    <cellStyle name="Hipervínculo visitado" xfId="5882" builtinId="9" hidden="1"/>
    <cellStyle name="Hipervínculo visitado" xfId="5878" builtinId="9" hidden="1"/>
    <cellStyle name="Hipervínculo visitado" xfId="5868" builtinId="9" hidden="1"/>
    <cellStyle name="Hipervínculo visitado" xfId="5864" builtinId="9" hidden="1"/>
    <cellStyle name="Hipervínculo visitado" xfId="5860" builtinId="9" hidden="1"/>
    <cellStyle name="Hipervínculo visitado" xfId="5852" builtinId="9" hidden="1"/>
    <cellStyle name="Hipervínculo visitado" xfId="5848" builtinId="9" hidden="1"/>
    <cellStyle name="Hipervínculo visitado" xfId="5844" builtinId="9" hidden="1"/>
    <cellStyle name="Hipervínculo visitado" xfId="5836" builtinId="9" hidden="1"/>
    <cellStyle name="Hipervínculo visitado" xfId="5832" builtinId="9" hidden="1"/>
    <cellStyle name="Hipervínculo visitado" xfId="5828" builtinId="9" hidden="1"/>
    <cellStyle name="Hipervínculo visitado" xfId="5820" builtinId="9" hidden="1"/>
    <cellStyle name="Hipervínculo visitado" xfId="5816" builtinId="9" hidden="1"/>
    <cellStyle name="Hipervínculo visitado" xfId="5812" builtinId="9" hidden="1"/>
    <cellStyle name="Hipervínculo visitado" xfId="5804" builtinId="9" hidden="1"/>
    <cellStyle name="Hipervínculo visitado" xfId="5800" builtinId="9" hidden="1"/>
    <cellStyle name="Hipervínculo visitado" xfId="5796" builtinId="9" hidden="1"/>
    <cellStyle name="Hipervínculo visitado" xfId="5742" builtinId="9" hidden="1"/>
    <cellStyle name="Hipervínculo visitado" xfId="5786" builtinId="9" hidden="1"/>
    <cellStyle name="Hipervínculo visitado" xfId="5782" builtinId="9" hidden="1"/>
    <cellStyle name="Hipervínculo visitado" xfId="5774" builtinId="9" hidden="1"/>
    <cellStyle name="Hipervínculo visitado" xfId="5770" builtinId="9" hidden="1"/>
    <cellStyle name="Hipervínculo visitado" xfId="5766" builtinId="9" hidden="1"/>
    <cellStyle name="Hipervínculo visitado" xfId="5758" builtinId="9" hidden="1"/>
    <cellStyle name="Hipervínculo visitado" xfId="5754" builtinId="9" hidden="1"/>
    <cellStyle name="Hipervínculo visitado" xfId="5750" builtinId="9" hidden="1"/>
    <cellStyle name="Hipervínculo visitado" xfId="5740" builtinId="9" hidden="1"/>
    <cellStyle name="Hipervínculo visitado" xfId="5736" builtinId="9" hidden="1"/>
    <cellStyle name="Hipervínculo visitado" xfId="5732" builtinId="9" hidden="1"/>
    <cellStyle name="Hipervínculo visitado" xfId="5724" builtinId="9" hidden="1"/>
    <cellStyle name="Hipervínculo visitado" xfId="5720" builtinId="9" hidden="1"/>
    <cellStyle name="Hipervínculo visitado" xfId="5716" builtinId="9" hidden="1"/>
    <cellStyle name="Hipervínculo visitado" xfId="5708" builtinId="9" hidden="1"/>
    <cellStyle name="Hipervínculo visitado" xfId="5704" builtinId="9" hidden="1"/>
    <cellStyle name="Hipervínculo visitado" xfId="5700" builtinId="9" hidden="1"/>
    <cellStyle name="Hipervínculo visitado" xfId="5692" builtinId="9" hidden="1"/>
    <cellStyle name="Hipervínculo visitado" xfId="5688" builtinId="9" hidden="1"/>
    <cellStyle name="Hipervínculo visitado" xfId="5684" builtinId="9" hidden="1"/>
    <cellStyle name="Hipervínculo visitado" xfId="5676" builtinId="9" hidden="1"/>
    <cellStyle name="Hipervínculo visitado" xfId="5672" builtinId="9" hidden="1"/>
    <cellStyle name="Hipervínculo visitado" xfId="5668" builtinId="9" hidden="1"/>
    <cellStyle name="Hipervínculo visitado" xfId="5660" builtinId="9" hidden="1"/>
    <cellStyle name="Hipervínculo visitado" xfId="5610" builtinId="9" hidden="1"/>
    <cellStyle name="Hipervínculo visitado" xfId="5654" builtinId="9" hidden="1"/>
    <cellStyle name="Hipervínculo visitado" xfId="5646" builtinId="9" hidden="1"/>
    <cellStyle name="Hipervínculo visitado" xfId="5642" builtinId="9" hidden="1"/>
    <cellStyle name="Hipervínculo visitado" xfId="5638" builtinId="9" hidden="1"/>
    <cellStyle name="Hipervínculo visitado" xfId="5630" builtinId="9" hidden="1"/>
    <cellStyle name="Hipervínculo visitado" xfId="5626" builtinId="9" hidden="1"/>
    <cellStyle name="Hipervínculo visitado" xfId="5622" builtinId="9" hidden="1"/>
    <cellStyle name="Hipervínculo visitado" xfId="5614" builtinId="9" hidden="1"/>
    <cellStyle name="Hipervínculo visitado" xfId="5608" builtinId="9" hidden="1"/>
    <cellStyle name="Hipervínculo visitado" xfId="5604" builtinId="9" hidden="1"/>
    <cellStyle name="Hipervínculo visitado" xfId="5596" builtinId="9" hidden="1"/>
    <cellStyle name="Hipervínculo visitado" xfId="5592" builtinId="9" hidden="1"/>
    <cellStyle name="Hipervínculo visitado" xfId="5588" builtinId="9" hidden="1"/>
    <cellStyle name="Hipervínculo visitado" xfId="5580" builtinId="9" hidden="1"/>
    <cellStyle name="Hipervínculo visitado" xfId="5576" builtinId="9" hidden="1"/>
    <cellStyle name="Hipervínculo visitado" xfId="5572" builtinId="9" hidden="1"/>
    <cellStyle name="Hipervínculo visitado" xfId="5564" builtinId="9" hidden="1"/>
    <cellStyle name="Hipervínculo visitado" xfId="5560" builtinId="9" hidden="1"/>
    <cellStyle name="Hipervínculo visitado" xfId="5556" builtinId="9" hidden="1"/>
    <cellStyle name="Hipervínculo visitado" xfId="5548" builtinId="9" hidden="1"/>
    <cellStyle name="Hipervínculo visitado" xfId="5544" builtinId="9" hidden="1"/>
    <cellStyle name="Hipervínculo visitado" xfId="5540" builtinId="9" hidden="1"/>
    <cellStyle name="Hipervínculo visitado" xfId="5532" builtinId="9" hidden="1"/>
    <cellStyle name="Hipervínculo visitado" xfId="5528" builtinId="9" hidden="1"/>
    <cellStyle name="Hipervínculo visitado" xfId="5478" builtinId="9" hidden="1"/>
    <cellStyle name="Hipervínculo visitado" xfId="5518" builtinId="9" hidden="1"/>
    <cellStyle name="Hipervínculo visitado" xfId="5514" builtinId="9" hidden="1"/>
    <cellStyle name="Hipervínculo visitado" xfId="5510" builtinId="9" hidden="1"/>
    <cellStyle name="Hipervínculo visitado" xfId="5502" builtinId="9" hidden="1"/>
    <cellStyle name="Hipervínculo visitado" xfId="5498" builtinId="9" hidden="1"/>
    <cellStyle name="Hipervínculo visitado" xfId="5494" builtinId="9" hidden="1"/>
    <cellStyle name="Hipervínculo visitado" xfId="5486" builtinId="9" hidden="1"/>
    <cellStyle name="Hipervínculo visitado" xfId="5482" builtinId="9" hidden="1"/>
    <cellStyle name="Hipervínculo visitado" xfId="5476" builtinId="9" hidden="1"/>
    <cellStyle name="Hipervínculo visitado" xfId="5468" builtinId="9" hidden="1"/>
    <cellStyle name="Hipervínculo visitado" xfId="5464" builtinId="9" hidden="1"/>
    <cellStyle name="Hipervínculo visitado" xfId="5460" builtinId="9" hidden="1"/>
    <cellStyle name="Hipervínculo visitado" xfId="5452" builtinId="9" hidden="1"/>
    <cellStyle name="Hipervínculo visitado" xfId="5448" builtinId="9" hidden="1"/>
    <cellStyle name="Hipervínculo visitado" xfId="5444" builtinId="9" hidden="1"/>
    <cellStyle name="Hipervínculo visitado" xfId="5436" builtinId="9" hidden="1"/>
    <cellStyle name="Hipervínculo visitado" xfId="5432" builtinId="9" hidden="1"/>
    <cellStyle name="Hipervínculo visitado" xfId="5428" builtinId="9" hidden="1"/>
    <cellStyle name="Hipervínculo visitado" xfId="5420" builtinId="9" hidden="1"/>
    <cellStyle name="Hipervínculo visitado" xfId="5416" builtinId="9" hidden="1"/>
    <cellStyle name="Hipervínculo visitado" xfId="5412" builtinId="9" hidden="1"/>
    <cellStyle name="Hipervínculo visitado" xfId="5404" builtinId="9" hidden="1"/>
    <cellStyle name="Hipervínculo visitado" xfId="5400" builtinId="9" hidden="1"/>
    <cellStyle name="Hipervínculo visitado" xfId="5396" builtinId="9" hidden="1"/>
    <cellStyle name="Hipervínculo visitado" xfId="5384" builtinId="9" hidden="1"/>
    <cellStyle name="Hipervínculo visitado" xfId="5380" builtinId="9" hidden="1"/>
    <cellStyle name="Hipervínculo visitado" xfId="5376" builtinId="9" hidden="1"/>
    <cellStyle name="Hipervínculo visitado" xfId="5368" builtinId="9" hidden="1"/>
    <cellStyle name="Hipervínculo visitado" xfId="5364" builtinId="9" hidden="1"/>
    <cellStyle name="Hipervínculo visitado" xfId="5360" builtinId="9" hidden="1"/>
    <cellStyle name="Hipervínculo visitado" xfId="5352" builtinId="9" hidden="1"/>
    <cellStyle name="Hipervínculo visitado" xfId="5348" builtinId="9" hidden="1"/>
    <cellStyle name="Hipervínculo visitado" xfId="5344" builtinId="9" hidden="1"/>
    <cellStyle name="Hipervínculo visitado" xfId="5336" builtinId="9" hidden="1"/>
    <cellStyle name="Hipervínculo visitado" xfId="5332" builtinId="9" hidden="1"/>
    <cellStyle name="Hipervínculo visitado" xfId="5328" builtinId="9" hidden="1"/>
    <cellStyle name="Hipervínculo visitado" xfId="5320" builtinId="9" hidden="1"/>
    <cellStyle name="Hipervínculo visitado" xfId="5316" builtinId="9" hidden="1"/>
    <cellStyle name="Hipervínculo visitado" xfId="5312" builtinId="9" hidden="1"/>
    <cellStyle name="Hipervínculo visitado" xfId="5304" builtinId="9" hidden="1"/>
    <cellStyle name="Hipervínculo visitado" xfId="5300" builtinId="9" hidden="1"/>
    <cellStyle name="Hipervínculo visitado" xfId="5296" builtinId="9" hidden="1"/>
    <cellStyle name="Hipervínculo visitado" xfId="5288" builtinId="9" hidden="1"/>
    <cellStyle name="Hipervínculo visitado" xfId="5284" builtinId="9" hidden="1"/>
    <cellStyle name="Hipervínculo visitado" xfId="5280" builtinId="9" hidden="1"/>
    <cellStyle name="Hipervínculo visitado" xfId="5272" builtinId="9" hidden="1"/>
    <cellStyle name="Hipervínculo visitado" xfId="5268" builtinId="9" hidden="1"/>
    <cellStyle name="Hipervínculo visitado" xfId="5264" builtinId="9" hidden="1"/>
    <cellStyle name="Hipervínculo visitado" xfId="5210" builtinId="9" hidden="1"/>
    <cellStyle name="Hipervínculo visitado" xfId="5254" builtinId="9" hidden="1"/>
    <cellStyle name="Hipervínculo visitado" xfId="5250" builtinId="9" hidden="1"/>
    <cellStyle name="Hipervínculo visitado" xfId="5242" builtinId="9" hidden="1"/>
    <cellStyle name="Hipervínculo visitado" xfId="5238" builtinId="9" hidden="1"/>
    <cellStyle name="Hipervínculo visitado" xfId="5234" builtinId="9" hidden="1"/>
    <cellStyle name="Hipervínculo visitado" xfId="5226" builtinId="9" hidden="1"/>
    <cellStyle name="Hipervínculo visitado" xfId="5222" builtinId="9" hidden="1"/>
    <cellStyle name="Hipervínculo visitado" xfId="5218" builtinId="9" hidden="1"/>
    <cellStyle name="Hipervínculo visitado" xfId="5209" builtinId="9" hidden="1"/>
    <cellStyle name="Hipervínculo visitado" xfId="5205" builtinId="9" hidden="1"/>
    <cellStyle name="Hipervínculo visitado" xfId="5201" builtinId="9" hidden="1"/>
    <cellStyle name="Hipervínculo visitado" xfId="5193" builtinId="9" hidden="1"/>
    <cellStyle name="Hipervínculo visitado" xfId="5189" builtinId="9" hidden="1"/>
    <cellStyle name="Hipervínculo visitado" xfId="5185" builtinId="9" hidden="1"/>
    <cellStyle name="Hipervínculo visitado" xfId="5177" builtinId="9" hidden="1"/>
    <cellStyle name="Hipervínculo visitado" xfId="5173" builtinId="9" hidden="1"/>
    <cellStyle name="Hipervínculo visitado" xfId="5169" builtinId="9" hidden="1"/>
    <cellStyle name="Hipervínculo visitado" xfId="5161" builtinId="9" hidden="1"/>
    <cellStyle name="Hipervínculo visitado" xfId="5157" builtinId="9" hidden="1"/>
    <cellStyle name="Hipervínculo visitado" xfId="5153" builtinId="9" hidden="1"/>
    <cellStyle name="Hipervínculo visitado" xfId="5145" builtinId="9" hidden="1"/>
    <cellStyle name="Hipervínculo visitado" xfId="5141" builtinId="9" hidden="1"/>
    <cellStyle name="Hipervínculo visitado" xfId="5137" builtinId="9" hidden="1"/>
    <cellStyle name="Hipervínculo visitado" xfId="5129" builtinId="9" hidden="1"/>
    <cellStyle name="Hipervínculo visitado" xfId="5079" builtinId="9" hidden="1"/>
    <cellStyle name="Hipervínculo visitado" xfId="5123" builtinId="9" hidden="1"/>
    <cellStyle name="Hipervínculo visitado" xfId="5115" builtinId="9" hidden="1"/>
    <cellStyle name="Hipervínculo visitado" xfId="5111" builtinId="9" hidden="1"/>
    <cellStyle name="Hipervínculo visitado" xfId="5107" builtinId="9" hidden="1"/>
    <cellStyle name="Hipervínculo visitado" xfId="5099" builtinId="9" hidden="1"/>
    <cellStyle name="Hipervínculo visitado" xfId="5095" builtinId="9" hidden="1"/>
    <cellStyle name="Hipervínculo visitado" xfId="5091" builtinId="9" hidden="1"/>
    <cellStyle name="Hipervínculo visitado" xfId="5083" builtinId="9" hidden="1"/>
    <cellStyle name="Hipervínculo visitado" xfId="5077" builtinId="9" hidden="1"/>
    <cellStyle name="Hipervínculo visitado" xfId="5073" builtinId="9" hidden="1"/>
    <cellStyle name="Hipervínculo visitado" xfId="5065" builtinId="9" hidden="1"/>
    <cellStyle name="Hipervínculo visitado" xfId="5061" builtinId="9" hidden="1"/>
    <cellStyle name="Hipervínculo visitado" xfId="5057" builtinId="9" hidden="1"/>
    <cellStyle name="Hipervínculo visitado" xfId="5049" builtinId="9" hidden="1"/>
    <cellStyle name="Hipervínculo visitado" xfId="5045" builtinId="9" hidden="1"/>
    <cellStyle name="Hipervínculo visitado" xfId="5041" builtinId="9" hidden="1"/>
    <cellStyle name="Hipervínculo visitado" xfId="5033" builtinId="9" hidden="1"/>
    <cellStyle name="Hipervínculo visitado" xfId="5029" builtinId="9" hidden="1"/>
    <cellStyle name="Hipervínculo visitado" xfId="5025" builtinId="9" hidden="1"/>
    <cellStyle name="Hipervínculo visitado" xfId="5017" builtinId="9" hidden="1"/>
    <cellStyle name="Hipervínculo visitado" xfId="5013" builtinId="9" hidden="1"/>
    <cellStyle name="Hipervínculo visitado" xfId="5009" builtinId="9" hidden="1"/>
    <cellStyle name="Hipervínculo visitado" xfId="5001" builtinId="9" hidden="1"/>
    <cellStyle name="Hipervínculo visitado" xfId="4997" builtinId="9" hidden="1"/>
    <cellStyle name="Hipervínculo visitado" xfId="4947" builtinId="9" hidden="1"/>
    <cellStyle name="Hipervínculo visitado" xfId="4987" builtinId="9" hidden="1"/>
    <cellStyle name="Hipervínculo visitado" xfId="4983" builtinId="9" hidden="1"/>
    <cellStyle name="Hipervínculo visitado" xfId="4979" builtinId="9" hidden="1"/>
    <cellStyle name="Hipervínculo visitado" xfId="4971" builtinId="9" hidden="1"/>
    <cellStyle name="Hipervínculo visitado" xfId="4967" builtinId="9" hidden="1"/>
    <cellStyle name="Hipervínculo visitado" xfId="4963" builtinId="9" hidden="1"/>
    <cellStyle name="Hipervínculo visitado" xfId="4955" builtinId="9" hidden="1"/>
    <cellStyle name="Hipervínculo visitado" xfId="4951" builtinId="9" hidden="1"/>
    <cellStyle name="Hipervínculo visitado" xfId="4945" builtinId="9" hidden="1"/>
    <cellStyle name="Hipervínculo visitado" xfId="4937" builtinId="9" hidden="1"/>
    <cellStyle name="Hipervínculo visitado" xfId="4933" builtinId="9" hidden="1"/>
    <cellStyle name="Hipervínculo visitado" xfId="4929" builtinId="9" hidden="1"/>
    <cellStyle name="Hipervínculo visitado" xfId="4921" builtinId="9" hidden="1"/>
    <cellStyle name="Hipervínculo visitado" xfId="4917" builtinId="9" hidden="1"/>
    <cellStyle name="Hipervínculo visitado" xfId="4913" builtinId="9" hidden="1"/>
    <cellStyle name="Hipervínculo visitado" xfId="4905" builtinId="9" hidden="1"/>
    <cellStyle name="Hipervínculo visitado" xfId="4901" builtinId="9" hidden="1"/>
    <cellStyle name="Hipervínculo visitado" xfId="4897" builtinId="9" hidden="1"/>
    <cellStyle name="Hipervínculo visitado" xfId="4889" builtinId="9" hidden="1"/>
    <cellStyle name="Hipervínculo visitado" xfId="4885" builtinId="9" hidden="1"/>
    <cellStyle name="Hipervínculo visitado" xfId="4881" builtinId="9" hidden="1"/>
    <cellStyle name="Hipervínculo visitado" xfId="4873" builtinId="9" hidden="1"/>
    <cellStyle name="Hipervínculo visitado" xfId="4869" builtinId="9" hidden="1"/>
    <cellStyle name="Hipervínculo visitado" xfId="4865" builtinId="9" hidden="1"/>
    <cellStyle name="Hipervínculo visitado" xfId="4859" builtinId="9" hidden="1"/>
    <cellStyle name="Hipervínculo visitado" xfId="4855" builtinId="9" hidden="1"/>
    <cellStyle name="Hipervínculo visitado" xfId="4851" builtinId="9" hidden="1"/>
    <cellStyle name="Hipervínculo visitado" xfId="4843" builtinId="9" hidden="1"/>
    <cellStyle name="Hipervínculo visitado" xfId="4839" builtinId="9" hidden="1"/>
    <cellStyle name="Hipervínculo visitado" xfId="4835" builtinId="9" hidden="1"/>
    <cellStyle name="Hipervínculo visitado" xfId="4827" builtinId="9" hidden="1"/>
    <cellStyle name="Hipervínculo visitado" xfId="4823" builtinId="9" hidden="1"/>
    <cellStyle name="Hipervínculo visitado" xfId="4819" builtinId="9" hidden="1"/>
    <cellStyle name="Hipervínculo visitado" xfId="4809" builtinId="9" hidden="1"/>
    <cellStyle name="Hipervínculo visitado" xfId="4805" builtinId="9" hidden="1"/>
    <cellStyle name="Hipervínculo visitado" xfId="4801" builtinId="9" hidden="1"/>
    <cellStyle name="Hipervínculo visitado" xfId="4793" builtinId="9" hidden="1"/>
    <cellStyle name="Hipervínculo visitado" xfId="4789" builtinId="9" hidden="1"/>
    <cellStyle name="Hipervínculo visitado" xfId="4785" builtinId="9" hidden="1"/>
    <cellStyle name="Hipervínculo visitado" xfId="4777" builtinId="9" hidden="1"/>
    <cellStyle name="Hipervínculo visitado" xfId="4773" builtinId="9" hidden="1"/>
    <cellStyle name="Hipervínculo visitado" xfId="4769" builtinId="9" hidden="1"/>
    <cellStyle name="Hipervínculo visitado" xfId="4761" builtinId="9" hidden="1"/>
    <cellStyle name="Hipervínculo visitado" xfId="4757" builtinId="9" hidden="1"/>
    <cellStyle name="Hipervínculo visitado" xfId="4753" builtinId="9" hidden="1"/>
    <cellStyle name="Hipervínculo visitado" xfId="4745" builtinId="9" hidden="1"/>
    <cellStyle name="Hipervínculo visitado" xfId="4741" builtinId="9" hidden="1"/>
    <cellStyle name="Hipervínculo visitado" xfId="4737" builtinId="9" hidden="1"/>
    <cellStyle name="Hipervínculo visitado" xfId="4683" builtinId="9" hidden="1"/>
    <cellStyle name="Hipervínculo visitado" xfId="4727" builtinId="9" hidden="1"/>
    <cellStyle name="Hipervínculo visitado" xfId="4723" builtinId="9" hidden="1"/>
    <cellStyle name="Hipervínculo visitado" xfId="4715" builtinId="9" hidden="1"/>
    <cellStyle name="Hipervínculo visitado" xfId="4711" builtinId="9" hidden="1"/>
    <cellStyle name="Hipervínculo visitado" xfId="4707" builtinId="9" hidden="1"/>
    <cellStyle name="Hipervínculo visitado" xfId="4699" builtinId="9" hidden="1"/>
    <cellStyle name="Hipervínculo visitado" xfId="4695" builtinId="9" hidden="1"/>
    <cellStyle name="Hipervínculo visitado" xfId="4691" builtinId="9" hidden="1"/>
    <cellStyle name="Hipervínculo visitado" xfId="4681" builtinId="9" hidden="1"/>
    <cellStyle name="Hipervínculo visitado" xfId="4677" builtinId="9" hidden="1"/>
    <cellStyle name="Hipervínculo visitado" xfId="4673" builtinId="9" hidden="1"/>
    <cellStyle name="Hipervínculo visitado" xfId="4665" builtinId="9" hidden="1"/>
    <cellStyle name="Hipervínculo visitado" xfId="4661" builtinId="9" hidden="1"/>
    <cellStyle name="Hipervínculo visitado" xfId="4657" builtinId="9" hidden="1"/>
    <cellStyle name="Hipervínculo visitado" xfId="4649" builtinId="9" hidden="1"/>
    <cellStyle name="Hipervínculo visitado" xfId="4645" builtinId="9" hidden="1"/>
    <cellStyle name="Hipervínculo visitado" xfId="4641" builtinId="9" hidden="1"/>
    <cellStyle name="Hipervínculo visitado" xfId="4633" builtinId="9" hidden="1"/>
    <cellStyle name="Hipervínculo visitado" xfId="4629" builtinId="9" hidden="1"/>
    <cellStyle name="Hipervínculo visitado" xfId="4625" builtinId="9" hidden="1"/>
    <cellStyle name="Hipervínculo visitado" xfId="4617" builtinId="9" hidden="1"/>
    <cellStyle name="Hipervínculo visitado" xfId="4613" builtinId="9" hidden="1"/>
    <cellStyle name="Hipervínculo visitado" xfId="4609" builtinId="9" hidden="1"/>
    <cellStyle name="Hipervínculo visitado" xfId="4601" builtinId="9" hidden="1"/>
    <cellStyle name="Hipervínculo visitado" xfId="4551" builtinId="9" hidden="1"/>
    <cellStyle name="Hipervínculo visitado" xfId="4595" builtinId="9" hidden="1"/>
    <cellStyle name="Hipervínculo visitado" xfId="4587" builtinId="9" hidden="1"/>
    <cellStyle name="Hipervínculo visitado" xfId="4583" builtinId="9" hidden="1"/>
    <cellStyle name="Hipervínculo visitado" xfId="4579" builtinId="9" hidden="1"/>
    <cellStyle name="Hipervínculo visitado" xfId="4571" builtinId="9" hidden="1"/>
    <cellStyle name="Hipervínculo visitado" xfId="4567" builtinId="9" hidden="1"/>
    <cellStyle name="Hipervínculo visitado" xfId="4563" builtinId="9" hidden="1"/>
    <cellStyle name="Hipervínculo visitado" xfId="4555" builtinId="9" hidden="1"/>
    <cellStyle name="Hipervínculo visitado" xfId="4549" builtinId="9" hidden="1"/>
    <cellStyle name="Hipervínculo visitado" xfId="4545" builtinId="9" hidden="1"/>
    <cellStyle name="Hipervínculo visitado" xfId="4537" builtinId="9" hidden="1"/>
    <cellStyle name="Hipervínculo visitado" xfId="4533" builtinId="9" hidden="1"/>
    <cellStyle name="Hipervínculo visitado" xfId="4529" builtinId="9" hidden="1"/>
    <cellStyle name="Hipervínculo visitado" xfId="4521" builtinId="9" hidden="1"/>
    <cellStyle name="Hipervínculo visitado" xfId="4517" builtinId="9" hidden="1"/>
    <cellStyle name="Hipervínculo visitado" xfId="4513" builtinId="9" hidden="1"/>
    <cellStyle name="Hipervínculo visitado" xfId="4505" builtinId="9" hidden="1"/>
    <cellStyle name="Hipervínculo visitado" xfId="4501" builtinId="9" hidden="1"/>
    <cellStyle name="Hipervínculo visitado" xfId="4497" builtinId="9" hidden="1"/>
    <cellStyle name="Hipervínculo visitado" xfId="4489" builtinId="9" hidden="1"/>
    <cellStyle name="Hipervínculo visitado" xfId="4485" builtinId="9" hidden="1"/>
    <cellStyle name="Hipervínculo visitado" xfId="4481" builtinId="9" hidden="1"/>
    <cellStyle name="Hipervínculo visitado" xfId="4473" builtinId="9" hidden="1"/>
    <cellStyle name="Hipervínculo visitado" xfId="4469" builtinId="9" hidden="1"/>
    <cellStyle name="Hipervínculo visitado" xfId="4419" builtinId="9" hidden="1"/>
    <cellStyle name="Hipervínculo visitado" xfId="4459" builtinId="9" hidden="1"/>
    <cellStyle name="Hipervínculo visitado" xfId="4455" builtinId="9" hidden="1"/>
    <cellStyle name="Hipervínculo visitado" xfId="4451" builtinId="9" hidden="1"/>
    <cellStyle name="Hipervínculo visitado" xfId="4443" builtinId="9" hidden="1"/>
    <cellStyle name="Hipervínculo visitado" xfId="4439" builtinId="9" hidden="1"/>
    <cellStyle name="Hipervínculo visitado" xfId="4435" builtinId="9" hidden="1"/>
    <cellStyle name="Hipervínculo visitado" xfId="4427" builtinId="9" hidden="1"/>
    <cellStyle name="Hipervínculo visitado" xfId="4423" builtinId="9" hidden="1"/>
    <cellStyle name="Hipervínculo visitado" xfId="4417" builtinId="9" hidden="1"/>
    <cellStyle name="Hipervínculo visitado" xfId="4409" builtinId="9" hidden="1"/>
    <cellStyle name="Hipervínculo visitado" xfId="4405" builtinId="9" hidden="1"/>
    <cellStyle name="Hipervínculo visitado" xfId="4401" builtinId="9" hidden="1"/>
    <cellStyle name="Hipervínculo visitado" xfId="4393" builtinId="9" hidden="1"/>
    <cellStyle name="Hipervínculo visitado" xfId="4389" builtinId="9" hidden="1"/>
    <cellStyle name="Hipervínculo visitado" xfId="4385" builtinId="9" hidden="1"/>
    <cellStyle name="Hipervínculo visitado" xfId="4377" builtinId="9" hidden="1"/>
    <cellStyle name="Hipervínculo visitado" xfId="4373" builtinId="9" hidden="1"/>
    <cellStyle name="Hipervínculo visitado" xfId="4369" builtinId="9" hidden="1"/>
    <cellStyle name="Hipervínculo visitado" xfId="4361" builtinId="9" hidden="1"/>
    <cellStyle name="Hipervínculo visitado" xfId="4357" builtinId="9" hidden="1"/>
    <cellStyle name="Hipervínculo visitado" xfId="4353" builtinId="9" hidden="1"/>
    <cellStyle name="Hipervínculo visitado" xfId="4345" builtinId="9" hidden="1"/>
    <cellStyle name="Hipervínculo visitado" xfId="4341" builtinId="9" hidden="1"/>
    <cellStyle name="Hipervínculo visitado" xfId="4337" builtinId="9" hidden="1"/>
    <cellStyle name="Hipervínculo visitado" xfId="4331" builtinId="9" hidden="1"/>
    <cellStyle name="Hipervínculo visitado" xfId="4327" builtinId="9" hidden="1"/>
    <cellStyle name="Hipervínculo visitado" xfId="4323" builtinId="9" hidden="1"/>
    <cellStyle name="Hipervínculo visitado" xfId="4315" builtinId="9" hidden="1"/>
    <cellStyle name="Hipervínculo visitado" xfId="4311" builtinId="9" hidden="1"/>
    <cellStyle name="Hipervínculo visitado" xfId="4307" builtinId="9" hidden="1"/>
    <cellStyle name="Hipervínculo visitado" xfId="4299" builtinId="9" hidden="1"/>
    <cellStyle name="Hipervínculo visitado" xfId="4295" builtinId="9" hidden="1"/>
    <cellStyle name="Hipervínculo visitado" xfId="4291" builtinId="9" hidden="1"/>
    <cellStyle name="Hipervínculo visitado" xfId="4281" builtinId="9" hidden="1"/>
    <cellStyle name="Hipervínculo visitado" xfId="4277" builtinId="9" hidden="1"/>
    <cellStyle name="Hipervínculo visitado" xfId="4273" builtinId="9" hidden="1"/>
    <cellStyle name="Hipervínculo visitado" xfId="4265" builtinId="9" hidden="1"/>
    <cellStyle name="Hipervínculo visitado" xfId="4261" builtinId="9" hidden="1"/>
    <cellStyle name="Hipervínculo visitado" xfId="4257" builtinId="9" hidden="1"/>
    <cellStyle name="Hipervínculo visitado" xfId="4249" builtinId="9" hidden="1"/>
    <cellStyle name="Hipervínculo visitado" xfId="4245" builtinId="9" hidden="1"/>
    <cellStyle name="Hipervínculo visitado" xfId="4241" builtinId="9" hidden="1"/>
    <cellStyle name="Hipervínculo visitado" xfId="4233" builtinId="9" hidden="1"/>
    <cellStyle name="Hipervínculo visitado" xfId="4229" builtinId="9" hidden="1"/>
    <cellStyle name="Hipervínculo visitado" xfId="4225" builtinId="9" hidden="1"/>
    <cellStyle name="Hipervínculo visitado" xfId="4217" builtinId="9" hidden="1"/>
    <cellStyle name="Hipervínculo visitado" xfId="4213" builtinId="9" hidden="1"/>
    <cellStyle name="Hipervínculo visitado" xfId="4209" builtinId="9" hidden="1"/>
    <cellStyle name="Hipervínculo visitado" xfId="4155" builtinId="9" hidden="1"/>
    <cellStyle name="Hipervínculo visitado" xfId="4199" builtinId="9" hidden="1"/>
    <cellStyle name="Hipervínculo visitado" xfId="4195" builtinId="9" hidden="1"/>
    <cellStyle name="Hipervínculo visitado" xfId="4187" builtinId="9" hidden="1"/>
    <cellStyle name="Hipervínculo visitado" xfId="4183" builtinId="9" hidden="1"/>
    <cellStyle name="Hipervínculo visitado" xfId="4179" builtinId="9" hidden="1"/>
    <cellStyle name="Hipervínculo visitado" xfId="4171" builtinId="9" hidden="1"/>
    <cellStyle name="Hipervínculo visitado" xfId="4167" builtinId="9" hidden="1"/>
    <cellStyle name="Hipervínculo visitado" xfId="4163" builtinId="9" hidden="1"/>
    <cellStyle name="Hipervínculo visitado" xfId="4153" builtinId="9" hidden="1"/>
    <cellStyle name="Hipervínculo visitado" xfId="4149" builtinId="9" hidden="1"/>
    <cellStyle name="Hipervínculo visitado" xfId="4145" builtinId="9" hidden="1"/>
    <cellStyle name="Hipervínculo visitado" xfId="4137" builtinId="9" hidden="1"/>
    <cellStyle name="Hipervínculo visitado" xfId="4133" builtinId="9" hidden="1"/>
    <cellStyle name="Hipervínculo visitado" xfId="4129" builtinId="9" hidden="1"/>
    <cellStyle name="Hipervínculo visitado" xfId="4121" builtinId="9" hidden="1"/>
    <cellStyle name="Hipervínculo visitado" xfId="4117" builtinId="9" hidden="1"/>
    <cellStyle name="Hipervínculo visitado" xfId="4113" builtinId="9" hidden="1"/>
    <cellStyle name="Hipervínculo visitado" xfId="4105" builtinId="9" hidden="1"/>
    <cellStyle name="Hipervínculo visitado" xfId="4101" builtinId="9" hidden="1"/>
    <cellStyle name="Hipervínculo visitado" xfId="4097" builtinId="9" hidden="1"/>
    <cellStyle name="Hipervínculo visitado" xfId="4089" builtinId="9" hidden="1"/>
    <cellStyle name="Hipervínculo visitado" xfId="4085" builtinId="9" hidden="1"/>
    <cellStyle name="Hipervínculo visitado" xfId="4081" builtinId="9" hidden="1"/>
    <cellStyle name="Hipervínculo visitado" xfId="4073" builtinId="9" hidden="1"/>
    <cellStyle name="Hipervínculo visitado" xfId="4069" builtinId="9" hidden="1"/>
    <cellStyle name="Hipervínculo visitado" xfId="4061" builtinId="9" hidden="1"/>
    <cellStyle name="Hipervínculo visitado" xfId="4053" builtinId="9" hidden="1"/>
    <cellStyle name="Hipervínculo visitado" xfId="4049" builtinId="9" hidden="1"/>
    <cellStyle name="Hipervínculo visitado" xfId="4045" builtinId="9" hidden="1"/>
    <cellStyle name="Hipervínculo visitado" xfId="4037" builtinId="9" hidden="1"/>
    <cellStyle name="Hipervínculo visitado" xfId="4033" builtinId="9" hidden="1"/>
    <cellStyle name="Hipervínculo visitado" xfId="4029" builtinId="9" hidden="1"/>
    <cellStyle name="Hipervínculo visitado" xfId="4021" builtinId="9" hidden="1"/>
    <cellStyle name="Hipervínculo visitado" xfId="4017" builtinId="9" hidden="1"/>
    <cellStyle name="Hipervínculo visitado" xfId="4013" builtinId="9" hidden="1"/>
    <cellStyle name="Hipervínculo visitado" xfId="4005" builtinId="9" hidden="1"/>
    <cellStyle name="Hipervínculo visitado" xfId="4001" builtinId="9" hidden="1"/>
    <cellStyle name="Hipervínculo visitado" xfId="3997" builtinId="9" hidden="1"/>
    <cellStyle name="Hipervínculo visitado" xfId="3989" builtinId="9" hidden="1"/>
    <cellStyle name="Hipervínculo visitado" xfId="3985" builtinId="9" hidden="1"/>
    <cellStyle name="Hipervínculo visitado" xfId="3981" builtinId="9" hidden="1"/>
    <cellStyle name="Hipervínculo visitado" xfId="3973" builtinId="9" hidden="1"/>
    <cellStyle name="Hipervínculo visitado" xfId="3969" builtinId="9" hidden="1"/>
    <cellStyle name="Hipervínculo visitado" xfId="3965" builtinId="9" hidden="1"/>
    <cellStyle name="Hipervínculo visitado" xfId="3957" builtinId="9" hidden="1"/>
    <cellStyle name="Hipervínculo visitado" xfId="3953" builtinId="9" hidden="1"/>
    <cellStyle name="Hipervínculo visitado" xfId="3949" builtinId="9" hidden="1"/>
    <cellStyle name="Hipervínculo visitado" xfId="3941" builtinId="9" hidden="1"/>
    <cellStyle name="Hipervínculo visitado" xfId="3937" builtinId="9" hidden="1"/>
    <cellStyle name="Hipervínculo visitado" xfId="3887" builtinId="9" hidden="1"/>
    <cellStyle name="Hipervínculo visitado" xfId="3927" builtinId="9" hidden="1"/>
    <cellStyle name="Hipervínculo visitado" xfId="3923" builtinId="9" hidden="1"/>
    <cellStyle name="Hipervínculo visitado" xfId="3919" builtinId="9" hidden="1"/>
    <cellStyle name="Hipervínculo visitado" xfId="3911" builtinId="9" hidden="1"/>
    <cellStyle name="Hipervínculo visitado" xfId="3907" builtinId="9" hidden="1"/>
    <cellStyle name="Hipervínculo visitado" xfId="3903" builtinId="9" hidden="1"/>
    <cellStyle name="Hipervínculo visitado" xfId="3895" builtinId="9" hidden="1"/>
    <cellStyle name="Hipervínculo visitado" xfId="3891" builtinId="9" hidden="1"/>
    <cellStyle name="Hipervínculo visitado" xfId="3886" builtinId="9" hidden="1"/>
    <cellStyle name="Hipervínculo visitado" xfId="3878" builtinId="9" hidden="1"/>
    <cellStyle name="Hipervínculo visitado" xfId="3874" builtinId="9" hidden="1"/>
    <cellStyle name="Hipervínculo visitado" xfId="3870" builtinId="9" hidden="1"/>
    <cellStyle name="Hipervínculo visitado" xfId="3862" builtinId="9" hidden="1"/>
    <cellStyle name="Hipervínculo visitado" xfId="3858" builtinId="9" hidden="1"/>
    <cellStyle name="Hipervínculo visitado" xfId="3854" builtinId="9" hidden="1"/>
    <cellStyle name="Hipervínculo visitado" xfId="3846" builtinId="9" hidden="1"/>
    <cellStyle name="Hipervínculo visitado" xfId="3842" builtinId="9" hidden="1"/>
    <cellStyle name="Hipervínculo visitado" xfId="3838" builtinId="9" hidden="1"/>
    <cellStyle name="Hipervínculo visitado" xfId="3830" builtinId="9" hidden="1"/>
    <cellStyle name="Hipervínculo visitado" xfId="3826" builtinId="9" hidden="1"/>
    <cellStyle name="Hipervínculo visitado" xfId="3822" builtinId="9" hidden="1"/>
    <cellStyle name="Hipervínculo visitado" xfId="3814" builtinId="9" hidden="1"/>
    <cellStyle name="Hipervínculo visitado" xfId="3810" builtinId="9" hidden="1"/>
    <cellStyle name="Hipervínculo visitado" xfId="3806" builtinId="9" hidden="1"/>
    <cellStyle name="Hipervínculo visitado" xfId="3800" builtinId="9" hidden="1"/>
    <cellStyle name="Hipervínculo visitado" xfId="3796" builtinId="9" hidden="1"/>
    <cellStyle name="Hipervínculo visitado" xfId="3792" builtinId="9" hidden="1"/>
    <cellStyle name="Hipervínculo visitado" xfId="3784" builtinId="9" hidden="1"/>
    <cellStyle name="Hipervínculo visitado" xfId="3780" builtinId="9" hidden="1"/>
    <cellStyle name="Hipervínculo visitado" xfId="3776" builtinId="9" hidden="1"/>
    <cellStyle name="Hipervínculo visitado" xfId="3768" builtinId="9" hidden="1"/>
    <cellStyle name="Hipervínculo visitado" xfId="3764" builtinId="9" hidden="1"/>
    <cellStyle name="Hipervínculo visitado" xfId="3760" builtinId="9" hidden="1"/>
    <cellStyle name="Hipervínculo visitado" xfId="3750" builtinId="9" hidden="1"/>
    <cellStyle name="Hipervínculo visitado" xfId="3746" builtinId="9" hidden="1"/>
    <cellStyle name="Hipervínculo visitado" xfId="3742" builtinId="9" hidden="1"/>
    <cellStyle name="Hipervínculo visitado" xfId="3734" builtinId="9" hidden="1"/>
    <cellStyle name="Hipervínculo visitado" xfId="3730" builtinId="9" hidden="1"/>
    <cellStyle name="Hipervínculo visitado" xfId="3726" builtinId="9" hidden="1"/>
    <cellStyle name="Hipervínculo visitado" xfId="3718" builtinId="9" hidden="1"/>
    <cellStyle name="Hipervínculo visitado" xfId="3714" builtinId="9" hidden="1"/>
    <cellStyle name="Hipervínculo visitado" xfId="3710" builtinId="9" hidden="1"/>
    <cellStyle name="Hipervínculo visitado" xfId="3702" builtinId="9" hidden="1"/>
    <cellStyle name="Hipervínculo visitado" xfId="3698" builtinId="9" hidden="1"/>
    <cellStyle name="Hipervínculo visitado" xfId="3694" builtinId="9" hidden="1"/>
    <cellStyle name="Hipervínculo visitado" xfId="3686" builtinId="9" hidden="1"/>
    <cellStyle name="Hipervínculo visitado" xfId="3682" builtinId="9" hidden="1"/>
    <cellStyle name="Hipervínculo visitado" xfId="3678" builtinId="9" hidden="1"/>
    <cellStyle name="Hipervínculo visitado" xfId="3624" builtinId="9" hidden="1"/>
    <cellStyle name="Hipervínculo visitado" xfId="3668" builtinId="9" hidden="1"/>
    <cellStyle name="Hipervínculo visitado" xfId="3664" builtinId="9" hidden="1"/>
    <cellStyle name="Hipervínculo visitado" xfId="3656" builtinId="9" hidden="1"/>
    <cellStyle name="Hipervínculo visitado" xfId="3652" builtinId="9" hidden="1"/>
    <cellStyle name="Hipervínculo visitado" xfId="3648" builtinId="9" hidden="1"/>
    <cellStyle name="Hipervínculo visitado" xfId="3640" builtinId="9" hidden="1"/>
    <cellStyle name="Hipervínculo visitado" xfId="3636" builtinId="9" hidden="1"/>
    <cellStyle name="Hipervínculo visitado" xfId="3632" builtinId="9" hidden="1"/>
    <cellStyle name="Hipervínculo visitado" xfId="3622" builtinId="9" hidden="1"/>
    <cellStyle name="Hipervínculo visitado" xfId="3618" builtinId="9" hidden="1"/>
    <cellStyle name="Hipervínculo visitado" xfId="3614" builtinId="9" hidden="1"/>
    <cellStyle name="Hipervínculo visitado" xfId="3606" builtinId="9" hidden="1"/>
    <cellStyle name="Hipervínculo visitado" xfId="3602" builtinId="9" hidden="1"/>
    <cellStyle name="Hipervínculo visitado" xfId="3598" builtinId="9" hidden="1"/>
    <cellStyle name="Hipervínculo visitado" xfId="3590" builtinId="9" hidden="1"/>
    <cellStyle name="Hipervínculo visitado" xfId="3586" builtinId="9" hidden="1"/>
    <cellStyle name="Hipervínculo visitado" xfId="3582" builtinId="9" hidden="1"/>
    <cellStyle name="Hipervínculo visitado" xfId="3574" builtinId="9" hidden="1"/>
    <cellStyle name="Hipervínculo visitado" xfId="3570" builtinId="9" hidden="1"/>
    <cellStyle name="Hipervínculo visitado" xfId="3566" builtinId="9" hidden="1"/>
    <cellStyle name="Hipervínculo visitado" xfId="3558" builtinId="9" hidden="1"/>
    <cellStyle name="Hipervínculo visitado" xfId="3554" builtinId="9" hidden="1"/>
    <cellStyle name="Hipervínculo visitado" xfId="3550" builtinId="9" hidden="1"/>
    <cellStyle name="Hipervínculo visitado" xfId="3542" builtinId="9" hidden="1"/>
    <cellStyle name="Hipervínculo visitado" xfId="3538" builtinId="9" hidden="1"/>
    <cellStyle name="Hipervínculo visitado" xfId="3530" builtinId="9" hidden="1"/>
    <cellStyle name="Hipervínculo visitado" xfId="3522" builtinId="9" hidden="1"/>
    <cellStyle name="Hipervínculo visitado" xfId="3518" builtinId="9" hidden="1"/>
    <cellStyle name="Hipervínculo visitado" xfId="3514" builtinId="9" hidden="1"/>
    <cellStyle name="Hipervínculo visitado" xfId="3506" builtinId="9" hidden="1"/>
    <cellStyle name="Hipervínculo visitado" xfId="3502" builtinId="9" hidden="1"/>
    <cellStyle name="Hipervínculo visitado" xfId="3498" builtinId="9" hidden="1"/>
    <cellStyle name="Hipervínculo visitado" xfId="3490" builtinId="9" hidden="1"/>
    <cellStyle name="Hipervínculo visitado" xfId="3486" builtinId="9" hidden="1"/>
    <cellStyle name="Hipervínculo visitado" xfId="3482" builtinId="9" hidden="1"/>
    <cellStyle name="Hipervínculo visitado" xfId="3474" builtinId="9" hidden="1"/>
    <cellStyle name="Hipervínculo visitado" xfId="3470" builtinId="9" hidden="1"/>
    <cellStyle name="Hipervínculo visitado" xfId="3466" builtinId="9" hidden="1"/>
    <cellStyle name="Hipervínculo visitado" xfId="3458" builtinId="9" hidden="1"/>
    <cellStyle name="Hipervínculo visitado" xfId="3454" builtinId="9" hidden="1"/>
    <cellStyle name="Hipervínculo visitado" xfId="3450" builtinId="9" hidden="1"/>
    <cellStyle name="Hipervínculo visitado" xfId="3442" builtinId="9" hidden="1"/>
    <cellStyle name="Hipervínculo visitado" xfId="3438" builtinId="9" hidden="1"/>
    <cellStyle name="Hipervínculo visitado" xfId="3434" builtinId="9" hidden="1"/>
    <cellStyle name="Hipervínculo visitado" xfId="3426" builtinId="9" hidden="1"/>
    <cellStyle name="Hipervínculo visitado" xfId="3422" builtinId="9" hidden="1"/>
    <cellStyle name="Hipervínculo visitado" xfId="3418" builtinId="9" hidden="1"/>
    <cellStyle name="Hipervínculo visitado" xfId="3410" builtinId="9" hidden="1"/>
    <cellStyle name="Hipervínculo visitado" xfId="3406" builtinId="9" hidden="1"/>
    <cellStyle name="Hipervínculo visitado" xfId="3356" builtinId="9" hidden="1"/>
    <cellStyle name="Hipervínculo visitado" xfId="3396" builtinId="9" hidden="1"/>
    <cellStyle name="Hipervínculo visitado" xfId="3392" builtinId="9" hidden="1"/>
    <cellStyle name="Hipervínculo visitado" xfId="3388" builtinId="9" hidden="1"/>
    <cellStyle name="Hipervínculo visitado" xfId="3380" builtinId="9" hidden="1"/>
    <cellStyle name="Hipervínculo visitado" xfId="3376" builtinId="9" hidden="1"/>
    <cellStyle name="Hipervínculo visitado" xfId="3372" builtinId="9" hidden="1"/>
    <cellStyle name="Hipervínculo visitado" xfId="3364" builtinId="9" hidden="1"/>
    <cellStyle name="Hipervínculo visitado" xfId="3360" builtinId="9" hidden="1"/>
    <cellStyle name="Hipervínculo visitado" xfId="3355" builtinId="9" hidden="1"/>
    <cellStyle name="Hipervínculo visitado" xfId="3347" builtinId="9" hidden="1"/>
    <cellStyle name="Hipervínculo visitado" xfId="3343" builtinId="9" hidden="1"/>
    <cellStyle name="Hipervínculo visitado" xfId="3339" builtinId="9" hidden="1"/>
    <cellStyle name="Hipervínculo visitado" xfId="3331" builtinId="9" hidden="1"/>
    <cellStyle name="Hipervínculo visitado" xfId="3327" builtinId="9" hidden="1"/>
    <cellStyle name="Hipervínculo visitado" xfId="3323" builtinId="9" hidden="1"/>
    <cellStyle name="Hipervínculo visitado" xfId="3315" builtinId="9" hidden="1"/>
    <cellStyle name="Hipervínculo visitado" xfId="3311" builtinId="9" hidden="1"/>
    <cellStyle name="Hipervínculo visitado" xfId="3307" builtinId="9" hidden="1"/>
    <cellStyle name="Hipervínculo visitado" xfId="3299" builtinId="9" hidden="1"/>
    <cellStyle name="Hipervínculo visitado" xfId="3295" builtinId="9" hidden="1"/>
    <cellStyle name="Hipervínculo visitado" xfId="3291" builtinId="9" hidden="1"/>
    <cellStyle name="Hipervínculo visitado" xfId="3283" builtinId="9" hidden="1"/>
    <cellStyle name="Hipervínculo visitado" xfId="3279" builtinId="9" hidden="1"/>
    <cellStyle name="Hipervínculo visitado" xfId="3275" builtinId="9" hidden="1"/>
    <cellStyle name="Hipervínculo visitado" xfId="3269" builtinId="9" hidden="1"/>
    <cellStyle name="Hipervínculo visitado" xfId="3265" builtinId="9" hidden="1"/>
    <cellStyle name="Hipervínculo visitado" xfId="3261" builtinId="9" hidden="1"/>
    <cellStyle name="Hipervínculo visitado" xfId="3253" builtinId="9" hidden="1"/>
    <cellStyle name="Hipervínculo visitado" xfId="3249" builtinId="9" hidden="1"/>
    <cellStyle name="Hipervínculo visitado" xfId="3245" builtinId="9" hidden="1"/>
    <cellStyle name="Hipervínculo visitado" xfId="3237" builtinId="9" hidden="1"/>
    <cellStyle name="Hipervínculo visitado" xfId="3233" builtinId="9" hidden="1"/>
    <cellStyle name="Hipervínculo visitado" xfId="3229" builtinId="9" hidden="1"/>
    <cellStyle name="Hipervínculo visitado" xfId="3219" builtinId="9" hidden="1"/>
    <cellStyle name="Hipervínculo visitado" xfId="3215" builtinId="9" hidden="1"/>
    <cellStyle name="Hipervínculo visitado" xfId="3211" builtinId="9" hidden="1"/>
    <cellStyle name="Hipervínculo visitado" xfId="3203" builtinId="9" hidden="1"/>
    <cellStyle name="Hipervínculo visitado" xfId="3199" builtinId="9" hidden="1"/>
    <cellStyle name="Hipervínculo visitado" xfId="3195" builtinId="9" hidden="1"/>
    <cellStyle name="Hipervínculo visitado" xfId="3187" builtinId="9" hidden="1"/>
    <cellStyle name="Hipervínculo visitado" xfId="3183" builtinId="9" hidden="1"/>
    <cellStyle name="Hipervínculo visitado" xfId="3179" builtinId="9" hidden="1"/>
    <cellStyle name="Hipervínculo visitado" xfId="3171" builtinId="9" hidden="1"/>
    <cellStyle name="Hipervínculo visitado" xfId="3167" builtinId="9" hidden="1"/>
    <cellStyle name="Hipervínculo visitado" xfId="3163" builtinId="9" hidden="1"/>
    <cellStyle name="Hipervínculo visitado" xfId="3155" builtinId="9" hidden="1"/>
    <cellStyle name="Hipervínculo visitado" xfId="3151" builtinId="9" hidden="1"/>
    <cellStyle name="Hipervínculo visitado" xfId="3147" builtinId="9" hidden="1"/>
    <cellStyle name="Hipervínculo visitado" xfId="3093" builtinId="9" hidden="1"/>
    <cellStyle name="Hipervínculo visitado" xfId="3137" builtinId="9" hidden="1"/>
    <cellStyle name="Hipervínculo visitado" xfId="3133" builtinId="9" hidden="1"/>
    <cellStyle name="Hipervínculo visitado" xfId="3125" builtinId="9" hidden="1"/>
    <cellStyle name="Hipervínculo visitado" xfId="3121" builtinId="9" hidden="1"/>
    <cellStyle name="Hipervínculo visitado" xfId="3117" builtinId="9" hidden="1"/>
    <cellStyle name="Hipervínculo visitado" xfId="3109" builtinId="9" hidden="1"/>
    <cellStyle name="Hipervínculo visitado" xfId="3105" builtinId="9" hidden="1"/>
    <cellStyle name="Hipervínculo visitado" xfId="3101" builtinId="9" hidden="1"/>
    <cellStyle name="Hipervínculo visitado" xfId="3091" builtinId="9" hidden="1"/>
    <cellStyle name="Hipervínculo visitado" xfId="3087" builtinId="9" hidden="1"/>
    <cellStyle name="Hipervínculo visitado" xfId="3083" builtinId="9" hidden="1"/>
    <cellStyle name="Hipervínculo visitado" xfId="3075" builtinId="9" hidden="1"/>
    <cellStyle name="Hipervínculo visitado" xfId="3071" builtinId="9" hidden="1"/>
    <cellStyle name="Hipervínculo visitado" xfId="3067" builtinId="9" hidden="1"/>
    <cellStyle name="Hipervínculo visitado" xfId="3059" builtinId="9" hidden="1"/>
    <cellStyle name="Hipervínculo visitado" xfId="3055" builtinId="9" hidden="1"/>
    <cellStyle name="Hipervínculo visitado" xfId="3051" builtinId="9" hidden="1"/>
    <cellStyle name="Hipervínculo visitado" xfId="3043" builtinId="9" hidden="1"/>
    <cellStyle name="Hipervínculo visitado" xfId="3039" builtinId="9" hidden="1"/>
    <cellStyle name="Hipervínculo visitado" xfId="3035" builtinId="9" hidden="1"/>
    <cellStyle name="Hipervínculo visitado" xfId="3027" builtinId="9" hidden="1"/>
    <cellStyle name="Hipervínculo visitado" xfId="3023" builtinId="9" hidden="1"/>
    <cellStyle name="Hipervínculo visitado" xfId="3019" builtinId="9" hidden="1"/>
    <cellStyle name="Hipervínculo visitado" xfId="3011" builtinId="9" hidden="1"/>
    <cellStyle name="Hipervínculo visitado" xfId="3007" builtinId="9" hidden="1"/>
    <cellStyle name="Hipervínculo visitado" xfId="2999" builtinId="9" hidden="1"/>
    <cellStyle name="Hipervínculo visitado" xfId="2991" builtinId="9" hidden="1"/>
    <cellStyle name="Hipervínculo visitado" xfId="2987" builtinId="9" hidden="1"/>
    <cellStyle name="Hipervínculo visitado" xfId="2983" builtinId="9" hidden="1"/>
    <cellStyle name="Hipervínculo visitado" xfId="2975" builtinId="9" hidden="1"/>
    <cellStyle name="Hipervínculo visitado" xfId="2971" builtinId="9" hidden="1"/>
    <cellStyle name="Hipervínculo visitado" xfId="2967" builtinId="9" hidden="1"/>
    <cellStyle name="Hipervínculo visitado" xfId="2959" builtinId="9" hidden="1"/>
    <cellStyle name="Hipervínculo visitado" xfId="2955" builtinId="9" hidden="1"/>
    <cellStyle name="Hipervínculo visitado" xfId="2951" builtinId="9" hidden="1"/>
    <cellStyle name="Hipervínculo visitado" xfId="2943" builtinId="9" hidden="1"/>
    <cellStyle name="Hipervínculo visitado" xfId="2939" builtinId="9" hidden="1"/>
    <cellStyle name="Hipervínculo visitado" xfId="2935" builtinId="9" hidden="1"/>
    <cellStyle name="Hipervínculo visitado" xfId="2927" builtinId="9" hidden="1"/>
    <cellStyle name="Hipervínculo visitado" xfId="2923" builtinId="9" hidden="1"/>
    <cellStyle name="Hipervínculo visitado" xfId="2919" builtinId="9" hidden="1"/>
    <cellStyle name="Hipervínculo visitado" xfId="2911" builtinId="9" hidden="1"/>
    <cellStyle name="Hipervínculo visitado" xfId="2907" builtinId="9" hidden="1"/>
    <cellStyle name="Hipervínculo visitado" xfId="2903" builtinId="9" hidden="1"/>
    <cellStyle name="Hipervínculo visitado" xfId="2895" builtinId="9" hidden="1"/>
    <cellStyle name="Hipervínculo visitado" xfId="2891" builtinId="9" hidden="1"/>
    <cellStyle name="Hipervínculo visitado" xfId="2887" builtinId="9" hidden="1"/>
    <cellStyle name="Hipervínculo visitado" xfId="2879" builtinId="9" hidden="1"/>
    <cellStyle name="Hipervínculo visitado" xfId="2875" builtinId="9" hidden="1"/>
    <cellStyle name="Hipervínculo visitado" xfId="2871" builtinId="9" hidden="1"/>
    <cellStyle name="Hipervínculo visitado" xfId="2863" builtinId="9" hidden="1"/>
    <cellStyle name="Hipervínculo visitado" xfId="2859" builtinId="9" hidden="1"/>
    <cellStyle name="Hipervínculo visitado" xfId="2855" builtinId="9" hidden="1"/>
    <cellStyle name="Hipervínculo visitado" xfId="2847" builtinId="9" hidden="1"/>
    <cellStyle name="Hipervínculo visitado" xfId="2843" builtinId="9" hidden="1"/>
    <cellStyle name="Hipervínculo visitado" xfId="2839" builtinId="9" hidden="1"/>
    <cellStyle name="Hipervínculo visitado" xfId="2831" builtinId="9" hidden="1"/>
    <cellStyle name="Hipervínculo visitado" xfId="2827" builtinId="9" hidden="1"/>
    <cellStyle name="Hipervínculo visitado" xfId="2823" builtinId="9" hidden="1"/>
    <cellStyle name="Hipervínculo visitado" xfId="2815" builtinId="9" hidden="1"/>
    <cellStyle name="Hipervínculo visitado" xfId="2811" builtinId="9" hidden="1"/>
    <cellStyle name="Hipervínculo visitado" xfId="2807" builtinId="9" hidden="1"/>
    <cellStyle name="Hipervínculo visitado" xfId="2799" builtinId="9" hidden="1"/>
    <cellStyle name="Hipervínculo visitado" xfId="2795" builtinId="9" hidden="1"/>
    <cellStyle name="Hipervínculo visitado" xfId="2791" builtinId="9" hidden="1"/>
    <cellStyle name="Hipervínculo visitado" xfId="2783" builtinId="9" hidden="1"/>
    <cellStyle name="Hipervínculo visitado" xfId="2779" builtinId="9" hidden="1"/>
    <cellStyle name="Hipervínculo visitado" xfId="2775" builtinId="9" hidden="1"/>
    <cellStyle name="Hipervínculo visitado" xfId="2767" builtinId="9" hidden="1"/>
    <cellStyle name="Hipervínculo visitado" xfId="2763" builtinId="9" hidden="1"/>
    <cellStyle name="Hipervínculo visitado" xfId="2759" builtinId="9" hidden="1"/>
    <cellStyle name="Hipervínculo visitado" xfId="2751" builtinId="9" hidden="1"/>
    <cellStyle name="Hipervínculo visitado" xfId="2747" builtinId="9" hidden="1"/>
    <cellStyle name="Hipervínculo visitado" xfId="2743" builtinId="9" hidden="1"/>
    <cellStyle name="Hipervínculo visitado" xfId="2737" builtinId="9" hidden="1"/>
    <cellStyle name="Hipervínculo visitado" xfId="2733" builtinId="9" hidden="1"/>
    <cellStyle name="Hipervínculo visitado" xfId="2729" builtinId="9" hidden="1"/>
    <cellStyle name="Hipervínculo visitado" xfId="2721" builtinId="9" hidden="1"/>
    <cellStyle name="Hipervínculo visitado" xfId="2717" builtinId="9" hidden="1"/>
    <cellStyle name="Hipervínculo visitado" xfId="2713" builtinId="9" hidden="1"/>
    <cellStyle name="Hipervínculo visitado" xfId="2705" builtinId="9" hidden="1"/>
    <cellStyle name="Hipervínculo visitado" xfId="2701" builtinId="9" hidden="1"/>
    <cellStyle name="Hipervínculo visitado" xfId="2697" builtinId="9" hidden="1"/>
    <cellStyle name="Hipervínculo visitado" xfId="2688" builtinId="9" hidden="1"/>
    <cellStyle name="Hipervínculo visitado" xfId="2684" builtinId="9" hidden="1"/>
    <cellStyle name="Hipervínculo visitado" xfId="2680" builtinId="9" hidden="1"/>
    <cellStyle name="Hipervínculo visitado" xfId="2672" builtinId="9" hidden="1"/>
    <cellStyle name="Hipervínculo visitado" xfId="2668" builtinId="9" hidden="1"/>
    <cellStyle name="Hipervínculo visitado" xfId="2664" builtinId="9" hidden="1"/>
    <cellStyle name="Hipervínculo visitado" xfId="2656" builtinId="9" hidden="1"/>
    <cellStyle name="Hipervínculo visitado" xfId="2652" builtinId="9" hidden="1"/>
    <cellStyle name="Hipervínculo visitado" xfId="2648" builtinId="9" hidden="1"/>
    <cellStyle name="Hipervínculo visitado" xfId="2640" builtinId="9" hidden="1"/>
    <cellStyle name="Hipervínculo visitado" xfId="2636" builtinId="9" hidden="1"/>
    <cellStyle name="Hipervínculo visitado" xfId="2632" builtinId="9" hidden="1"/>
    <cellStyle name="Hipervínculo visitado" xfId="2624" builtinId="9" hidden="1"/>
    <cellStyle name="Hipervínculo visitado" xfId="2620" builtinId="9" hidden="1"/>
    <cellStyle name="Hipervínculo visitado" xfId="2616" builtinId="9" hidden="1"/>
    <cellStyle name="Hipervínculo visitado" xfId="2608" builtinId="9" hidden="1"/>
    <cellStyle name="Hipervínculo visitado" xfId="2600" builtinId="9" hidden="1"/>
    <cellStyle name="Hipervínculo visitado" xfId="2596" builtinId="9" hidden="1"/>
    <cellStyle name="Hipervínculo visitado" xfId="2588" builtinId="9" hidden="1"/>
    <cellStyle name="Hipervínculo visitado" xfId="2584" builtinId="9" hidden="1"/>
    <cellStyle name="Hipervínculo visitado" xfId="2580" builtinId="9" hidden="1"/>
    <cellStyle name="Hipervínculo visitado" xfId="2572" builtinId="9" hidden="1"/>
    <cellStyle name="Hipervínculo visitado" xfId="2568" builtinId="9" hidden="1"/>
    <cellStyle name="Hipervínculo visitado" xfId="2564" builtinId="9" hidden="1"/>
    <cellStyle name="Hipervínculo visitado" xfId="2556" builtinId="9" hidden="1"/>
    <cellStyle name="Hipervínculo visitado" xfId="2552" builtinId="9" hidden="1"/>
    <cellStyle name="Hipervínculo visitado" xfId="2548" builtinId="9" hidden="1"/>
    <cellStyle name="Hipervínculo visitado" xfId="2540" builtinId="9" hidden="1"/>
    <cellStyle name="Hipervínculo visitado" xfId="2536" builtinId="9" hidden="1"/>
    <cellStyle name="Hipervínculo visitado" xfId="2532" builtinId="9" hidden="1"/>
    <cellStyle name="Hipervínculo visitado" xfId="2524" builtinId="9" hidden="1"/>
    <cellStyle name="Hipervínculo visitado" xfId="2520" builtinId="9" hidden="1"/>
    <cellStyle name="Hipervínculo visitado" xfId="2516" builtinId="9" hidden="1"/>
    <cellStyle name="Hipervínculo visitado" xfId="2508" builtinId="9" hidden="1"/>
    <cellStyle name="Hipervínculo visitado" xfId="2504" builtinId="9" hidden="1"/>
    <cellStyle name="Hipervínculo visitado" xfId="2500" builtinId="9" hidden="1"/>
    <cellStyle name="Hipervínculo visitado" xfId="2492" builtinId="9" hidden="1"/>
    <cellStyle name="Hipervínculo visitado" xfId="2488" builtinId="9" hidden="1"/>
    <cellStyle name="Hipervínculo visitado" xfId="2484" builtinId="9" hidden="1"/>
    <cellStyle name="Hipervínculo visitado" xfId="2476" builtinId="9" hidden="1"/>
    <cellStyle name="Hipervínculo visitado" xfId="2472" builtinId="9" hidden="1"/>
    <cellStyle name="Hipervínculo visitado" xfId="2468" builtinId="9" hidden="1"/>
    <cellStyle name="Hipervínculo visitado" xfId="2460" builtinId="9" hidden="1"/>
    <cellStyle name="Hipervínculo visitado" xfId="2456" builtinId="9" hidden="1"/>
    <cellStyle name="Hipervínculo visitado" xfId="2452" builtinId="9" hidden="1"/>
    <cellStyle name="Hipervínculo visitado" xfId="2444" builtinId="9" hidden="1"/>
    <cellStyle name="Hipervínculo visitado" xfId="2440" builtinId="9" hidden="1"/>
    <cellStyle name="Hipervínculo visitado" xfId="2436" builtinId="9" hidden="1"/>
    <cellStyle name="Hipervínculo visitado" xfId="2428" builtinId="9" hidden="1"/>
    <cellStyle name="Hipervínculo visitado" xfId="2424" builtinId="9" hidden="1"/>
    <cellStyle name="Hipervínculo visitado" xfId="2420" builtinId="9" hidden="1"/>
    <cellStyle name="Hipervínculo visitado" xfId="2412" builtinId="9" hidden="1"/>
    <cellStyle name="Hipervínculo visitado" xfId="2408" builtinId="9" hidden="1"/>
    <cellStyle name="Hipervínculo visitado" xfId="2404" builtinId="9" hidden="1"/>
    <cellStyle name="Hipervínculo visitado" xfId="2396" builtinId="9" hidden="1"/>
    <cellStyle name="Hipervínculo visitado" xfId="2392" builtinId="9" hidden="1"/>
    <cellStyle name="Hipervínculo visitado" xfId="2388" builtinId="9" hidden="1"/>
    <cellStyle name="Hipervínculo visitado" xfId="2380" builtinId="9" hidden="1"/>
    <cellStyle name="Hipervínculo visitado" xfId="2376" builtinId="9" hidden="1"/>
    <cellStyle name="Hipervínculo visitado" xfId="2372" builtinId="9" hidden="1"/>
    <cellStyle name="Hipervínculo visitado" xfId="2364" builtinId="9" hidden="1"/>
    <cellStyle name="Hipervínculo visitado" xfId="2360" builtinId="9" hidden="1"/>
    <cellStyle name="Hipervínculo visitado" xfId="2356" builtinId="9" hidden="1"/>
    <cellStyle name="Hipervínculo visitado" xfId="2348" builtinId="9" hidden="1"/>
    <cellStyle name="Hipervínculo visitado" xfId="2344" builtinId="9" hidden="1"/>
    <cellStyle name="Hipervínculo visitado" xfId="2294" builtinId="9" hidden="1"/>
    <cellStyle name="Hipervínculo visitado" xfId="2334" builtinId="9" hidden="1"/>
    <cellStyle name="Hipervínculo visitado" xfId="2330" builtinId="9" hidden="1"/>
    <cellStyle name="Hipervínculo visitado" xfId="2326" builtinId="9" hidden="1"/>
    <cellStyle name="Hipervínculo visitado" xfId="2318" builtinId="9" hidden="1"/>
    <cellStyle name="Hipervínculo visitado" xfId="2314" builtinId="9" hidden="1"/>
    <cellStyle name="Hipervínculo visitado" xfId="2310" builtinId="9" hidden="1"/>
    <cellStyle name="Hipervínculo visitado" xfId="2302" builtinId="9" hidden="1"/>
    <cellStyle name="Hipervínculo visitado" xfId="2298" builtinId="9" hidden="1"/>
    <cellStyle name="Hipervínculo visitado" xfId="2293" builtinId="9" hidden="1"/>
    <cellStyle name="Hipervínculo visitado" xfId="2285" builtinId="9" hidden="1"/>
    <cellStyle name="Hipervínculo visitado" xfId="2281" builtinId="9" hidden="1"/>
    <cellStyle name="Hipervínculo visitado" xfId="2277" builtinId="9" hidden="1"/>
    <cellStyle name="Hipervínculo visitado" xfId="2269" builtinId="9" hidden="1"/>
    <cellStyle name="Hipervínculo visitado" xfId="2265" builtinId="9" hidden="1"/>
    <cellStyle name="Hipervínculo visitado" xfId="2261" builtinId="9" hidden="1"/>
    <cellStyle name="Hipervínculo visitado" xfId="2253" builtinId="9" hidden="1"/>
    <cellStyle name="Hipervínculo visitado" xfId="2249" builtinId="9" hidden="1"/>
    <cellStyle name="Hipervínculo visitado" xfId="2245" builtinId="9" hidden="1"/>
    <cellStyle name="Hipervínculo visitado" xfId="2237" builtinId="9" hidden="1"/>
    <cellStyle name="Hipervínculo visitado" xfId="2233" builtinId="9" hidden="1"/>
    <cellStyle name="Hipervínculo visitado" xfId="2229" builtinId="9" hidden="1"/>
    <cellStyle name="Hipervínculo visitado" xfId="2221" builtinId="9" hidden="1"/>
    <cellStyle name="Hipervínculo visitado" xfId="2217" builtinId="9" hidden="1"/>
    <cellStyle name="Hipervínculo visitado" xfId="2213" builtinId="9" hidden="1"/>
    <cellStyle name="Hipervínculo visitado" xfId="2201" builtinId="9" hidden="1"/>
    <cellStyle name="Hipervínculo visitado" xfId="2197" builtinId="9" hidden="1"/>
    <cellStyle name="Hipervínculo visitado" xfId="2193" builtinId="9" hidden="1"/>
    <cellStyle name="Hipervínculo visitado" xfId="2185" builtinId="9" hidden="1"/>
    <cellStyle name="Hipervínculo visitado" xfId="2181" builtinId="9" hidden="1"/>
    <cellStyle name="Hipervínculo visitado" xfId="2177" builtinId="9" hidden="1"/>
    <cellStyle name="Hipervínculo visitado" xfId="2169" builtinId="9" hidden="1"/>
    <cellStyle name="Hipervínculo visitado" xfId="2165" builtinId="9" hidden="1"/>
    <cellStyle name="Hipervínculo visitado" xfId="2161" builtinId="9" hidden="1"/>
    <cellStyle name="Hipervínculo visitado" xfId="2153" builtinId="9" hidden="1"/>
    <cellStyle name="Hipervínculo visitado" xfId="2149" builtinId="9" hidden="1"/>
    <cellStyle name="Hipervínculo visitado" xfId="2145" builtinId="9" hidden="1"/>
    <cellStyle name="Hipervínculo visitado" xfId="2137" builtinId="9" hidden="1"/>
    <cellStyle name="Hipervínculo visitado" xfId="2133" builtinId="9" hidden="1"/>
    <cellStyle name="Hipervínculo visitado" xfId="2129" builtinId="9" hidden="1"/>
    <cellStyle name="Hipervínculo visitado" xfId="2121" builtinId="9" hidden="1"/>
    <cellStyle name="Hipervínculo visitado" xfId="2117" builtinId="9" hidden="1"/>
    <cellStyle name="Hipervínculo visitado" xfId="2113" builtinId="9" hidden="1"/>
    <cellStyle name="Hipervínculo visitado" xfId="2105" builtinId="9" hidden="1"/>
    <cellStyle name="Hipervínculo visitado" xfId="2101" builtinId="9" hidden="1"/>
    <cellStyle name="Hipervínculo visitado" xfId="2097" builtinId="9" hidden="1"/>
    <cellStyle name="Hipervínculo visitado" xfId="2089" builtinId="9" hidden="1"/>
    <cellStyle name="Hipervínculo visitado" xfId="2085" builtinId="9" hidden="1"/>
    <cellStyle name="Hipervínculo visitado" xfId="2081" builtinId="9" hidden="1"/>
    <cellStyle name="Hipervínculo visitado" xfId="2027" builtinId="9" hidden="1"/>
    <cellStyle name="Hipervínculo visitado" xfId="2071" builtinId="9" hidden="1"/>
    <cellStyle name="Hipervínculo visitado" xfId="2067" builtinId="9" hidden="1"/>
    <cellStyle name="Hipervínculo visitado" xfId="2059" builtinId="9" hidden="1"/>
    <cellStyle name="Hipervínculo visitado" xfId="2055" builtinId="9" hidden="1"/>
    <cellStyle name="Hipervínculo visitado" xfId="2051" builtinId="9" hidden="1"/>
    <cellStyle name="Hipervínculo visitado" xfId="2043" builtinId="9" hidden="1"/>
    <cellStyle name="Hipervínculo visitado" xfId="2039" builtinId="9" hidden="1"/>
    <cellStyle name="Hipervínculo visitado" xfId="2035" builtinId="9" hidden="1"/>
    <cellStyle name="Hipervínculo visitado" xfId="2026" builtinId="9" hidden="1"/>
    <cellStyle name="Hipervínculo visitado" xfId="2022" builtinId="9" hidden="1"/>
    <cellStyle name="Hipervínculo visitado" xfId="2018" builtinId="9" hidden="1"/>
    <cellStyle name="Hipervínculo visitado" xfId="2010" builtinId="9" hidden="1"/>
    <cellStyle name="Hipervínculo visitado" xfId="2006" builtinId="9" hidden="1"/>
    <cellStyle name="Hipervínculo visitado" xfId="2002" builtinId="9" hidden="1"/>
    <cellStyle name="Hipervínculo visitado" xfId="1994" builtinId="9" hidden="1"/>
    <cellStyle name="Hipervínculo visitado" xfId="1990" builtinId="9" hidden="1"/>
    <cellStyle name="Hipervínculo visitado" xfId="1986" builtinId="9" hidden="1"/>
    <cellStyle name="Hipervínculo visitado" xfId="1978" builtinId="9" hidden="1"/>
    <cellStyle name="Hipervínculo visitado" xfId="1974" builtinId="9" hidden="1"/>
    <cellStyle name="Hipervínculo visitado" xfId="1970" builtinId="9" hidden="1"/>
    <cellStyle name="Hipervínculo visitado" xfId="1962" builtinId="9" hidden="1"/>
    <cellStyle name="Hipervínculo visitado" xfId="1958" builtinId="9" hidden="1"/>
    <cellStyle name="Hipervínculo visitado" xfId="1954" builtinId="9" hidden="1"/>
    <cellStyle name="Hipervínculo visitado" xfId="1946" builtinId="9" hidden="1"/>
    <cellStyle name="Hipervínculo visitado" xfId="1896" builtinId="9" hidden="1"/>
    <cellStyle name="Hipervínculo visitado" xfId="1940" builtinId="9" hidden="1"/>
    <cellStyle name="Hipervínculo visitado" xfId="1932" builtinId="9" hidden="1"/>
    <cellStyle name="Hipervínculo visitado" xfId="1928" builtinId="9" hidden="1"/>
    <cellStyle name="Hipervínculo visitado" xfId="1924" builtinId="9" hidden="1"/>
    <cellStyle name="Hipervínculo visitado" xfId="1916" builtinId="9" hidden="1"/>
    <cellStyle name="Hipervínculo visitado" xfId="1912" builtinId="9" hidden="1"/>
    <cellStyle name="Hipervínculo visitado" xfId="1908" builtinId="9" hidden="1"/>
    <cellStyle name="Hipervínculo visitado" xfId="1900" builtinId="9" hidden="1"/>
    <cellStyle name="Hipervínculo visitado" xfId="1894" builtinId="9" hidden="1"/>
    <cellStyle name="Hipervínculo visitado" xfId="1890" builtinId="9" hidden="1"/>
    <cellStyle name="Hipervínculo visitado" xfId="1882" builtinId="9" hidden="1"/>
    <cellStyle name="Hipervínculo visitado" xfId="1878" builtinId="9" hidden="1"/>
    <cellStyle name="Hipervínculo visitado" xfId="1874" builtinId="9" hidden="1"/>
    <cellStyle name="Hipervínculo visitado" xfId="1866" builtinId="9" hidden="1"/>
    <cellStyle name="Hipervínculo visitado" xfId="1862" builtinId="9" hidden="1"/>
    <cellStyle name="Hipervínculo visitado" xfId="1858" builtinId="9" hidden="1"/>
    <cellStyle name="Hipervínculo visitado" xfId="1850" builtinId="9" hidden="1"/>
    <cellStyle name="Hipervínculo visitado" xfId="1846" builtinId="9" hidden="1"/>
    <cellStyle name="Hipervínculo visitado" xfId="1842" builtinId="9" hidden="1"/>
    <cellStyle name="Hipervínculo visitado" xfId="1834" builtinId="9" hidden="1"/>
    <cellStyle name="Hipervínculo visitado" xfId="1830" builtinId="9" hidden="1"/>
    <cellStyle name="Hipervínculo visitado" xfId="1826" builtinId="9" hidden="1"/>
    <cellStyle name="Hipervínculo visitado" xfId="1818" builtinId="9" hidden="1"/>
    <cellStyle name="Hipervínculo visitado" xfId="1814" builtinId="9" hidden="1"/>
    <cellStyle name="Hipervínculo visitado" xfId="1764" builtinId="9" hidden="1"/>
    <cellStyle name="Hipervínculo visitado" xfId="1804" builtinId="9" hidden="1"/>
    <cellStyle name="Hipervínculo visitado" xfId="1800" builtinId="9" hidden="1"/>
    <cellStyle name="Hipervínculo visitado" xfId="1796" builtinId="9" hidden="1"/>
    <cellStyle name="Hipervínculo visitado" xfId="1788" builtinId="9" hidden="1"/>
    <cellStyle name="Hipervínculo visitado" xfId="1784" builtinId="9" hidden="1"/>
    <cellStyle name="Hipervínculo visitado" xfId="1780" builtinId="9" hidden="1"/>
    <cellStyle name="Hipervínculo visitado" xfId="1772" builtinId="9" hidden="1"/>
    <cellStyle name="Hipervínculo visitado" xfId="1768" builtinId="9" hidden="1"/>
    <cellStyle name="Hipervínculo visitado" xfId="1762" builtinId="9" hidden="1"/>
    <cellStyle name="Hipervínculo visitado" xfId="1754" builtinId="9" hidden="1"/>
    <cellStyle name="Hipervínculo visitado" xfId="1750" builtinId="9" hidden="1"/>
    <cellStyle name="Hipervínculo visitado" xfId="1746" builtinId="9" hidden="1"/>
    <cellStyle name="Hipervínculo visitado" xfId="1738" builtinId="9" hidden="1"/>
    <cellStyle name="Hipervínculo visitado" xfId="1734" builtinId="9" hidden="1"/>
    <cellStyle name="Hipervínculo visitado" xfId="1730" builtinId="9" hidden="1"/>
    <cellStyle name="Hipervínculo visitado" xfId="1722" builtinId="9" hidden="1"/>
    <cellStyle name="Hipervínculo visitado" xfId="1718" builtinId="9" hidden="1"/>
    <cellStyle name="Hipervínculo visitado" xfId="1714" builtinId="9" hidden="1"/>
    <cellStyle name="Hipervínculo visitado" xfId="1706" builtinId="9" hidden="1"/>
    <cellStyle name="Hipervínculo visitado" xfId="1702" builtinId="9" hidden="1"/>
    <cellStyle name="Hipervínculo visitado" xfId="1698" builtinId="9" hidden="1"/>
    <cellStyle name="Hipervínculo visitado" xfId="1690" builtinId="9" hidden="1"/>
    <cellStyle name="Hipervínculo visitado" xfId="1686" builtinId="9" hidden="1"/>
    <cellStyle name="Hipervínculo visitado" xfId="1682" builtinId="9" hidden="1"/>
    <cellStyle name="Hipervínculo visitado" xfId="1676" builtinId="9" hidden="1"/>
    <cellStyle name="Hipervínculo visitado" xfId="1672" builtinId="9" hidden="1"/>
    <cellStyle name="Hipervínculo visitado" xfId="1668" builtinId="9" hidden="1"/>
    <cellStyle name="Hipervínculo visitado" xfId="1660" builtinId="9" hidden="1"/>
    <cellStyle name="Hipervínculo visitado" xfId="1656" builtinId="9" hidden="1"/>
    <cellStyle name="Hipervínculo visitado" xfId="1652" builtinId="9" hidden="1"/>
    <cellStyle name="Hipervínculo visitado" xfId="1644" builtinId="9" hidden="1"/>
    <cellStyle name="Hipervínculo visitado" xfId="1640" builtinId="9" hidden="1"/>
    <cellStyle name="Hipervínculo visitado" xfId="1636" builtinId="9" hidden="1"/>
    <cellStyle name="Hipervínculo visitado" xfId="1626" builtinId="9" hidden="1"/>
    <cellStyle name="Hipervínculo visitado" xfId="1622" builtinId="9" hidden="1"/>
    <cellStyle name="Hipervínculo visitado" xfId="1618" builtinId="9" hidden="1"/>
    <cellStyle name="Hipervínculo visitado" xfId="1610" builtinId="9" hidden="1"/>
    <cellStyle name="Hipervínculo visitado" xfId="1606" builtinId="9" hidden="1"/>
    <cellStyle name="Hipervínculo visitado" xfId="1602" builtinId="9" hidden="1"/>
    <cellStyle name="Hipervínculo visitado" xfId="1594" builtinId="9" hidden="1"/>
    <cellStyle name="Hipervínculo visitado" xfId="1590" builtinId="9" hidden="1"/>
    <cellStyle name="Hipervínculo visitado" xfId="1586" builtinId="9" hidden="1"/>
    <cellStyle name="Hipervínculo visitado" xfId="1578" builtinId="9" hidden="1"/>
    <cellStyle name="Hipervínculo visitado" xfId="1574" builtinId="9" hidden="1"/>
    <cellStyle name="Hipervínculo visitado" xfId="1570" builtinId="9" hidden="1"/>
    <cellStyle name="Hipervínculo visitado" xfId="1562" builtinId="9" hidden="1"/>
    <cellStyle name="Hipervínculo visitado" xfId="1558" builtinId="9" hidden="1"/>
    <cellStyle name="Hipervínculo visitado" xfId="1554" builtinId="9" hidden="1"/>
    <cellStyle name="Hipervínculo visitado" xfId="1500" builtinId="9" hidden="1"/>
    <cellStyle name="Hipervínculo visitado" xfId="1544" builtinId="9" hidden="1"/>
    <cellStyle name="Hipervínculo visitado" xfId="1540" builtinId="9" hidden="1"/>
    <cellStyle name="Hipervínculo visitado" xfId="1532" builtinId="9" hidden="1"/>
    <cellStyle name="Hipervínculo visitado" xfId="1528" builtinId="9" hidden="1"/>
    <cellStyle name="Hipervínculo visitado" xfId="1524" builtinId="9" hidden="1"/>
    <cellStyle name="Hipervínculo visitado" xfId="1516" builtinId="9" hidden="1"/>
    <cellStyle name="Hipervínculo visitado" xfId="1512" builtinId="9" hidden="1"/>
    <cellStyle name="Hipervínculo visitado" xfId="1508" builtinId="9" hidden="1"/>
    <cellStyle name="Hipervínculo visitado" xfId="1498" builtinId="9" hidden="1"/>
    <cellStyle name="Hipervínculo visitado" xfId="1494" builtinId="9" hidden="1"/>
    <cellStyle name="Hipervínculo visitado" xfId="1490" builtinId="9" hidden="1"/>
    <cellStyle name="Hipervínculo visitado" xfId="1482" builtinId="9" hidden="1"/>
    <cellStyle name="Hipervínculo visitado" xfId="1478" builtinId="9" hidden="1"/>
    <cellStyle name="Hipervínculo visitado" xfId="1474" builtinId="9" hidden="1"/>
    <cellStyle name="Hipervínculo visitado" xfId="1466" builtinId="9" hidden="1"/>
    <cellStyle name="Hipervínculo visitado" xfId="1462" builtinId="9" hidden="1"/>
    <cellStyle name="Hipervínculo visitado" xfId="1458" builtinId="9" hidden="1"/>
    <cellStyle name="Hipervínculo visitado" xfId="1450" builtinId="9" hidden="1"/>
    <cellStyle name="Hipervínculo visitado" xfId="1446" builtinId="9" hidden="1"/>
    <cellStyle name="Hipervínculo visitado" xfId="1442" builtinId="9" hidden="1"/>
    <cellStyle name="Hipervínculo visitado" xfId="1434" builtinId="9" hidden="1"/>
    <cellStyle name="Hipervínculo visitado" xfId="1430" builtinId="9" hidden="1"/>
    <cellStyle name="Hipervínculo visitado" xfId="1426" builtinId="9" hidden="1"/>
    <cellStyle name="Hipervínculo visitado" xfId="1418" builtinId="9" hidden="1"/>
    <cellStyle name="Hipervínculo visitado" xfId="1368" builtinId="9" hidden="1"/>
    <cellStyle name="Hipervínculo visitado" xfId="1412" builtinId="9" hidden="1"/>
    <cellStyle name="Hipervínculo visitado" xfId="1404" builtinId="9" hidden="1"/>
    <cellStyle name="Hipervínculo visitado" xfId="1400" builtinId="9" hidden="1"/>
    <cellStyle name="Hipervínculo visitado" xfId="1396" builtinId="9" hidden="1"/>
    <cellStyle name="Hipervínculo visitado" xfId="1388" builtinId="9" hidden="1"/>
    <cellStyle name="Hipervínculo visitado" xfId="1384" builtinId="9" hidden="1"/>
    <cellStyle name="Hipervínculo visitado" xfId="1380" builtinId="9" hidden="1"/>
    <cellStyle name="Hipervínculo visitado" xfId="1372" builtinId="9" hidden="1"/>
    <cellStyle name="Hipervínculo visitado" xfId="1366" builtinId="9" hidden="1"/>
    <cellStyle name="Hipervínculo visitado" xfId="1362" builtinId="9" hidden="1"/>
    <cellStyle name="Hipervínculo visitado" xfId="1354" builtinId="9" hidden="1"/>
    <cellStyle name="Hipervínculo visitado" xfId="1350" builtinId="9" hidden="1"/>
    <cellStyle name="Hipervínculo visitado" xfId="1346" builtinId="9" hidden="1"/>
    <cellStyle name="Hipervínculo visitado" xfId="1338" builtinId="9" hidden="1"/>
    <cellStyle name="Hipervínculo visitado" xfId="1334" builtinId="9" hidden="1"/>
    <cellStyle name="Hipervínculo visitado" xfId="1330" builtinId="9" hidden="1"/>
    <cellStyle name="Hipervínculo visitado" xfId="1322" builtinId="9" hidden="1"/>
    <cellStyle name="Hipervínculo visitado" xfId="1318" builtinId="9" hidden="1"/>
    <cellStyle name="Hipervínculo visitado" xfId="1314" builtinId="9" hidden="1"/>
    <cellStyle name="Hipervínculo visitado" xfId="1306" builtinId="9" hidden="1"/>
    <cellStyle name="Hipervínculo visitado" xfId="1302" builtinId="9" hidden="1"/>
    <cellStyle name="Hipervínculo visitado" xfId="1298" builtinId="9" hidden="1"/>
    <cellStyle name="Hipervínculo visitado" xfId="1290" builtinId="9" hidden="1"/>
    <cellStyle name="Hipervínculo visitado" xfId="1286" builtinId="9" hidden="1"/>
    <cellStyle name="Hipervínculo visitado" xfId="1236" builtinId="9" hidden="1"/>
    <cellStyle name="Hipervínculo visitado" xfId="1276" builtinId="9" hidden="1"/>
    <cellStyle name="Hipervínculo visitado" xfId="1272" builtinId="9" hidden="1"/>
    <cellStyle name="Hipervínculo visitado" xfId="1268" builtinId="9" hidden="1"/>
    <cellStyle name="Hipervínculo visitado" xfId="1260" builtinId="9" hidden="1"/>
    <cellStyle name="Hipervínculo visitado" xfId="1256" builtinId="9" hidden="1"/>
    <cellStyle name="Hipervínculo visitado" xfId="1252" builtinId="9" hidden="1"/>
    <cellStyle name="Hipervínculo visitado" xfId="1244" builtinId="9" hidden="1"/>
    <cellStyle name="Hipervínculo visitado" xfId="1240" builtinId="9" hidden="1"/>
    <cellStyle name="Hipervínculo visitado" xfId="1234" builtinId="9" hidden="1"/>
    <cellStyle name="Hipervínculo visitado" xfId="1226" builtinId="9" hidden="1"/>
    <cellStyle name="Hipervínculo visitado" xfId="1222" builtinId="9" hidden="1"/>
    <cellStyle name="Hipervínculo visitado" xfId="1218" builtinId="9" hidden="1"/>
    <cellStyle name="Hipervínculo visitado" xfId="1210" builtinId="9" hidden="1"/>
    <cellStyle name="Hipervínculo visitado" xfId="1206" builtinId="9" hidden="1"/>
    <cellStyle name="Hipervínculo visitado" xfId="1202" builtinId="9" hidden="1"/>
    <cellStyle name="Hipervínculo visitado" xfId="1194" builtinId="9" hidden="1"/>
    <cellStyle name="Hipervínculo visitado" xfId="1190" builtinId="9" hidden="1"/>
    <cellStyle name="Hipervínculo visitado" xfId="1186" builtinId="9" hidden="1"/>
    <cellStyle name="Hipervínculo visitado" xfId="1178" builtinId="9" hidden="1"/>
    <cellStyle name="Hipervínculo visitado" xfId="1174" builtinId="9" hidden="1"/>
    <cellStyle name="Hipervínculo visitado" xfId="1170" builtinId="9" hidden="1"/>
    <cellStyle name="Hipervínculo visitado" xfId="1162" builtinId="9" hidden="1"/>
    <cellStyle name="Hipervínculo visitado" xfId="1158" builtinId="9" hidden="1"/>
    <cellStyle name="Hipervínculo visitado" xfId="1154" builtinId="9" hidden="1"/>
    <cellStyle name="Hipervínculo visitado" xfId="1142" builtinId="9" hidden="1"/>
    <cellStyle name="Hipervínculo visitado" xfId="1138" builtinId="9" hidden="1"/>
    <cellStyle name="Hipervínculo visitado" xfId="1134" builtinId="9" hidden="1"/>
    <cellStyle name="Hipervínculo visitado" xfId="1126" builtinId="9" hidden="1"/>
    <cellStyle name="Hipervínculo visitado" xfId="1122" builtinId="9" hidden="1"/>
    <cellStyle name="Hipervínculo visitado" xfId="1118" builtinId="9" hidden="1"/>
    <cellStyle name="Hipervínculo visitado" xfId="1110" builtinId="9" hidden="1"/>
    <cellStyle name="Hipervínculo visitado" xfId="1106" builtinId="9" hidden="1"/>
    <cellStyle name="Hipervínculo visitado" xfId="1102" builtinId="9" hidden="1"/>
    <cellStyle name="Hipervínculo visitado" xfId="1094" builtinId="9" hidden="1"/>
    <cellStyle name="Hipervínculo visitado" xfId="1090" builtinId="9" hidden="1"/>
    <cellStyle name="Hipervínculo visitado" xfId="1086" builtinId="9" hidden="1"/>
    <cellStyle name="Hipervínculo visitado" xfId="1078" builtinId="9" hidden="1"/>
    <cellStyle name="Hipervínculo visitado" xfId="1074" builtinId="9" hidden="1"/>
    <cellStyle name="Hipervínculo visitado" xfId="1070" builtinId="9" hidden="1"/>
    <cellStyle name="Hipervínculo visitado" xfId="1062" builtinId="9" hidden="1"/>
    <cellStyle name="Hipervínculo visitado" xfId="1058" builtinId="9" hidden="1"/>
    <cellStyle name="Hipervínculo visitado" xfId="1054" builtinId="9" hidden="1"/>
    <cellStyle name="Hipervínculo visitado" xfId="1046" builtinId="9" hidden="1"/>
    <cellStyle name="Hipervínculo visitado" xfId="1042" builtinId="9" hidden="1"/>
    <cellStyle name="Hipervínculo visitado" xfId="1038" builtinId="9" hidden="1"/>
    <cellStyle name="Hipervínculo visitado" xfId="1030" builtinId="9" hidden="1"/>
    <cellStyle name="Hipervínculo visitado" xfId="1026" builtinId="9" hidden="1"/>
    <cellStyle name="Hipervínculo visitado" xfId="1022" builtinId="9" hidden="1"/>
    <cellStyle name="Hipervínculo visitado" xfId="968" builtinId="9" hidden="1"/>
    <cellStyle name="Hipervínculo visitado" xfId="1012" builtinId="9" hidden="1"/>
    <cellStyle name="Hipervínculo visitado" xfId="1008" builtinId="9" hidden="1"/>
    <cellStyle name="Hipervínculo visitado" xfId="1000" builtinId="9" hidden="1"/>
    <cellStyle name="Hipervínculo visitado" xfId="996" builtinId="9" hidden="1"/>
    <cellStyle name="Hipervínculo visitado" xfId="992" builtinId="9" hidden="1"/>
    <cellStyle name="Hipervínculo visitado" xfId="984" builtinId="9" hidden="1"/>
    <cellStyle name="Hipervínculo visitado" xfId="980" builtinId="9" hidden="1"/>
    <cellStyle name="Hipervínculo visitado" xfId="976" builtinId="9" hidden="1"/>
    <cellStyle name="Hipervínculo visitado" xfId="967" builtinId="9" hidden="1"/>
    <cellStyle name="Hipervínculo visitado" xfId="963" builtinId="9" hidden="1"/>
    <cellStyle name="Hipervínculo visitado" xfId="959" builtinId="9" hidden="1"/>
    <cellStyle name="Hipervínculo visitado" xfId="951" builtinId="9" hidden="1"/>
    <cellStyle name="Hipervínculo visitado" xfId="947" builtinId="9" hidden="1"/>
    <cellStyle name="Hipervínculo visitado" xfId="943" builtinId="9" hidden="1"/>
    <cellStyle name="Hipervínculo visitado" xfId="935" builtinId="9" hidden="1"/>
    <cellStyle name="Hipervínculo visitado" xfId="931" builtinId="9" hidden="1"/>
    <cellStyle name="Hipervínculo visitado" xfId="927" builtinId="9" hidden="1"/>
    <cellStyle name="Hipervínculo visitado" xfId="919" builtinId="9" hidden="1"/>
    <cellStyle name="Hipervínculo visitado" xfId="915" builtinId="9" hidden="1"/>
    <cellStyle name="Hipervínculo visitado" xfId="911" builtinId="9" hidden="1"/>
    <cellStyle name="Hipervínculo visitado" xfId="903" builtinId="9" hidden="1"/>
    <cellStyle name="Hipervínculo visitado" xfId="899" builtinId="9" hidden="1"/>
    <cellStyle name="Hipervínculo visitado" xfId="895" builtinId="9" hidden="1"/>
    <cellStyle name="Hipervínculo visitado" xfId="887" builtinId="9" hidden="1"/>
    <cellStyle name="Hipervínculo visitado" xfId="837" builtinId="9" hidden="1"/>
    <cellStyle name="Hipervínculo visitado" xfId="881" builtinId="9" hidden="1"/>
    <cellStyle name="Hipervínculo visitado" xfId="873" builtinId="9" hidden="1"/>
    <cellStyle name="Hipervínculo visitado" xfId="869" builtinId="9" hidden="1"/>
    <cellStyle name="Hipervínculo visitado" xfId="865" builtinId="9" hidden="1"/>
    <cellStyle name="Hipervínculo visitado" xfId="857" builtinId="9" hidden="1"/>
    <cellStyle name="Hipervínculo visitado" xfId="853" builtinId="9" hidden="1"/>
    <cellStyle name="Hipervínculo visitado" xfId="849" builtinId="9" hidden="1"/>
    <cellStyle name="Hipervínculo visitado" xfId="841" builtinId="9" hidden="1"/>
    <cellStyle name="Hipervínculo visitado" xfId="835" builtinId="9" hidden="1"/>
    <cellStyle name="Hipervínculo visitado" xfId="831" builtinId="9" hidden="1"/>
    <cellStyle name="Hipervínculo visitado" xfId="823" builtinId="9" hidden="1"/>
    <cellStyle name="Hipervínculo visitado" xfId="819" builtinId="9" hidden="1"/>
    <cellStyle name="Hipervínculo visitado" xfId="815" builtinId="9" hidden="1"/>
    <cellStyle name="Hipervínculo visitado" xfId="807" builtinId="9" hidden="1"/>
    <cellStyle name="Hipervínculo visitado" xfId="803" builtinId="9" hidden="1"/>
    <cellStyle name="Hipervínculo visitado" xfId="799" builtinId="9" hidden="1"/>
    <cellStyle name="Hipervínculo visitado" xfId="791" builtinId="9" hidden="1"/>
    <cellStyle name="Hipervínculo visitado" xfId="787" builtinId="9" hidden="1"/>
    <cellStyle name="Hipervínculo visitado" xfId="783" builtinId="9" hidden="1"/>
    <cellStyle name="Hipervínculo visitado" xfId="775" builtinId="9" hidden="1"/>
    <cellStyle name="Hipervínculo visitado" xfId="771" builtinId="9" hidden="1"/>
    <cellStyle name="Hipervínculo visitado" xfId="767" builtinId="9" hidden="1"/>
    <cellStyle name="Hipervínculo visitado" xfId="759" builtinId="9" hidden="1"/>
    <cellStyle name="Hipervínculo visitado" xfId="755" builtinId="9" hidden="1"/>
    <cellStyle name="Hipervínculo visitado" xfId="705" builtinId="9" hidden="1"/>
    <cellStyle name="Hipervínculo visitado" xfId="745" builtinId="9" hidden="1"/>
    <cellStyle name="Hipervínculo visitado" xfId="741" builtinId="9" hidden="1"/>
    <cellStyle name="Hipervínculo visitado" xfId="737" builtinId="9" hidden="1"/>
    <cellStyle name="Hipervínculo visitado" xfId="729" builtinId="9" hidden="1"/>
    <cellStyle name="Hipervínculo visitado" xfId="725" builtinId="9" hidden="1"/>
    <cellStyle name="Hipervínculo visitado" xfId="721" builtinId="9" hidden="1"/>
    <cellStyle name="Hipervínculo visitado" xfId="713" builtinId="9" hidden="1"/>
    <cellStyle name="Hipervínculo visitado" xfId="709" builtinId="9" hidden="1"/>
    <cellStyle name="Hipervínculo visitado" xfId="703" builtinId="9" hidden="1"/>
    <cellStyle name="Hipervínculo visitado" xfId="695" builtinId="9" hidden="1"/>
    <cellStyle name="Hipervínculo visitado" xfId="691" builtinId="9" hidden="1"/>
    <cellStyle name="Hipervínculo visitado" xfId="687" builtinId="9" hidden="1"/>
    <cellStyle name="Hipervínculo visitado" xfId="679" builtinId="9" hidden="1"/>
    <cellStyle name="Hipervínculo visitado" xfId="675" builtinId="9" hidden="1"/>
    <cellStyle name="Hipervínculo visitado" xfId="671" builtinId="9" hidden="1"/>
    <cellStyle name="Hipervínculo visitado" xfId="663" builtinId="9" hidden="1"/>
    <cellStyle name="Hipervínculo visitado" xfId="659" builtinId="9" hidden="1"/>
    <cellStyle name="Hipervínculo visitado" xfId="655" builtinId="9" hidden="1"/>
    <cellStyle name="Hipervínculo visitado" xfId="647" builtinId="9" hidden="1"/>
    <cellStyle name="Hipervínculo visitado" xfId="643" builtinId="9" hidden="1"/>
    <cellStyle name="Hipervínculo visitado" xfId="639" builtinId="9" hidden="1"/>
    <cellStyle name="Hipervínculo visitado" xfId="631" builtinId="9" hidden="1"/>
    <cellStyle name="Hipervínculo visitado" xfId="627" builtinId="9" hidden="1"/>
    <cellStyle name="Hipervínculo visitado" xfId="623" builtinId="9" hidden="1"/>
    <cellStyle name="Hipervínculo visitado" xfId="617" builtinId="9" hidden="1"/>
    <cellStyle name="Hipervínculo visitado" xfId="613" builtinId="9" hidden="1"/>
    <cellStyle name="Hipervínculo visitado" xfId="609" builtinId="9" hidden="1"/>
    <cellStyle name="Hipervínculo visitado" xfId="601" builtinId="9" hidden="1"/>
    <cellStyle name="Hipervínculo visitado" xfId="597" builtinId="9" hidden="1"/>
    <cellStyle name="Hipervínculo visitado" xfId="593" builtinId="9" hidden="1"/>
    <cellStyle name="Hipervínculo visitado" xfId="585" builtinId="9" hidden="1"/>
    <cellStyle name="Hipervínculo visitado" xfId="581" builtinId="9" hidden="1"/>
    <cellStyle name="Hipervínculo visitado" xfId="577" builtinId="9" hidden="1"/>
    <cellStyle name="Hipervínculo visitado" xfId="567" builtinId="9" hidden="1"/>
    <cellStyle name="Hipervínculo visitado" xfId="563" builtinId="9" hidden="1"/>
    <cellStyle name="Hipervínculo visitado" xfId="559" builtinId="9" hidden="1"/>
    <cellStyle name="Hipervínculo visitado" xfId="551" builtinId="9" hidden="1"/>
    <cellStyle name="Hipervínculo visitado" xfId="547" builtinId="9" hidden="1"/>
    <cellStyle name="Hipervínculo visitado" xfId="543" builtinId="9" hidden="1"/>
    <cellStyle name="Hipervínculo visitado" xfId="535" builtinId="9" hidden="1"/>
    <cellStyle name="Hipervínculo visitado" xfId="531" builtinId="9" hidden="1"/>
    <cellStyle name="Hipervínculo visitado" xfId="527" builtinId="9" hidden="1"/>
    <cellStyle name="Hipervínculo visitado" xfId="519" builtinId="9" hidden="1"/>
    <cellStyle name="Hipervínculo visitado" xfId="515" builtinId="9" hidden="1"/>
    <cellStyle name="Hipervínculo visitado" xfId="511" builtinId="9" hidden="1"/>
    <cellStyle name="Hipervínculo visitado" xfId="503" builtinId="9" hidden="1"/>
    <cellStyle name="Hipervínculo visitado" xfId="499" builtinId="9" hidden="1"/>
    <cellStyle name="Hipervínculo visitado" xfId="495" builtinId="9" hidden="1"/>
    <cellStyle name="Hipervínculo visitado" xfId="441" builtinId="9" hidden="1"/>
    <cellStyle name="Hipervínculo visitado" xfId="485" builtinId="9" hidden="1"/>
    <cellStyle name="Hipervínculo visitado" xfId="481" builtinId="9" hidden="1"/>
    <cellStyle name="Hipervínculo visitado" xfId="473" builtinId="9" hidden="1"/>
    <cellStyle name="Hipervínculo visitado" xfId="469" builtinId="9" hidden="1"/>
    <cellStyle name="Hipervínculo visitado" xfId="465" builtinId="9" hidden="1"/>
    <cellStyle name="Hipervínculo visitado" xfId="457" builtinId="9" hidden="1"/>
    <cellStyle name="Hipervínculo visitado" xfId="453" builtinId="9" hidden="1"/>
    <cellStyle name="Hipervínculo visitado" xfId="449" builtinId="9" hidden="1"/>
    <cellStyle name="Hipervínculo visitado" xfId="439" builtinId="9" hidden="1"/>
    <cellStyle name="Hipervínculo visitado" xfId="209" builtinId="9" hidden="1"/>
    <cellStyle name="Hipervínculo visitado" xfId="211" builtinId="9" hidden="1"/>
    <cellStyle name="Hipervínculo visitado" xfId="217" builtinId="9" hidden="1"/>
    <cellStyle name="Hipervínculo visitado" xfId="219" builtinId="9" hidden="1"/>
    <cellStyle name="Hipervínculo visitado" xfId="223" builtinId="9" hidden="1"/>
    <cellStyle name="Hipervínculo visitado" xfId="225" builtinId="9" hidden="1"/>
    <cellStyle name="Hipervínculo visitado" xfId="229" builtinId="9" hidden="1"/>
    <cellStyle name="Hipervínculo visitado" xfId="231" builtinId="9" hidden="1"/>
    <cellStyle name="Hipervínculo visitado" xfId="237" builtinId="9" hidden="1"/>
    <cellStyle name="Hipervínculo visitado" xfId="239" builtinId="9" hidden="1"/>
    <cellStyle name="Hipervínculo visitado" xfId="241" builtinId="9" hidden="1"/>
    <cellStyle name="Hipervínculo visitado" xfId="247" builtinId="9" hidden="1"/>
    <cellStyle name="Hipervínculo visitado" xfId="249" builtinId="9" hidden="1"/>
    <cellStyle name="Hipervínculo visitado" xfId="253" builtinId="9" hidden="1"/>
    <cellStyle name="Hipervínculo visitado" xfId="257" builtinId="9" hidden="1"/>
    <cellStyle name="Hipervínculo visitado" xfId="261" builtinId="9" hidden="1"/>
    <cellStyle name="Hipervínculo visitado" xfId="263" builtinId="9" hidden="1"/>
    <cellStyle name="Hipervínculo visitado" xfId="269" builtinId="9" hidden="1"/>
    <cellStyle name="Hipervínculo visitado" xfId="271" builtinId="9" hidden="1"/>
    <cellStyle name="Hipervínculo visitado" xfId="273" builtinId="9" hidden="1"/>
    <cellStyle name="Hipervínculo visitado" xfId="279" builtinId="9" hidden="1"/>
    <cellStyle name="Hipervínculo visitado" xfId="281" builtinId="9" hidden="1"/>
    <cellStyle name="Hipervínculo visitado" xfId="285" builtinId="9" hidden="1"/>
    <cellStyle name="Hipervínculo visitado" xfId="289" builtinId="9" hidden="1"/>
    <cellStyle name="Hipervínculo visitado" xfId="293" builtinId="9" hidden="1"/>
    <cellStyle name="Hipervínculo visitado" xfId="295" builtinId="9" hidden="1"/>
    <cellStyle name="Hipervínculo visitado" xfId="301" builtinId="9" hidden="1"/>
    <cellStyle name="Hipervínculo visitado" xfId="303" builtinId="9" hidden="1"/>
    <cellStyle name="Hipervínculo visitado" xfId="305" builtinId="9" hidden="1"/>
    <cellStyle name="Hipervínculo visitado" xfId="313" builtinId="9" hidden="1"/>
    <cellStyle name="Hipervínculo visitado" xfId="315" builtinId="9" hidden="1"/>
    <cellStyle name="Hipervínculo visitado" xfId="319" builtinId="9" hidden="1"/>
    <cellStyle name="Hipervínculo visitado" xfId="323" builtinId="9" hidden="1"/>
    <cellStyle name="Hipervínculo visitado" xfId="327" builtinId="9" hidden="1"/>
    <cellStyle name="Hipervínculo visitado" xfId="329" builtinId="9" hidden="1"/>
    <cellStyle name="Hipervínculo visitado" xfId="335" builtinId="9" hidden="1"/>
    <cellStyle name="Hipervínculo visitado" xfId="337" builtinId="9" hidden="1"/>
    <cellStyle name="Hipervínculo visitado" xfId="339" builtinId="9" hidden="1"/>
    <cellStyle name="Hipervínculo visitado" xfId="345" builtinId="9" hidden="1"/>
    <cellStyle name="Hipervínculo visitado" xfId="347" builtinId="9" hidden="1"/>
    <cellStyle name="Hipervínculo visitado" xfId="351" builtinId="9" hidden="1"/>
    <cellStyle name="Hipervínculo visitado" xfId="355" builtinId="9" hidden="1"/>
    <cellStyle name="Hipervínculo visitado" xfId="357" builtinId="9" hidden="1"/>
    <cellStyle name="Hipervínculo visitado" xfId="359" builtinId="9" hidden="1"/>
    <cellStyle name="Hipervínculo visitado" xfId="365" builtinId="9" hidden="1"/>
    <cellStyle name="Hipervínculo visitado" xfId="367" builtinId="9" hidden="1"/>
    <cellStyle name="Hipervínculo visitado" xfId="369" builtinId="9" hidden="1"/>
    <cellStyle name="Hipervínculo visitado" xfId="375" builtinId="9" hidden="1"/>
    <cellStyle name="Hipervínculo visitado" xfId="377" builtinId="9" hidden="1"/>
    <cellStyle name="Hipervínculo visitado" xfId="381" builtinId="9" hidden="1"/>
    <cellStyle name="Hipervínculo visitado" xfId="385" builtinId="9" hidden="1"/>
    <cellStyle name="Hipervínculo visitado" xfId="389" builtinId="9" hidden="1"/>
    <cellStyle name="Hipervínculo visitado" xfId="391" builtinId="9" hidden="1"/>
    <cellStyle name="Hipervínculo visitado" xfId="397" builtinId="9" hidden="1"/>
    <cellStyle name="Hipervínculo visitado" xfId="399" builtinId="9" hidden="1"/>
    <cellStyle name="Hipervínculo visitado" xfId="401" builtinId="9" hidden="1"/>
    <cellStyle name="Hipervínculo visitado" xfId="407" builtinId="9" hidden="1"/>
    <cellStyle name="Hipervínculo visitado" xfId="409" builtinId="9" hidden="1"/>
    <cellStyle name="Hipervínculo visitado" xfId="413" builtinId="9" hidden="1"/>
    <cellStyle name="Hipervínculo visitado" xfId="417" builtinId="9" hidden="1"/>
    <cellStyle name="Hipervínculo visitado" xfId="421" builtinId="9" hidden="1"/>
    <cellStyle name="Hipervínculo visitado" xfId="423" builtinId="9" hidden="1"/>
    <cellStyle name="Hipervínculo visitado" xfId="429" builtinId="9" hidden="1"/>
    <cellStyle name="Hipervínculo visitado" xfId="431" builtinId="9" hidden="1"/>
    <cellStyle name="Hipervínculo visitado" xfId="433" builtinId="9" hidden="1"/>
    <cellStyle name="Hipervínculo visitado" xfId="435" builtinId="9" hidden="1"/>
    <cellStyle name="Hipervínculo visitado" xfId="427" builtinId="9" hidden="1"/>
    <cellStyle name="Hipervínculo visitado" xfId="419" builtinId="9" hidden="1"/>
    <cellStyle name="Hipervínculo visitado" xfId="403" builtinId="9" hidden="1"/>
    <cellStyle name="Hipervínculo visitado" xfId="395" builtinId="9" hidden="1"/>
    <cellStyle name="Hipervínculo visitado" xfId="387" builtinId="9" hidden="1"/>
    <cellStyle name="Hipervínculo visitado" xfId="371" builtinId="9" hidden="1"/>
    <cellStyle name="Hipervínculo visitado" xfId="363" builtinId="9" hidden="1"/>
    <cellStyle name="Hipervínculo visitado" xfId="309" builtinId="9" hidden="1"/>
    <cellStyle name="Hipervínculo visitado" xfId="341" builtinId="9" hidden="1"/>
    <cellStyle name="Hipervínculo visitado" xfId="333" builtinId="9" hidden="1"/>
    <cellStyle name="Hipervínculo visitado" xfId="325" builtinId="9" hidden="1"/>
    <cellStyle name="Hipervínculo visitado" xfId="307" builtinId="9" hidden="1"/>
    <cellStyle name="Hipervínculo visitado" xfId="299" builtinId="9" hidden="1"/>
    <cellStyle name="Hipervínculo visitado" xfId="291" builtinId="9" hidden="1"/>
    <cellStyle name="Hipervínculo visitado" xfId="275" builtinId="9" hidden="1"/>
    <cellStyle name="Hipervínculo visitado" xfId="267" builtinId="9" hidden="1"/>
    <cellStyle name="Hipervínculo visitado" xfId="259" builtinId="9" hidden="1"/>
    <cellStyle name="Hipervínculo visitado" xfId="243" builtinId="9" hidden="1"/>
    <cellStyle name="Hipervínculo visitado" xfId="235" builtinId="9" hidden="1"/>
    <cellStyle name="Hipervínculo visitado" xfId="227" builtinId="9" hidden="1"/>
    <cellStyle name="Hipervínculo visitado" xfId="213" builtinId="9" hidden="1"/>
    <cellStyle name="Hipervínculo visitado" xfId="141" builtinId="9" hidden="1"/>
    <cellStyle name="Hipervínculo visitado" xfId="143" builtinId="9" hidden="1"/>
    <cellStyle name="Hipervínculo visitado" xfId="147" builtinId="9" hidden="1"/>
    <cellStyle name="Hipervínculo visitado" xfId="149" builtinId="9" hidden="1"/>
    <cellStyle name="Hipervínculo visitado" xfId="151" builtinId="9" hidden="1"/>
    <cellStyle name="Hipervínculo visitado" xfId="157" builtinId="9" hidden="1"/>
    <cellStyle name="Hipervínculo visitado" xfId="159" builtinId="9" hidden="1"/>
    <cellStyle name="Hipervínculo visitado" xfId="161" builtinId="9" hidden="1"/>
    <cellStyle name="Hipervínculo visitado" xfId="165" builtinId="9" hidden="1"/>
    <cellStyle name="Hipervínculo visitado" xfId="167" builtinId="9" hidden="1"/>
    <cellStyle name="Hipervínculo visitado" xfId="169" builtinId="9" hidden="1"/>
    <cellStyle name="Hipervínculo visitado" xfId="175" builtinId="9" hidden="1"/>
    <cellStyle name="Hipervínculo visitado" xfId="179" builtinId="9" hidden="1"/>
    <cellStyle name="Hipervínculo visitado" xfId="181" builtinId="9" hidden="1"/>
    <cellStyle name="Hipervínculo visitado" xfId="185" builtinId="9" hidden="1"/>
    <cellStyle name="Hipervínculo visitado" xfId="187" builtinId="9" hidden="1"/>
    <cellStyle name="Hipervínculo visitado" xfId="191" builtinId="9" hidden="1"/>
    <cellStyle name="Hipervínculo visitado" xfId="195" builtinId="9" hidden="1"/>
    <cellStyle name="Hipervínculo visitado" xfId="197" builtinId="9" hidden="1"/>
    <cellStyle name="Hipervínculo visitado" xfId="199" builtinId="9" hidden="1"/>
    <cellStyle name="Hipervínculo visitado" xfId="203" builtinId="9" hidden="1"/>
    <cellStyle name="Hipervínculo visitado" xfId="207" builtinId="9" hidden="1"/>
    <cellStyle name="Hipervínculo visitado" xfId="205" builtinId="9" hidden="1"/>
    <cellStyle name="Hipervínculo visitado" xfId="171" builtinId="9" hidden="1"/>
    <cellStyle name="Hipervínculo visitado" xfId="155" builtinId="9" hidden="1"/>
    <cellStyle name="Hipervínculo visitado" xfId="139" builtinId="9" hidden="1"/>
    <cellStyle name="Hipervínculo visitado" xfId="115" builtinId="9" hidden="1"/>
    <cellStyle name="Hipervínculo visitado" xfId="117" builtinId="9" hidden="1"/>
    <cellStyle name="Hipervínculo visitado" xfId="119" builtinId="9" hidden="1"/>
    <cellStyle name="Hipervínculo visitado" xfId="125" builtinId="9" hidden="1"/>
    <cellStyle name="Hipervínculo visitado" xfId="127" builtinId="9" hidden="1"/>
    <cellStyle name="Hipervínculo visitado" xfId="129" builtinId="9" hidden="1"/>
    <cellStyle name="Hipervínculo visitado" xfId="133" builtinId="9" hidden="1"/>
    <cellStyle name="Hipervínculo visitado" xfId="135" builtinId="9" hidden="1"/>
    <cellStyle name="Hipervínculo visitado" xfId="137" builtinId="9" hidden="1"/>
    <cellStyle name="Hipervínculo visitado" xfId="101" builtinId="9" hidden="1"/>
    <cellStyle name="Hipervínculo visitado" xfId="103" builtinId="9" hidden="1"/>
    <cellStyle name="Hipervínculo visitado" xfId="105" builtinId="9" hidden="1"/>
    <cellStyle name="Hipervínculo visitado" xfId="109" builtinId="9" hidden="1"/>
    <cellStyle name="Hipervínculo visitado" xfId="111" builtinId="9" hidden="1"/>
    <cellStyle name="Hipervínculo visitado" xfId="95" builtinId="9" hidden="1"/>
    <cellStyle name="Hipervínculo visitado" xfId="99" builtinId="9" hidden="1"/>
    <cellStyle name="Hipervínculo visitado" xfId="93" builtinId="9" hidden="1"/>
    <cellStyle name="Hipervínculo visitado" xfId="91" builtinId="9" hidden="1"/>
    <cellStyle name="Hipervínculo visitado" xfId="97" builtinId="9" hidden="1"/>
    <cellStyle name="Hipervínculo visitado" xfId="107" builtinId="9" hidden="1"/>
    <cellStyle name="Hipervínculo visitado" xfId="123" builtinId="9" hidden="1"/>
    <cellStyle name="Hipervínculo visitado" xfId="131" builtinId="9" hidden="1"/>
    <cellStyle name="Hipervínculo visitado" xfId="121" builtinId="9" hidden="1"/>
    <cellStyle name="Hipervínculo visitado" xfId="113" builtinId="9" hidden="1"/>
    <cellStyle name="Hipervínculo visitado" xfId="189" builtinId="9" hidden="1"/>
    <cellStyle name="Hipervínculo visitado" xfId="201" builtinId="9" hidden="1"/>
    <cellStyle name="Hipervínculo visitado" xfId="193" builtinId="9" hidden="1"/>
    <cellStyle name="Hipervínculo visitado" xfId="183" builtinId="9" hidden="1"/>
    <cellStyle name="Hipervínculo visitado" xfId="173" builtinId="9" hidden="1"/>
    <cellStyle name="Hipervínculo visitado" xfId="163" builtinId="9" hidden="1"/>
    <cellStyle name="Hipervínculo visitado" xfId="153" builtinId="9" hidden="1"/>
    <cellStyle name="Hipervínculo visitado" xfId="145" builtinId="9" hidden="1"/>
    <cellStyle name="Hipervínculo visitado" xfId="221" builtinId="9" hidden="1"/>
    <cellStyle name="Hipervínculo visitado" xfId="251" builtinId="9" hidden="1"/>
    <cellStyle name="Hipervínculo visitado" xfId="283" builtinId="9" hidden="1"/>
    <cellStyle name="Hipervínculo visitado" xfId="317" builtinId="9" hidden="1"/>
    <cellStyle name="Hipervínculo visitado" xfId="349" builtinId="9" hidden="1"/>
    <cellStyle name="Hipervínculo visitado" xfId="379" builtinId="9" hidden="1"/>
    <cellStyle name="Hipervínculo visitado" xfId="411" builtinId="9" hidden="1"/>
    <cellStyle name="Hipervínculo visitado" xfId="437" builtinId="9" hidden="1"/>
    <cellStyle name="Hipervínculo visitado" xfId="425" builtinId="9" hidden="1"/>
    <cellStyle name="Hipervínculo visitado" xfId="415" builtinId="9" hidden="1"/>
    <cellStyle name="Hipervínculo visitado" xfId="405" builtinId="9" hidden="1"/>
    <cellStyle name="Hipervínculo visitado" xfId="393" builtinId="9" hidden="1"/>
    <cellStyle name="Hipervínculo visitado" xfId="383" builtinId="9" hidden="1"/>
    <cellStyle name="Hipervínculo visitado" xfId="373" builtinId="9" hidden="1"/>
    <cellStyle name="Hipervínculo visitado" xfId="361" builtinId="9" hidden="1"/>
    <cellStyle name="Hipervínculo visitado" xfId="353" builtinId="9" hidden="1"/>
    <cellStyle name="Hipervínculo visitado" xfId="343" builtinId="9" hidden="1"/>
    <cellStyle name="Hipervínculo visitado" xfId="331" builtinId="9" hidden="1"/>
    <cellStyle name="Hipervínculo visitado" xfId="321" builtinId="9" hidden="1"/>
    <cellStyle name="Hipervínculo visitado" xfId="311" builtinId="9" hidden="1"/>
    <cellStyle name="Hipervínculo visitado" xfId="297" builtinId="9" hidden="1"/>
    <cellStyle name="Hipervínculo visitado" xfId="287" builtinId="9" hidden="1"/>
    <cellStyle name="Hipervínculo visitado" xfId="277" builtinId="9" hidden="1"/>
    <cellStyle name="Hipervínculo visitado" xfId="265" builtinId="9" hidden="1"/>
    <cellStyle name="Hipervínculo visitado" xfId="255" builtinId="9" hidden="1"/>
    <cellStyle name="Hipervínculo visitado" xfId="245" builtinId="9" hidden="1"/>
    <cellStyle name="Hipervínculo visitado" xfId="233" builtinId="9" hidden="1"/>
    <cellStyle name="Hipervínculo visitado" xfId="177" builtinId="9" hidden="1"/>
    <cellStyle name="Hipervínculo visitado" xfId="215" builtinId="9" hidden="1"/>
    <cellStyle name="Hipervínculo visitado" xfId="445" builtinId="9" hidden="1"/>
    <cellStyle name="Hipervínculo visitado" xfId="461" builtinId="9" hidden="1"/>
    <cellStyle name="Hipervínculo visitado" xfId="477" builtinId="9" hidden="1"/>
    <cellStyle name="Hipervínculo visitado" xfId="491" builtinId="9" hidden="1"/>
    <cellStyle name="Hipervínculo visitado" xfId="507" builtinId="9" hidden="1"/>
    <cellStyle name="Hipervínculo visitado" xfId="523" builtinId="9" hidden="1"/>
    <cellStyle name="Hipervínculo visitado" xfId="539" builtinId="9" hidden="1"/>
    <cellStyle name="Hipervínculo visitado" xfId="555" builtinId="9" hidden="1"/>
    <cellStyle name="Hipervínculo visitado" xfId="571" builtinId="9" hidden="1"/>
    <cellStyle name="Hipervínculo visitado" xfId="589" builtinId="9" hidden="1"/>
    <cellStyle name="Hipervínculo visitado" xfId="605" builtinId="9" hidden="1"/>
    <cellStyle name="Hipervínculo visitado" xfId="573" builtinId="9" hidden="1"/>
    <cellStyle name="Hipervínculo visitado" xfId="635" builtinId="9" hidden="1"/>
    <cellStyle name="Hipervínculo visitado" xfId="651" builtinId="9" hidden="1"/>
    <cellStyle name="Hipervínculo visitado" xfId="667" builtinId="9" hidden="1"/>
    <cellStyle name="Hipervínculo visitado" xfId="683" builtinId="9" hidden="1"/>
    <cellStyle name="Hipervínculo visitado" xfId="699" builtinId="9" hidden="1"/>
    <cellStyle name="Hipervínculo visitado" xfId="717" builtinId="9" hidden="1"/>
    <cellStyle name="Hipervínculo visitado" xfId="733" builtinId="9" hidden="1"/>
    <cellStyle name="Hipervínculo visitado" xfId="749" builtinId="9" hidden="1"/>
    <cellStyle name="Hipervínculo visitado" xfId="763" builtinId="9" hidden="1"/>
    <cellStyle name="Hipervínculo visitado" xfId="779" builtinId="9" hidden="1"/>
    <cellStyle name="Hipervínculo visitado" xfId="795" builtinId="9" hidden="1"/>
    <cellStyle name="Hipervínculo visitado" xfId="811" builtinId="9" hidden="1"/>
    <cellStyle name="Hipervínculo visitado" xfId="827" builtinId="9" hidden="1"/>
    <cellStyle name="Hipervínculo visitado" xfId="845" builtinId="9" hidden="1"/>
    <cellStyle name="Hipervínculo visitado" xfId="861" builtinId="9" hidden="1"/>
    <cellStyle name="Hipervínculo visitado" xfId="877" builtinId="9" hidden="1"/>
    <cellStyle name="Hipervínculo visitado" xfId="891" builtinId="9" hidden="1"/>
    <cellStyle name="Hipervínculo visitado" xfId="907" builtinId="9" hidden="1"/>
    <cellStyle name="Hipervínculo visitado" xfId="923" builtinId="9" hidden="1"/>
    <cellStyle name="Hipervínculo visitado" xfId="939" builtinId="9" hidden="1"/>
    <cellStyle name="Hipervínculo visitado" xfId="955" builtinId="9" hidden="1"/>
    <cellStyle name="Hipervínculo visitado" xfId="972" builtinId="9" hidden="1"/>
    <cellStyle name="Hipervínculo visitado" xfId="988" builtinId="9" hidden="1"/>
    <cellStyle name="Hipervínculo visitado" xfId="1004" builtinId="9" hidden="1"/>
    <cellStyle name="Hipervínculo visitado" xfId="1018" builtinId="9" hidden="1"/>
    <cellStyle name="Hipervínculo visitado" xfId="1034" builtinId="9" hidden="1"/>
    <cellStyle name="Hipervínculo visitado" xfId="1050" builtinId="9" hidden="1"/>
    <cellStyle name="Hipervínculo visitado" xfId="1066" builtinId="9" hidden="1"/>
    <cellStyle name="Hipervínculo visitado" xfId="1082" builtinId="9" hidden="1"/>
    <cellStyle name="Hipervínculo visitado" xfId="1098" builtinId="9" hidden="1"/>
    <cellStyle name="Hipervínculo visitado" xfId="1114" builtinId="9" hidden="1"/>
    <cellStyle name="Hipervínculo visitado" xfId="1130" builtinId="9" hidden="1"/>
    <cellStyle name="Hipervínculo visitado" xfId="1150" builtinId="9" hidden="1"/>
    <cellStyle name="Hipervínculo visitado" xfId="1166" builtinId="9" hidden="1"/>
    <cellStyle name="Hipervínculo visitado" xfId="1182" builtinId="9" hidden="1"/>
    <cellStyle name="Hipervínculo visitado" xfId="1198" builtinId="9" hidden="1"/>
    <cellStyle name="Hipervínculo visitado" xfId="1214" builtinId="9" hidden="1"/>
    <cellStyle name="Hipervínculo visitado" xfId="1230" builtinId="9" hidden="1"/>
    <cellStyle name="Hipervínculo visitado" xfId="1248" builtinId="9" hidden="1"/>
    <cellStyle name="Hipervínculo visitado" xfId="1264" builtinId="9" hidden="1"/>
    <cellStyle name="Hipervínculo visitado" xfId="1280" builtinId="9" hidden="1"/>
    <cellStyle name="Hipervínculo visitado" xfId="1294" builtinId="9" hidden="1"/>
    <cellStyle name="Hipervínculo visitado" xfId="1310" builtinId="9" hidden="1"/>
    <cellStyle name="Hipervínculo visitado" xfId="1326" builtinId="9" hidden="1"/>
    <cellStyle name="Hipervínculo visitado" xfId="1342" builtinId="9" hidden="1"/>
    <cellStyle name="Hipervínculo visitado" xfId="1358" builtinId="9" hidden="1"/>
    <cellStyle name="Hipervínculo visitado" xfId="1376" builtinId="9" hidden="1"/>
    <cellStyle name="Hipervínculo visitado" xfId="1392" builtinId="9" hidden="1"/>
    <cellStyle name="Hipervínculo visitado" xfId="1408" builtinId="9" hidden="1"/>
    <cellStyle name="Hipervínculo visitado" xfId="1422" builtinId="9" hidden="1"/>
    <cellStyle name="Hipervínculo visitado" xfId="1438" builtinId="9" hidden="1"/>
    <cellStyle name="Hipervínculo visitado" xfId="1454" builtinId="9" hidden="1"/>
    <cellStyle name="Hipervínculo visitado" xfId="1470" builtinId="9" hidden="1"/>
    <cellStyle name="Hipervínculo visitado" xfId="1486" builtinId="9" hidden="1"/>
    <cellStyle name="Hipervínculo visitado" xfId="1504" builtinId="9" hidden="1"/>
    <cellStyle name="Hipervínculo visitado" xfId="1520" builtinId="9" hidden="1"/>
    <cellStyle name="Hipervínculo visitado" xfId="1536" builtinId="9" hidden="1"/>
    <cellStyle name="Hipervínculo visitado" xfId="1550" builtinId="9" hidden="1"/>
    <cellStyle name="Hipervínculo visitado" xfId="1566" builtinId="9" hidden="1"/>
    <cellStyle name="Hipervínculo visitado" xfId="1582" builtinId="9" hidden="1"/>
    <cellStyle name="Hipervínculo visitado" xfId="1598" builtinId="9" hidden="1"/>
    <cellStyle name="Hipervínculo visitado" xfId="1614" builtinId="9" hidden="1"/>
    <cellStyle name="Hipervínculo visitado" xfId="1630" builtinId="9" hidden="1"/>
    <cellStyle name="Hipervínculo visitado" xfId="1648" builtinId="9" hidden="1"/>
    <cellStyle name="Hipervínculo visitado" xfId="1664" builtinId="9" hidden="1"/>
    <cellStyle name="Hipervínculo visitado" xfId="1632" builtinId="9" hidden="1"/>
    <cellStyle name="Hipervínculo visitado" xfId="1694" builtinId="9" hidden="1"/>
    <cellStyle name="Hipervínculo visitado" xfId="1710" builtinId="9" hidden="1"/>
    <cellStyle name="Hipervínculo visitado" xfId="1726" builtinId="9" hidden="1"/>
    <cellStyle name="Hipervínculo visitado" xfId="1742" builtinId="9" hidden="1"/>
    <cellStyle name="Hipervínculo visitado" xfId="1758" builtinId="9" hidden="1"/>
    <cellStyle name="Hipervínculo visitado" xfId="1776" builtinId="9" hidden="1"/>
    <cellStyle name="Hipervínculo visitado" xfId="1792" builtinId="9" hidden="1"/>
    <cellStyle name="Hipervínculo visitado" xfId="1808" builtinId="9" hidden="1"/>
    <cellStyle name="Hipervínculo visitado" xfId="1822" builtinId="9" hidden="1"/>
    <cellStyle name="Hipervínculo visitado" xfId="1838" builtinId="9" hidden="1"/>
    <cellStyle name="Hipervínculo visitado" xfId="1854" builtinId="9" hidden="1"/>
    <cellStyle name="Hipervínculo visitado" xfId="1870" builtinId="9" hidden="1"/>
    <cellStyle name="Hipervínculo visitado" xfId="1886" builtinId="9" hidden="1"/>
    <cellStyle name="Hipervínculo visitado" xfId="1904" builtinId="9" hidden="1"/>
    <cellStyle name="Hipervínculo visitado" xfId="1920" builtinId="9" hidden="1"/>
    <cellStyle name="Hipervínculo visitado" xfId="1936" builtinId="9" hidden="1"/>
    <cellStyle name="Hipervínculo visitado" xfId="1950" builtinId="9" hidden="1"/>
    <cellStyle name="Hipervínculo visitado" xfId="1966" builtinId="9" hidden="1"/>
    <cellStyle name="Hipervínculo visitado" xfId="1982" builtinId="9" hidden="1"/>
    <cellStyle name="Hipervínculo visitado" xfId="1998" builtinId="9" hidden="1"/>
    <cellStyle name="Hipervínculo visitado" xfId="2014" builtinId="9" hidden="1"/>
    <cellStyle name="Hipervínculo visitado" xfId="2031" builtinId="9" hidden="1"/>
    <cellStyle name="Hipervínculo visitado" xfId="2047" builtinId="9" hidden="1"/>
    <cellStyle name="Hipervínculo visitado" xfId="2063" builtinId="9" hidden="1"/>
    <cellStyle name="Hipervínculo visitado" xfId="2077" builtinId="9" hidden="1"/>
    <cellStyle name="Hipervínculo visitado" xfId="2093" builtinId="9" hidden="1"/>
    <cellStyle name="Hipervínculo visitado" xfId="2109" builtinId="9" hidden="1"/>
    <cellStyle name="Hipervínculo visitado" xfId="2125" builtinId="9" hidden="1"/>
    <cellStyle name="Hipervínculo visitado" xfId="2141" builtinId="9" hidden="1"/>
    <cellStyle name="Hipervínculo visitado" xfId="2157" builtinId="9" hidden="1"/>
    <cellStyle name="Hipervínculo visitado" xfId="2173" builtinId="9" hidden="1"/>
    <cellStyle name="Hipervínculo visitado" xfId="2189" builtinId="9" hidden="1"/>
    <cellStyle name="Hipervínculo visitado" xfId="2209" builtinId="9" hidden="1"/>
    <cellStyle name="Hipervínculo visitado" xfId="2225" builtinId="9" hidden="1"/>
    <cellStyle name="Hipervínculo visitado" xfId="2241" builtinId="9" hidden="1"/>
    <cellStyle name="Hipervínculo visitado" xfId="2257" builtinId="9" hidden="1"/>
    <cellStyle name="Hipervínculo visitado" xfId="2273" builtinId="9" hidden="1"/>
    <cellStyle name="Hipervínculo visitado" xfId="2289" builtinId="9" hidden="1"/>
    <cellStyle name="Hipervínculo visitado" xfId="2306" builtinId="9" hidden="1"/>
    <cellStyle name="Hipervínculo visitado" xfId="2322" builtinId="9" hidden="1"/>
    <cellStyle name="Hipervínculo visitado" xfId="2338" builtinId="9" hidden="1"/>
    <cellStyle name="Hipervínculo visitado" xfId="2352" builtinId="9" hidden="1"/>
    <cellStyle name="Hipervínculo visitado" xfId="2368" builtinId="9" hidden="1"/>
    <cellStyle name="Hipervínculo visitado" xfId="2384" builtinId="9" hidden="1"/>
    <cellStyle name="Hipervínculo visitado" xfId="2400" builtinId="9" hidden="1"/>
    <cellStyle name="Hipervínculo visitado" xfId="2416" builtinId="9" hidden="1"/>
    <cellStyle name="Hipervínculo visitado" xfId="2432" builtinId="9" hidden="1"/>
    <cellStyle name="Hipervínculo visitado" xfId="2448" builtinId="9" hidden="1"/>
    <cellStyle name="Hipervínculo visitado" xfId="2464" builtinId="9" hidden="1"/>
    <cellStyle name="Hipervínculo visitado" xfId="2480" builtinId="9" hidden="1"/>
    <cellStyle name="Hipervínculo visitado" xfId="2496" builtinId="9" hidden="1"/>
    <cellStyle name="Hipervínculo visitado" xfId="2512" builtinId="9" hidden="1"/>
    <cellStyle name="Hipervínculo visitado" xfId="2528" builtinId="9" hidden="1"/>
    <cellStyle name="Hipervínculo visitado" xfId="2544" builtinId="9" hidden="1"/>
    <cellStyle name="Hipervínculo visitado" xfId="2560" builtinId="9" hidden="1"/>
    <cellStyle name="Hipervínculo visitado" xfId="2576" builtinId="9" hidden="1"/>
    <cellStyle name="Hipervínculo visitado" xfId="2592" builtinId="9" hidden="1"/>
    <cellStyle name="Hipervínculo visitado" xfId="2612" builtinId="9" hidden="1"/>
    <cellStyle name="Hipervínculo visitado" xfId="2628" builtinId="9" hidden="1"/>
    <cellStyle name="Hipervínculo visitado" xfId="2644" builtinId="9" hidden="1"/>
    <cellStyle name="Hipervínculo visitado" xfId="2660" builtinId="9" hidden="1"/>
    <cellStyle name="Hipervínculo visitado" xfId="2676" builtinId="9" hidden="1"/>
    <cellStyle name="Hipervínculo visitado" xfId="2692" builtinId="9" hidden="1"/>
    <cellStyle name="Hipervínculo visitado" xfId="2709" builtinId="9" hidden="1"/>
    <cellStyle name="Hipervínculo visitado" xfId="2725" builtinId="9" hidden="1"/>
    <cellStyle name="Hipervínculo visitado" xfId="2693" builtinId="9" hidden="1"/>
    <cellStyle name="Hipervínculo visitado" xfId="2755" builtinId="9" hidden="1"/>
    <cellStyle name="Hipervínculo visitado" xfId="2771" builtinId="9" hidden="1"/>
    <cellStyle name="Hipervínculo visitado" xfId="2787" builtinId="9" hidden="1"/>
    <cellStyle name="Hipervínculo visitado" xfId="2803" builtinId="9" hidden="1"/>
    <cellStyle name="Hipervínculo visitado" xfId="2819" builtinId="9" hidden="1"/>
    <cellStyle name="Hipervínculo visitado" xfId="2835" builtinId="9" hidden="1"/>
    <cellStyle name="Hipervínculo visitado" xfId="2851" builtinId="9" hidden="1"/>
    <cellStyle name="Hipervínculo visitado" xfId="2867" builtinId="9" hidden="1"/>
    <cellStyle name="Hipervínculo visitado" xfId="2883" builtinId="9" hidden="1"/>
    <cellStyle name="Hipervínculo visitado" xfId="2899" builtinId="9" hidden="1"/>
    <cellStyle name="Hipervínculo visitado" xfId="2915" builtinId="9" hidden="1"/>
    <cellStyle name="Hipervínculo visitado" xfId="2931" builtinId="9" hidden="1"/>
    <cellStyle name="Hipervínculo visitado" xfId="2947" builtinId="9" hidden="1"/>
    <cellStyle name="Hipervínculo visitado" xfId="2963" builtinId="9" hidden="1"/>
    <cellStyle name="Hipervínculo visitado" xfId="2979" builtinId="9" hidden="1"/>
    <cellStyle name="Hipervínculo visitado" xfId="2995" builtinId="9" hidden="1"/>
    <cellStyle name="Hipervínculo visitado" xfId="3015" builtinId="9" hidden="1"/>
    <cellStyle name="Hipervínculo visitado" xfId="3031" builtinId="9" hidden="1"/>
    <cellStyle name="Hipervínculo visitado" xfId="3047" builtinId="9" hidden="1"/>
    <cellStyle name="Hipervínculo visitado" xfId="3063" builtinId="9" hidden="1"/>
    <cellStyle name="Hipervínculo visitado" xfId="3079" builtinId="9" hidden="1"/>
    <cellStyle name="Hipervínculo visitado" xfId="3097" builtinId="9" hidden="1"/>
    <cellStyle name="Hipervínculo visitado" xfId="3113" builtinId="9" hidden="1"/>
    <cellStyle name="Hipervínculo visitado" xfId="3129" builtinId="9" hidden="1"/>
    <cellStyle name="Hipervínculo visitado" xfId="3143" builtinId="9" hidden="1"/>
    <cellStyle name="Hipervínculo visitado" xfId="3159" builtinId="9" hidden="1"/>
    <cellStyle name="Hipervínculo visitado" xfId="3175" builtinId="9" hidden="1"/>
    <cellStyle name="Hipervínculo visitado" xfId="3191" builtinId="9" hidden="1"/>
    <cellStyle name="Hipervínculo visitado" xfId="3207" builtinId="9" hidden="1"/>
    <cellStyle name="Hipervínculo visitado" xfId="3223" builtinId="9" hidden="1"/>
    <cellStyle name="Hipervínculo visitado" xfId="3241" builtinId="9" hidden="1"/>
    <cellStyle name="Hipervínculo visitado" xfId="3257" builtinId="9" hidden="1"/>
    <cellStyle name="Hipervínculo visitado" xfId="3225" builtinId="9" hidden="1"/>
    <cellStyle name="Hipervínculo visitado" xfId="3287" builtinId="9" hidden="1"/>
    <cellStyle name="Hipervínculo visitado" xfId="3303" builtinId="9" hidden="1"/>
    <cellStyle name="Hipervínculo visitado" xfId="3319" builtinId="9" hidden="1"/>
    <cellStyle name="Hipervínculo visitado" xfId="3335" builtinId="9" hidden="1"/>
    <cellStyle name="Hipervínculo visitado" xfId="3351" builtinId="9" hidden="1"/>
    <cellStyle name="Hipervínculo visitado" xfId="3368" builtinId="9" hidden="1"/>
    <cellStyle name="Hipervínculo visitado" xfId="3384" builtinId="9" hidden="1"/>
    <cellStyle name="Hipervínculo visitado" xfId="3400" builtinId="9" hidden="1"/>
    <cellStyle name="Hipervínculo visitado" xfId="3414" builtinId="9" hidden="1"/>
    <cellStyle name="Hipervínculo visitado" xfId="3430" builtinId="9" hidden="1"/>
    <cellStyle name="Hipervínculo visitado" xfId="3446" builtinId="9" hidden="1"/>
    <cellStyle name="Hipervínculo visitado" xfId="3462" builtinId="9" hidden="1"/>
    <cellStyle name="Hipervínculo visitado" xfId="3478" builtinId="9" hidden="1"/>
    <cellStyle name="Hipervínculo visitado" xfId="3494" builtinId="9" hidden="1"/>
    <cellStyle name="Hipervínculo visitado" xfId="3510" builtinId="9" hidden="1"/>
    <cellStyle name="Hipervínculo visitado" xfId="3526" builtinId="9" hidden="1"/>
    <cellStyle name="Hipervínculo visitado" xfId="3546" builtinId="9" hidden="1"/>
    <cellStyle name="Hipervínculo visitado" xfId="3562" builtinId="9" hidden="1"/>
    <cellStyle name="Hipervínculo visitado" xfId="3578" builtinId="9" hidden="1"/>
    <cellStyle name="Hipervínculo visitado" xfId="3594" builtinId="9" hidden="1"/>
    <cellStyle name="Hipervínculo visitado" xfId="3610" builtinId="9" hidden="1"/>
    <cellStyle name="Hipervínculo visitado" xfId="3628" builtinId="9" hidden="1"/>
    <cellStyle name="Hipervínculo visitado" xfId="3644" builtinId="9" hidden="1"/>
    <cellStyle name="Hipervínculo visitado" xfId="3660" builtinId="9" hidden="1"/>
    <cellStyle name="Hipervínculo visitado" xfId="3674" builtinId="9" hidden="1"/>
    <cellStyle name="Hipervínculo visitado" xfId="3690" builtinId="9" hidden="1"/>
    <cellStyle name="Hipervínculo visitado" xfId="3706" builtinId="9" hidden="1"/>
    <cellStyle name="Hipervínculo visitado" xfId="3722" builtinId="9" hidden="1"/>
    <cellStyle name="Hipervínculo visitado" xfId="3738" builtinId="9" hidden="1"/>
    <cellStyle name="Hipervínculo visitado" xfId="3754" builtinId="9" hidden="1"/>
    <cellStyle name="Hipervínculo visitado" xfId="3772" builtinId="9" hidden="1"/>
    <cellStyle name="Hipervínculo visitado" xfId="3788" builtinId="9" hidden="1"/>
    <cellStyle name="Hipervínculo visitado" xfId="3756" builtinId="9" hidden="1"/>
    <cellStyle name="Hipervínculo visitado" xfId="3818" builtinId="9" hidden="1"/>
    <cellStyle name="Hipervínculo visitado" xfId="3834" builtinId="9" hidden="1"/>
    <cellStyle name="Hipervínculo visitado" xfId="3850" builtinId="9" hidden="1"/>
    <cellStyle name="Hipervínculo visitado" xfId="3866" builtinId="9" hidden="1"/>
    <cellStyle name="Hipervínculo visitado" xfId="3882" builtinId="9" hidden="1"/>
    <cellStyle name="Hipervínculo visitado" xfId="3899" builtinId="9" hidden="1"/>
    <cellStyle name="Hipervínculo visitado" xfId="3915" builtinId="9" hidden="1"/>
    <cellStyle name="Hipervínculo visitado" xfId="3931" builtinId="9" hidden="1"/>
    <cellStyle name="Hipervínculo visitado" xfId="3945" builtinId="9" hidden="1"/>
    <cellStyle name="Hipervínculo visitado" xfId="3961" builtinId="9" hidden="1"/>
    <cellStyle name="Hipervínculo visitado" xfId="3977" builtinId="9" hidden="1"/>
    <cellStyle name="Hipervínculo visitado" xfId="3993" builtinId="9" hidden="1"/>
    <cellStyle name="Hipervínculo visitado" xfId="4009" builtinId="9" hidden="1"/>
    <cellStyle name="Hipervínculo visitado" xfId="4025" builtinId="9" hidden="1"/>
    <cellStyle name="Hipervínculo visitado" xfId="4041" builtinId="9" hidden="1"/>
    <cellStyle name="Hipervínculo visitado" xfId="4057" builtinId="9" hidden="1"/>
    <cellStyle name="Hipervínculo visitado" xfId="4077" builtinId="9" hidden="1"/>
    <cellStyle name="Hipervínculo visitado" xfId="4093" builtinId="9" hidden="1"/>
    <cellStyle name="Hipervínculo visitado" xfId="4109" builtinId="9" hidden="1"/>
    <cellStyle name="Hipervínculo visitado" xfId="4125" builtinId="9" hidden="1"/>
    <cellStyle name="Hipervínculo visitado" xfId="4141" builtinId="9" hidden="1"/>
    <cellStyle name="Hipervínculo visitado" xfId="4159" builtinId="9" hidden="1"/>
    <cellStyle name="Hipervínculo visitado" xfId="4175" builtinId="9" hidden="1"/>
    <cellStyle name="Hipervínculo visitado" xfId="4191" builtinId="9" hidden="1"/>
    <cellStyle name="Hipervínculo visitado" xfId="4205" builtinId="9" hidden="1"/>
    <cellStyle name="Hipervínculo visitado" xfId="4221" builtinId="9" hidden="1"/>
    <cellStyle name="Hipervínculo visitado" xfId="4237" builtinId="9" hidden="1"/>
    <cellStyle name="Hipervínculo visitado" xfId="4253" builtinId="9" hidden="1"/>
    <cellStyle name="Hipervínculo visitado" xfId="4269" builtinId="9" hidden="1"/>
    <cellStyle name="Hipervínculo visitado" xfId="4285" builtinId="9" hidden="1"/>
    <cellStyle name="Hipervínculo visitado" xfId="4303" builtinId="9" hidden="1"/>
    <cellStyle name="Hipervínculo visitado" xfId="4319" builtinId="9" hidden="1"/>
    <cellStyle name="Hipervínculo visitado" xfId="4287" builtinId="9" hidden="1"/>
    <cellStyle name="Hipervínculo visitado" xfId="4349" builtinId="9" hidden="1"/>
    <cellStyle name="Hipervínculo visitado" xfId="4365" builtinId="9" hidden="1"/>
    <cellStyle name="Hipervínculo visitado" xfId="4381" builtinId="9" hidden="1"/>
    <cellStyle name="Hipervínculo visitado" xfId="4397" builtinId="9" hidden="1"/>
    <cellStyle name="Hipervínculo visitado" xfId="4413" builtinId="9" hidden="1"/>
    <cellStyle name="Hipervínculo visitado" xfId="4431" builtinId="9" hidden="1"/>
    <cellStyle name="Hipervínculo visitado" xfId="4447" builtinId="9" hidden="1"/>
    <cellStyle name="Hipervínculo visitado" xfId="4463" builtinId="9" hidden="1"/>
    <cellStyle name="Hipervínculo visitado" xfId="4477" builtinId="9" hidden="1"/>
    <cellStyle name="Hipervínculo visitado" xfId="4493" builtinId="9" hidden="1"/>
    <cellStyle name="Hipervínculo visitado" xfId="4509" builtinId="9" hidden="1"/>
    <cellStyle name="Hipervínculo visitado" xfId="4525" builtinId="9" hidden="1"/>
    <cellStyle name="Hipervínculo visitado" xfId="4541" builtinId="9" hidden="1"/>
    <cellStyle name="Hipervínculo visitado" xfId="4559" builtinId="9" hidden="1"/>
    <cellStyle name="Hipervínculo visitado" xfId="4575" builtinId="9" hidden="1"/>
    <cellStyle name="Hipervínculo visitado" xfId="4591" builtinId="9" hidden="1"/>
    <cellStyle name="Hipervínculo visitado" xfId="4605" builtinId="9" hidden="1"/>
    <cellStyle name="Hipervínculo visitado" xfId="4621" builtinId="9" hidden="1"/>
    <cellStyle name="Hipervínculo visitado" xfId="4637" builtinId="9" hidden="1"/>
    <cellStyle name="Hipervínculo visitado" xfId="4653" builtinId="9" hidden="1"/>
    <cellStyle name="Hipervínculo visitado" xfId="4669" builtinId="9" hidden="1"/>
    <cellStyle name="Hipervínculo visitado" xfId="4687" builtinId="9" hidden="1"/>
    <cellStyle name="Hipervínculo visitado" xfId="4703" builtinId="9" hidden="1"/>
    <cellStyle name="Hipervínculo visitado" xfId="4719" builtinId="9" hidden="1"/>
    <cellStyle name="Hipervínculo visitado" xfId="4733" builtinId="9" hidden="1"/>
    <cellStyle name="Hipervínculo visitado" xfId="4749" builtinId="9" hidden="1"/>
    <cellStyle name="Hipervínculo visitado" xfId="4765" builtinId="9" hidden="1"/>
    <cellStyle name="Hipervínculo visitado" xfId="4781" builtinId="9" hidden="1"/>
    <cellStyle name="Hipervínculo visitado" xfId="4797" builtinId="9" hidden="1"/>
    <cellStyle name="Hipervínculo visitado" xfId="4813" builtinId="9" hidden="1"/>
    <cellStyle name="Hipervínculo visitado" xfId="4831" builtinId="9" hidden="1"/>
    <cellStyle name="Hipervínculo visitado" xfId="4847" builtinId="9" hidden="1"/>
    <cellStyle name="Hipervínculo visitado" xfId="4815" builtinId="9" hidden="1"/>
    <cellStyle name="Hipervínculo visitado" xfId="4877" builtinId="9" hidden="1"/>
    <cellStyle name="Hipervínculo visitado" xfId="4893" builtinId="9" hidden="1"/>
    <cellStyle name="Hipervínculo visitado" xfId="4909" builtinId="9" hidden="1"/>
    <cellStyle name="Hipervínculo visitado" xfId="4925" builtinId="9" hidden="1"/>
    <cellStyle name="Hipervínculo visitado" xfId="4941" builtinId="9" hidden="1"/>
    <cellStyle name="Hipervínculo visitado" xfId="4959" builtinId="9" hidden="1"/>
    <cellStyle name="Hipervínculo visitado" xfId="4975" builtinId="9" hidden="1"/>
    <cellStyle name="Hipervínculo visitado" xfId="4991" builtinId="9" hidden="1"/>
    <cellStyle name="Hipervínculo visitado" xfId="5005" builtinId="9" hidden="1"/>
    <cellStyle name="Hipervínculo visitado" xfId="5021" builtinId="9" hidden="1"/>
    <cellStyle name="Hipervínculo visitado" xfId="5037" builtinId="9" hidden="1"/>
    <cellStyle name="Hipervínculo visitado" xfId="5053" builtinId="9" hidden="1"/>
    <cellStyle name="Hipervínculo visitado" xfId="5069" builtinId="9" hidden="1"/>
    <cellStyle name="Hipervínculo visitado" xfId="5087" builtinId="9" hidden="1"/>
    <cellStyle name="Hipervínculo visitado" xfId="5103" builtinId="9" hidden="1"/>
    <cellStyle name="Hipervínculo visitado" xfId="5119" builtinId="9" hidden="1"/>
    <cellStyle name="Hipervínculo visitado" xfId="5133" builtinId="9" hidden="1"/>
    <cellStyle name="Hipervínculo visitado" xfId="5149" builtinId="9" hidden="1"/>
    <cellStyle name="Hipervínculo visitado" xfId="5165" builtinId="9" hidden="1"/>
    <cellStyle name="Hipervínculo visitado" xfId="5181" builtinId="9" hidden="1"/>
    <cellStyle name="Hipervínculo visitado" xfId="5197" builtinId="9" hidden="1"/>
    <cellStyle name="Hipervínculo visitado" xfId="5214" builtinId="9" hidden="1"/>
    <cellStyle name="Hipervínculo visitado" xfId="5230" builtinId="9" hidden="1"/>
    <cellStyle name="Hipervínculo visitado" xfId="5246" builtinId="9" hidden="1"/>
    <cellStyle name="Hipervínculo visitado" xfId="5260" builtinId="9" hidden="1"/>
    <cellStyle name="Hipervínculo visitado" xfId="5276" builtinId="9" hidden="1"/>
    <cellStyle name="Hipervínculo visitado" xfId="5292" builtinId="9" hidden="1"/>
    <cellStyle name="Hipervínculo visitado" xfId="5308" builtinId="9" hidden="1"/>
    <cellStyle name="Hipervínculo visitado" xfId="5324" builtinId="9" hidden="1"/>
    <cellStyle name="Hipervínculo visitado" xfId="5340" builtinId="9" hidden="1"/>
    <cellStyle name="Hipervínculo visitado" xfId="5356" builtinId="9" hidden="1"/>
    <cellStyle name="Hipervínculo visitado" xfId="5372" builtinId="9" hidden="1"/>
    <cellStyle name="Hipervínculo visitado" xfId="5392" builtinId="9" hidden="1"/>
    <cellStyle name="Hipervínculo visitado" xfId="5408" builtinId="9" hidden="1"/>
    <cellStyle name="Hipervínculo visitado" xfId="5424" builtinId="9" hidden="1"/>
    <cellStyle name="Hipervínculo visitado" xfId="5440" builtinId="9" hidden="1"/>
    <cellStyle name="Hipervínculo visitado" xfId="5456" builtinId="9" hidden="1"/>
    <cellStyle name="Hipervínculo visitado" xfId="5472" builtinId="9" hidden="1"/>
    <cellStyle name="Hipervínculo visitado" xfId="5490" builtinId="9" hidden="1"/>
    <cellStyle name="Hipervínculo visitado" xfId="5506" builtinId="9" hidden="1"/>
    <cellStyle name="Hipervínculo visitado" xfId="5522" builtinId="9" hidden="1"/>
    <cellStyle name="Hipervínculo visitado" xfId="5536" builtinId="9" hidden="1"/>
    <cellStyle name="Hipervínculo visitado" xfId="5552" builtinId="9" hidden="1"/>
    <cellStyle name="Hipervínculo visitado" xfId="5568" builtinId="9" hidden="1"/>
    <cellStyle name="Hipervínculo visitado" xfId="5584" builtinId="9" hidden="1"/>
    <cellStyle name="Hipervínculo visitado" xfId="5600" builtinId="9" hidden="1"/>
    <cellStyle name="Hipervínculo visitado" xfId="5618" builtinId="9" hidden="1"/>
    <cellStyle name="Hipervínculo visitado" xfId="5634" builtinId="9" hidden="1"/>
    <cellStyle name="Hipervínculo visitado" xfId="5650" builtinId="9" hidden="1"/>
    <cellStyle name="Hipervínculo visitado" xfId="5664" builtinId="9" hidden="1"/>
    <cellStyle name="Hipervínculo visitado" xfId="5680" builtinId="9" hidden="1"/>
    <cellStyle name="Hipervínculo visitado" xfId="5696" builtinId="9" hidden="1"/>
    <cellStyle name="Hipervínculo visitado" xfId="5712" builtinId="9" hidden="1"/>
    <cellStyle name="Hipervínculo visitado" xfId="5728" builtinId="9" hidden="1"/>
    <cellStyle name="Hipervínculo visitado" xfId="5746" builtinId="9" hidden="1"/>
    <cellStyle name="Hipervínculo visitado" xfId="5762" builtinId="9" hidden="1"/>
    <cellStyle name="Hipervínculo visitado" xfId="5778" builtinId="9" hidden="1"/>
    <cellStyle name="Hipervínculo visitado" xfId="5792" builtinId="9" hidden="1"/>
    <cellStyle name="Hipervínculo visitado" xfId="5808" builtinId="9" hidden="1"/>
    <cellStyle name="Hipervínculo visitado" xfId="5824" builtinId="9" hidden="1"/>
    <cellStyle name="Hipervínculo visitado" xfId="5840" builtinId="9" hidden="1"/>
    <cellStyle name="Hipervínculo visitado" xfId="5856" builtinId="9" hidden="1"/>
    <cellStyle name="Hipervínculo visitado" xfId="5872" builtinId="9" hidden="1"/>
    <cellStyle name="Hipervínculo visitado" xfId="5890" builtinId="9" hidden="1"/>
    <cellStyle name="Hipervínculo visitado" xfId="5906" builtinId="9" hidden="1"/>
    <cellStyle name="Hipervínculo visitado" xfId="5874" builtinId="9" hidden="1"/>
    <cellStyle name="Hipervínculo visitado" xfId="5936" builtinId="9" hidden="1"/>
    <cellStyle name="Hipervínculo visitado" xfId="5952" builtinId="9" hidden="1"/>
    <cellStyle name="Hipervínculo visitado" xfId="5968" builtinId="9" hidden="1"/>
    <cellStyle name="Hipervínculo visitado" xfId="5984" builtinId="9" hidden="1"/>
    <cellStyle name="Hipervínculo visitado" xfId="6000" builtinId="9" hidden="1"/>
    <cellStyle name="Hipervínculo visitado" xfId="6018" builtinId="9" hidden="1"/>
    <cellStyle name="Hipervínculo visitado" xfId="6034" builtinId="9" hidden="1"/>
    <cellStyle name="Hipervínculo visitado" xfId="6050" builtinId="9" hidden="1"/>
    <cellStyle name="Hipervínculo visitado" xfId="6064" builtinId="9" hidden="1"/>
    <cellStyle name="Hipervínculo visitado" xfId="6080" builtinId="9" hidden="1"/>
    <cellStyle name="Hipervínculo visitado" xfId="6096" builtinId="9" hidden="1"/>
    <cellStyle name="Hipervínculo visitado" xfId="6112" builtinId="9" hidden="1"/>
    <cellStyle name="Hipervínculo visitado" xfId="6128" builtinId="9" hidden="1"/>
    <cellStyle name="Hipervínculo visitado" xfId="6146" builtinId="9" hidden="1"/>
    <cellStyle name="Hipervínculo visitado" xfId="6162" builtinId="9" hidden="1"/>
    <cellStyle name="Hipervínculo visitado" xfId="6178" builtinId="9" hidden="1"/>
    <cellStyle name="Hipervínculo visitado" xfId="6192" builtinId="9" hidden="1"/>
    <cellStyle name="Hipervínculo visitado" xfId="6208" builtinId="9" hidden="1"/>
    <cellStyle name="Hipervínculo visitado" xfId="6224" builtinId="9" hidden="1"/>
    <cellStyle name="Hipervínculo visitado" xfId="6240" builtinId="9" hidden="1"/>
    <cellStyle name="Hipervínculo visitado" xfId="6256" builtinId="9" hidden="1"/>
    <cellStyle name="Hipervínculo visitado" xfId="6274" builtinId="9" hidden="1"/>
    <cellStyle name="Hipervínculo visitado" xfId="6290" builtinId="9" hidden="1"/>
    <cellStyle name="Hipervínculo visitado" xfId="6306" builtinId="9" hidden="1"/>
    <cellStyle name="Hipervínculo visitado" xfId="6320" builtinId="9" hidden="1"/>
    <cellStyle name="Hipervínculo visitado" xfId="6336" builtinId="9" hidden="1"/>
    <cellStyle name="Hipervínculo visitado" xfId="6352" builtinId="9" hidden="1"/>
    <cellStyle name="Hipervínculo visitado" xfId="6368" builtinId="9" hidden="1"/>
    <cellStyle name="Hipervínculo visitado" xfId="6384" builtinId="9" hidden="1"/>
    <cellStyle name="Hipervínculo visitado" xfId="6400" builtinId="9" hidden="1"/>
    <cellStyle name="Hipervínculo visitado" xfId="6418" builtinId="9" hidden="1"/>
    <cellStyle name="Hipervínculo visitado" xfId="6434" builtinId="9" hidden="1"/>
    <cellStyle name="Hipervínculo visitado" xfId="6402" builtinId="9" hidden="1"/>
    <cellStyle name="Hipervínculo visitado" xfId="6464" builtinId="9" hidden="1"/>
    <cellStyle name="Hipervínculo visitado" xfId="6480" builtinId="9" hidden="1"/>
    <cellStyle name="Hipervínculo visitado" xfId="6496" builtinId="9" hidden="1"/>
    <cellStyle name="Hipervínculo visitado" xfId="6512" builtinId="9" hidden="1"/>
    <cellStyle name="Hipervínculo visitado" xfId="6528" builtinId="9" hidden="1"/>
    <cellStyle name="Hipervínculo visitado" xfId="6545" builtinId="9" hidden="1"/>
    <cellStyle name="Hipervínculo visitado" xfId="6561" builtinId="9" hidden="1"/>
    <cellStyle name="Hipervínculo visitado" xfId="6577" builtinId="9" hidden="1"/>
    <cellStyle name="Hipervínculo visitado" xfId="6591" builtinId="9" hidden="1"/>
    <cellStyle name="Hipervínculo visitado" xfId="6607" builtinId="9" hidden="1"/>
    <cellStyle name="Hipervínculo visitado" xfId="6623" builtinId="9" hidden="1"/>
    <cellStyle name="Hipervínculo visitado" xfId="6639" builtinId="9" hidden="1"/>
    <cellStyle name="Hipervínculo visitado" xfId="6655" builtinId="9" hidden="1"/>
    <cellStyle name="Hipervínculo visitado" xfId="6671" builtinId="9" hidden="1"/>
    <cellStyle name="Hipervínculo visitado" xfId="6687" builtinId="9" hidden="1"/>
    <cellStyle name="Hipervínculo visitado" xfId="6703" builtinId="9" hidden="1"/>
    <cellStyle name="Hipervínculo visitado" xfId="6723" builtinId="9" hidden="1"/>
    <cellStyle name="Hipervínculo visitado" xfId="6739" builtinId="9" hidden="1"/>
    <cellStyle name="Hipervínculo visitado" xfId="6755" builtinId="9" hidden="1"/>
    <cellStyle name="Hipervínculo visitado" xfId="6771" builtinId="9" hidden="1"/>
    <cellStyle name="Hipervínculo visitado" xfId="6787" builtinId="9" hidden="1"/>
    <cellStyle name="Hipervínculo visitado" xfId="6805" builtinId="9" hidden="1"/>
    <cellStyle name="Hipervínculo visitado" xfId="6821" builtinId="9" hidden="1"/>
    <cellStyle name="Hipervínculo visitado" xfId="6837" builtinId="9" hidden="1"/>
    <cellStyle name="Hipervínculo visitado" xfId="6851" builtinId="9" hidden="1"/>
    <cellStyle name="Hipervínculo visitado" xfId="6867" builtinId="9" hidden="1"/>
    <cellStyle name="Hipervínculo visitado" xfId="6883" builtinId="9" hidden="1"/>
    <cellStyle name="Hipervínculo visitado" xfId="6899" builtinId="9" hidden="1"/>
    <cellStyle name="Hipervínculo visitado" xfId="6915" builtinId="9" hidden="1"/>
    <cellStyle name="Hipervínculo visitado" xfId="6931" builtinId="9" hidden="1"/>
    <cellStyle name="Hipervínculo visitado" xfId="6949" builtinId="9" hidden="1"/>
    <cellStyle name="Hipervínculo visitado" xfId="6965" builtinId="9" hidden="1"/>
    <cellStyle name="Hipervínculo visitado" xfId="6933" builtinId="9" hidden="1"/>
    <cellStyle name="Hipervínculo visitado" xfId="6995" builtinId="9" hidden="1"/>
    <cellStyle name="Hipervínculo visitado" xfId="7011" builtinId="9" hidden="1"/>
    <cellStyle name="Hipervínculo visitado" xfId="7027" builtinId="9" hidden="1"/>
    <cellStyle name="Hipervínculo visitado" xfId="7043" builtinId="9" hidden="1"/>
    <cellStyle name="Hipervínculo visitado" xfId="7059" builtinId="9" hidden="1"/>
    <cellStyle name="Hipervínculo visitado" xfId="7077" builtinId="9" hidden="1"/>
    <cellStyle name="Hipervínculo visitado" xfId="7093" builtinId="9" hidden="1"/>
    <cellStyle name="Hipervínculo visitado" xfId="7109" builtinId="9" hidden="1"/>
    <cellStyle name="Hipervínculo visitado" xfId="7123" builtinId="9" hidden="1"/>
    <cellStyle name="Hipervínculo visitado" xfId="7139" builtinId="9" hidden="1"/>
    <cellStyle name="Hipervínculo visitado" xfId="7155" builtinId="9" hidden="1"/>
    <cellStyle name="Hipervínculo visitado" xfId="7171" builtinId="9" hidden="1"/>
    <cellStyle name="Hipervínculo visitado" xfId="7187" builtinId="9" hidden="1"/>
    <cellStyle name="Hipervínculo visitado" xfId="7205" builtinId="9" hidden="1"/>
    <cellStyle name="Hipervínculo visitado" xfId="7221" builtinId="9" hidden="1"/>
    <cellStyle name="Hipervínculo visitado" xfId="7237" builtinId="9" hidden="1"/>
    <cellStyle name="Hipervínculo visitado" xfId="7251" builtinId="9" hidden="1"/>
    <cellStyle name="Hipervínculo visitado" xfId="7267" builtinId="9" hidden="1"/>
    <cellStyle name="Hipervínculo visitado" xfId="7283" builtinId="9" hidden="1"/>
    <cellStyle name="Hipervínculo visitado" xfId="7299" builtinId="9" hidden="1"/>
    <cellStyle name="Hipervínculo visitado" xfId="7315" builtinId="9" hidden="1"/>
    <cellStyle name="Hipervínculo visitado" xfId="7333" builtinId="9" hidden="1"/>
    <cellStyle name="Hipervínculo visitado" xfId="7349" builtinId="9" hidden="1"/>
    <cellStyle name="Hipervínculo visitado" xfId="7365" builtinId="9" hidden="1"/>
    <cellStyle name="Hipervínculo visitado" xfId="7379" builtinId="9" hidden="1"/>
    <cellStyle name="Hipervínculo visitado" xfId="7395" builtinId="9" hidden="1"/>
    <cellStyle name="Hipervínculo visitado" xfId="7411" builtinId="9" hidden="1"/>
    <cellStyle name="Hipervínculo visitado" xfId="7427" builtinId="9" hidden="1"/>
    <cellStyle name="Hipervínculo visitado" xfId="7443" builtinId="9" hidden="1"/>
    <cellStyle name="Hipervínculo visitado" xfId="7459" builtinId="9" hidden="1"/>
    <cellStyle name="Hipervínculo visitado" xfId="7477" builtinId="9" hidden="1"/>
    <cellStyle name="Hipervínculo visitado" xfId="7493" builtinId="9" hidden="1"/>
    <cellStyle name="Hipervínculo visitado" xfId="7461" builtinId="9" hidden="1"/>
    <cellStyle name="Hipervínculo visitado" xfId="7523" builtinId="9" hidden="1"/>
    <cellStyle name="Hipervínculo visitado" xfId="7539" builtinId="9" hidden="1"/>
    <cellStyle name="Hipervínculo visitado" xfId="7555" builtinId="9" hidden="1"/>
    <cellStyle name="Hipervínculo visitado" xfId="7571" builtinId="9" hidden="1"/>
    <cellStyle name="Hipervínculo visitado" xfId="7587" builtinId="9" hidden="1"/>
    <cellStyle name="Hipervínculo visitado" xfId="7605" builtinId="9" hidden="1"/>
    <cellStyle name="Hipervínculo visitado" xfId="7621" builtinId="9" hidden="1"/>
    <cellStyle name="Hipervínculo visitado" xfId="7637" builtinId="9" hidden="1"/>
    <cellStyle name="Hipervínculo visitado" xfId="7651" builtinId="9" hidden="1"/>
    <cellStyle name="Hipervínculo visitado" xfId="7667" builtinId="9" hidden="1"/>
    <cellStyle name="Hipervínculo visitado" xfId="7683" builtinId="9" hidden="1"/>
    <cellStyle name="Hipervínculo visitado" xfId="7699" builtinId="9" hidden="1"/>
    <cellStyle name="Hipervínculo visitado" xfId="7715" builtinId="9" hidden="1"/>
    <cellStyle name="Hipervínculo visitado" xfId="7733" builtinId="9" hidden="1"/>
    <cellStyle name="Hipervínculo visitado" xfId="7749" builtinId="9" hidden="1"/>
    <cellStyle name="Hipervínculo visitado" xfId="7765" builtinId="9" hidden="1"/>
    <cellStyle name="Hipervínculo visitado" xfId="7779" builtinId="9" hidden="1"/>
    <cellStyle name="Hipervínculo visitado" xfId="7795" builtinId="9" hidden="1"/>
    <cellStyle name="Hipervínculo visitado" xfId="7811" builtinId="9" hidden="1"/>
    <cellStyle name="Hipervínculo visitado" xfId="7827" builtinId="9" hidden="1"/>
    <cellStyle name="Hipervínculo visitado" xfId="7843" builtinId="9" hidden="1"/>
    <cellStyle name="Hipervínculo visitado" xfId="7861" builtinId="9" hidden="1"/>
    <cellStyle name="Hipervínculo visitado" xfId="7877" builtinId="9" hidden="1"/>
    <cellStyle name="Hipervínculo visitado" xfId="7893" builtinId="9" hidden="1"/>
    <cellStyle name="Hipervínculo visitado" xfId="7907" builtinId="9" hidden="1"/>
    <cellStyle name="Hipervínculo visitado" xfId="7923" builtinId="9" hidden="1"/>
    <cellStyle name="Hipervínculo visitado" xfId="7939" builtinId="9" hidden="1"/>
    <cellStyle name="Hipervínculo visitado" xfId="7955" builtinId="9" hidden="1"/>
    <cellStyle name="Hipervínculo visitado" xfId="7971" builtinId="9" hidden="1"/>
    <cellStyle name="Hipervínculo visitado" xfId="7987" builtinId="9" hidden="1"/>
    <cellStyle name="Hipervínculo visitado" xfId="8005" builtinId="9" hidden="1"/>
    <cellStyle name="Hipervínculo visitado" xfId="8021" builtinId="9" hidden="1"/>
    <cellStyle name="Hipervínculo visitado" xfId="7989" builtinId="9" hidden="1"/>
    <cellStyle name="Hipervínculo visitado" xfId="8051" builtinId="9" hidden="1"/>
    <cellStyle name="Hipervínculo visitado" xfId="8067" builtinId="9" hidden="1"/>
    <cellStyle name="Hipervínculo visitado" xfId="8083" builtinId="9" hidden="1"/>
    <cellStyle name="Hipervínculo visitado" xfId="8099" builtinId="9" hidden="1"/>
    <cellStyle name="Hipervínculo visitado" xfId="8115" builtinId="9" hidden="1"/>
    <cellStyle name="Hipervínculo visitado" xfId="8132" builtinId="9" hidden="1"/>
    <cellStyle name="Hipervínculo visitado" xfId="8148" builtinId="9" hidden="1"/>
    <cellStyle name="Hipervínculo visitado" xfId="8164" builtinId="9" hidden="1"/>
    <cellStyle name="Hipervínculo visitado" xfId="8178" builtinId="9" hidden="1"/>
    <cellStyle name="Hipervínculo visitado" xfId="8194" builtinId="9" hidden="1"/>
    <cellStyle name="Hipervínculo visitado" xfId="8210" builtinId="9" hidden="1"/>
    <cellStyle name="Hipervínculo visitado" xfId="8226" builtinId="9" hidden="1"/>
    <cellStyle name="Hipervínculo visitado" xfId="8242" builtinId="9" hidden="1"/>
    <cellStyle name="Hipervínculo visitado" xfId="8258" builtinId="9" hidden="1"/>
    <cellStyle name="Hipervínculo visitado" xfId="8274" builtinId="9" hidden="1"/>
    <cellStyle name="Hipervínculo visitado" xfId="8290" builtinId="9" hidden="1"/>
    <cellStyle name="Hipervínculo visitado" xfId="8310" builtinId="9" hidden="1"/>
    <cellStyle name="Hipervínculo visitado" xfId="8326" builtinId="9" hidden="1"/>
    <cellStyle name="Hipervínculo visitado" xfId="8342" builtinId="9" hidden="1"/>
    <cellStyle name="Hipervínculo visitado" xfId="8358" builtinId="9" hidden="1"/>
    <cellStyle name="Hipervínculo visitado" xfId="8374" builtinId="9" hidden="1"/>
    <cellStyle name="Hipervínculo visitado" xfId="8392" builtinId="9" hidden="1"/>
    <cellStyle name="Hipervínculo visitado" xfId="8408" builtinId="9" hidden="1"/>
    <cellStyle name="Hipervínculo visitado" xfId="8424" builtinId="9" hidden="1"/>
    <cellStyle name="Hipervínculo visitado" xfId="8438" builtinId="9" hidden="1"/>
    <cellStyle name="Hipervínculo visitado" xfId="8454" builtinId="9" hidden="1"/>
    <cellStyle name="Hipervínculo visitado" xfId="8470" builtinId="9" hidden="1"/>
    <cellStyle name="Hipervínculo visitado" xfId="8486" builtinId="9" hidden="1"/>
    <cellStyle name="Hipervínculo visitado" xfId="8502" builtinId="9" hidden="1"/>
    <cellStyle name="Hipervínculo visitado" xfId="8518" builtinId="9" hidden="1"/>
    <cellStyle name="Hipervínculo visitado" xfId="8536" builtinId="9" hidden="1"/>
    <cellStyle name="Hipervínculo visitado" xfId="8552" builtinId="9" hidden="1"/>
    <cellStyle name="Hipervínculo visitado" xfId="8520" builtinId="9" hidden="1"/>
    <cellStyle name="Hipervínculo visitado" xfId="8582" builtinId="9" hidden="1"/>
    <cellStyle name="Hipervínculo visitado" xfId="8598" builtinId="9" hidden="1"/>
    <cellStyle name="Hipervínculo visitado" xfId="8614" builtinId="9" hidden="1"/>
    <cellStyle name="Hipervínculo visitado" xfId="8630" builtinId="9" hidden="1"/>
    <cellStyle name="Hipervínculo visitado" xfId="8646" builtinId="9" hidden="1"/>
    <cellStyle name="Hipervínculo visitado" xfId="8664" builtinId="9" hidden="1"/>
    <cellStyle name="Hipervínculo visitado" xfId="8680" builtinId="9" hidden="1"/>
    <cellStyle name="Hipervínculo visitado" xfId="8696" builtinId="9" hidden="1"/>
    <cellStyle name="Hipervínculo visitado" xfId="8710" builtinId="9" hidden="1"/>
    <cellStyle name="Hipervínculo visitado" xfId="8726" builtinId="9" hidden="1"/>
    <cellStyle name="Hipervínculo visitado" xfId="8742" builtinId="9" hidden="1"/>
    <cellStyle name="Hipervínculo visitado" xfId="8758" builtinId="9" hidden="1"/>
    <cellStyle name="Hipervínculo visitado" xfId="8774" builtinId="9" hidden="1"/>
    <cellStyle name="Hipervínculo visitado" xfId="8792" builtinId="9" hidden="1"/>
    <cellStyle name="Hipervínculo visitado" xfId="8808" builtinId="9" hidden="1"/>
    <cellStyle name="Hipervínculo visitado" xfId="8824" builtinId="9" hidden="1"/>
    <cellStyle name="Hipervínculo visitado" xfId="8838" builtinId="9" hidden="1"/>
    <cellStyle name="Hipervínculo visitado" xfId="8854" builtinId="9" hidden="1"/>
    <cellStyle name="Hipervínculo visitado" xfId="8870" builtinId="9" hidden="1"/>
    <cellStyle name="Hipervínculo visitado" xfId="8886" builtinId="9" hidden="1"/>
    <cellStyle name="Hipervínculo visitado" xfId="8902" builtinId="9" hidden="1"/>
    <cellStyle name="Hipervínculo visitado" xfId="8920" builtinId="9" hidden="1"/>
    <cellStyle name="Hipervínculo visitado" xfId="8936" builtinId="9" hidden="1"/>
    <cellStyle name="Hipervínculo visitado" xfId="8952" builtinId="9" hidden="1"/>
    <cellStyle name="Hipervínculo visitado" xfId="8966" builtinId="9" hidden="1"/>
    <cellStyle name="Hipervínculo visitado" xfId="8982" builtinId="9" hidden="1"/>
    <cellStyle name="Hipervínculo visitado" xfId="8998" builtinId="9" hidden="1"/>
    <cellStyle name="Hipervínculo visitado" xfId="9014" builtinId="9" hidden="1"/>
    <cellStyle name="Hipervínculo visitado" xfId="9030" builtinId="9" hidden="1"/>
    <cellStyle name="Hipervínculo visitado" xfId="9046" builtinId="9" hidden="1"/>
    <cellStyle name="Hipervínculo visitado" xfId="9064" builtinId="9" hidden="1"/>
    <cellStyle name="Hipervínculo visitado" xfId="9080" builtinId="9" hidden="1"/>
    <cellStyle name="Hipervínculo visitado" xfId="9048" builtinId="9" hidden="1"/>
    <cellStyle name="Hipervínculo visitado" xfId="9110" builtinId="9" hidden="1"/>
    <cellStyle name="Hipervínculo visitado" xfId="9126" builtinId="9" hidden="1"/>
    <cellStyle name="Hipervínculo visitado" xfId="9142" builtinId="9" hidden="1"/>
    <cellStyle name="Hipervínculo visitado" xfId="9158" builtinId="9" hidden="1"/>
    <cellStyle name="Hipervínculo visitado" xfId="9174" builtinId="9" hidden="1"/>
    <cellStyle name="Hipervínculo visitado" xfId="9192" builtinId="9" hidden="1"/>
    <cellStyle name="Hipervínculo visitado" xfId="9208" builtinId="9" hidden="1"/>
    <cellStyle name="Hipervínculo visitado" xfId="9224" builtinId="9" hidden="1"/>
    <cellStyle name="Hipervínculo visitado" xfId="9238" builtinId="9" hidden="1"/>
    <cellStyle name="Hipervínculo visitado" xfId="9254" builtinId="9" hidden="1"/>
    <cellStyle name="Hipervínculo visitado" xfId="9270" builtinId="9" hidden="1"/>
    <cellStyle name="Hipervínculo visitado" xfId="9286" builtinId="9" hidden="1"/>
    <cellStyle name="Hipervínculo visitado" xfId="9302" builtinId="9" hidden="1"/>
    <cellStyle name="Hipervínculo visitado" xfId="9320" builtinId="9" hidden="1"/>
    <cellStyle name="Hipervínculo visitado" xfId="9336" builtinId="9" hidden="1"/>
    <cellStyle name="Hipervínculo visitado" xfId="9352" builtinId="9" hidden="1"/>
    <cellStyle name="Hipervínculo visitado" xfId="9366" builtinId="9" hidden="1"/>
    <cellStyle name="Hipervínculo visitado" xfId="9382" builtinId="9" hidden="1"/>
    <cellStyle name="Hipervínculo visitado" xfId="9398" builtinId="9" hidden="1"/>
    <cellStyle name="Hipervínculo visitado" xfId="9414" builtinId="9" hidden="1"/>
    <cellStyle name="Hipervínculo visitado" xfId="9430" builtinId="9" hidden="1"/>
    <cellStyle name="Hipervínculo visitado" xfId="9448" builtinId="9" hidden="1"/>
    <cellStyle name="Hipervínculo visitado" xfId="9464" builtinId="9" hidden="1"/>
    <cellStyle name="Hipervínculo visitado" xfId="9480" builtinId="9" hidden="1"/>
    <cellStyle name="Hipervínculo visitado" xfId="9494" builtinId="9" hidden="1"/>
    <cellStyle name="Hipervínculo visitado" xfId="9510" builtinId="9" hidden="1"/>
    <cellStyle name="Hipervínculo visitado" xfId="9526" builtinId="9" hidden="1"/>
    <cellStyle name="Hipervínculo visitado" xfId="9542" builtinId="9" hidden="1"/>
    <cellStyle name="Hipervínculo visitado" xfId="9558" builtinId="9" hidden="1"/>
    <cellStyle name="Hipervínculo visitado" xfId="9574" builtinId="9" hidden="1"/>
    <cellStyle name="Hipervínculo visitado" xfId="9592" builtinId="9" hidden="1"/>
    <cellStyle name="Hipervínculo visitado" xfId="9608" builtinId="9" hidden="1"/>
    <cellStyle name="Hipervínculo visitado" xfId="9576" builtinId="9" hidden="1"/>
    <cellStyle name="Hipervínculo visitado" xfId="9638" builtinId="9" hidden="1"/>
    <cellStyle name="Hipervínculo visitado" xfId="9654" builtinId="9" hidden="1"/>
    <cellStyle name="Hipervínculo visitado" xfId="9670" builtinId="9" hidden="1"/>
    <cellStyle name="Hipervínculo visitado" xfId="9686" builtinId="9" hidden="1"/>
    <cellStyle name="Hipervínculo visitado" xfId="9702" builtinId="9" hidden="1"/>
    <cellStyle name="Hipervínculo visitado" xfId="9719" builtinId="9" hidden="1"/>
    <cellStyle name="Hipervínculo visitado" xfId="9735" builtinId="9" hidden="1"/>
    <cellStyle name="Hipervínculo visitado" xfId="9751" builtinId="9" hidden="1"/>
    <cellStyle name="Hipervínculo visitado" xfId="9765" builtinId="9" hidden="1"/>
    <cellStyle name="Hipervínculo visitado" xfId="9781" builtinId="9" hidden="1"/>
    <cellStyle name="Hipervínculo visitado" xfId="9797" builtinId="9" hidden="1"/>
    <cellStyle name="Hipervínculo visitado" xfId="9813" builtinId="9" hidden="1"/>
    <cellStyle name="Hipervínculo visitado" xfId="9829" builtinId="9" hidden="1"/>
    <cellStyle name="Hipervínculo visitado" xfId="9845" builtinId="9" hidden="1"/>
    <cellStyle name="Hipervínculo visitado" xfId="9861" builtinId="9" hidden="1"/>
    <cellStyle name="Hipervínculo visitado" xfId="9877" builtinId="9" hidden="1"/>
    <cellStyle name="Hipervínculo visitado" xfId="9897" builtinId="9" hidden="1"/>
    <cellStyle name="Hipervínculo visitado" xfId="9913" builtinId="9" hidden="1"/>
    <cellStyle name="Hipervínculo visitado" xfId="9929" builtinId="9" hidden="1"/>
    <cellStyle name="Hipervínculo visitado" xfId="9945" builtinId="9" hidden="1"/>
    <cellStyle name="Hipervínculo visitado" xfId="9961" builtinId="9" hidden="1"/>
    <cellStyle name="Hipervínculo visitado" xfId="9979" builtinId="9" hidden="1"/>
    <cellStyle name="Hipervínculo visitado" xfId="9995" builtinId="9" hidden="1"/>
    <cellStyle name="Hipervínculo visitado" xfId="10011" builtinId="9" hidden="1"/>
    <cellStyle name="Hipervínculo visitado" xfId="10025" builtinId="9" hidden="1"/>
    <cellStyle name="Hipervínculo visitado" xfId="10041" builtinId="9" hidden="1"/>
    <cellStyle name="Hipervínculo visitado" xfId="10057" builtinId="9" hidden="1"/>
    <cellStyle name="Hipervínculo visitado" xfId="10073" builtinId="9" hidden="1"/>
    <cellStyle name="Hipervínculo visitado" xfId="10089" builtinId="9" hidden="1"/>
    <cellStyle name="Hipervínculo visitado" xfId="10105" builtinId="9" hidden="1"/>
    <cellStyle name="Hipervínculo visitado" xfId="10123" builtinId="9" hidden="1"/>
    <cellStyle name="Hipervínculo visitado" xfId="10139" builtinId="9" hidden="1"/>
    <cellStyle name="Hipervínculo visitado" xfId="10107" builtinId="9" hidden="1"/>
    <cellStyle name="Hipervínculo visitado" xfId="10169" builtinId="9" hidden="1"/>
    <cellStyle name="Hipervínculo visitado" xfId="10185" builtinId="9" hidden="1"/>
    <cellStyle name="Hipervínculo visitado" xfId="10201" builtinId="9" hidden="1"/>
    <cellStyle name="Hipervínculo visitado" xfId="10217" builtinId="9" hidden="1"/>
    <cellStyle name="Hipervínculo visitado" xfId="10233" builtinId="9" hidden="1"/>
    <cellStyle name="Hipervínculo visitado" xfId="10251" builtinId="9" hidden="1"/>
    <cellStyle name="Hipervínculo visitado" xfId="10267" builtinId="9" hidden="1"/>
    <cellStyle name="Hipervínculo visitado" xfId="10283" builtinId="9" hidden="1"/>
    <cellStyle name="Hipervínculo visitado" xfId="10297" builtinId="9" hidden="1"/>
    <cellStyle name="Hipervínculo visitado" xfId="10313" builtinId="9" hidden="1"/>
    <cellStyle name="Hipervínculo visitado" xfId="10329" builtinId="9" hidden="1"/>
    <cellStyle name="Hipervínculo visitado" xfId="10345" builtinId="9" hidden="1"/>
    <cellStyle name="Hipervínculo visitado" xfId="10361" builtinId="9" hidden="1"/>
    <cellStyle name="Hipervínculo visitado" xfId="10379" builtinId="9" hidden="1"/>
    <cellStyle name="Hipervínculo visitado" xfId="10395" builtinId="9" hidden="1"/>
    <cellStyle name="Hipervínculo visitado" xfId="10411" builtinId="9" hidden="1"/>
    <cellStyle name="Hipervínculo visitado" xfId="10425" builtinId="9" hidden="1"/>
    <cellStyle name="Hipervínculo visitado" xfId="10441" builtinId="9" hidden="1"/>
    <cellStyle name="Hipervínculo visitado" xfId="10457" builtinId="9" hidden="1"/>
    <cellStyle name="Hipervínculo visitado" xfId="10473" builtinId="9" hidden="1"/>
    <cellStyle name="Hipervínculo visitado" xfId="10489" builtinId="9" hidden="1"/>
    <cellStyle name="Hipervínculo visitado" xfId="10507" builtinId="9" hidden="1"/>
    <cellStyle name="Hipervínculo visitado" xfId="10523" builtinId="9" hidden="1"/>
    <cellStyle name="Hipervínculo visitado" xfId="10539" builtinId="9" hidden="1"/>
    <cellStyle name="Hipervínculo visitado" xfId="10553" builtinId="9" hidden="1"/>
    <cellStyle name="Hipervínculo visitado" xfId="10569" builtinId="9" hidden="1"/>
    <cellStyle name="Hipervínculo visitado" xfId="10585" builtinId="9" hidden="1"/>
    <cellStyle name="Hipervínculo visitado" xfId="10601" builtinId="9" hidden="1"/>
    <cellStyle name="Hipervínculo visitado" xfId="10617" builtinId="9" hidden="1"/>
    <cellStyle name="Hipervínculo visitado" xfId="10633" builtinId="9" hidden="1"/>
    <cellStyle name="Hipervínculo visitado" xfId="10651" builtinId="9" hidden="1"/>
    <cellStyle name="Hipervínculo visitado" xfId="10667" builtinId="9" hidden="1"/>
    <cellStyle name="Hipervínculo visitado" xfId="10635" builtinId="9" hidden="1"/>
    <cellStyle name="Hipervínculo visitado" xfId="10697" builtinId="9" hidden="1"/>
    <cellStyle name="Hipervínculo visitado" xfId="10713" builtinId="9" hidden="1"/>
    <cellStyle name="Hipervínculo visitado" xfId="10729" builtinId="9" hidden="1"/>
    <cellStyle name="Hipervínculo visitado" xfId="10745" builtinId="9" hidden="1"/>
    <cellStyle name="Hipervínculo visitado" xfId="10761" builtinId="9" hidden="1"/>
    <cellStyle name="Hipervínculo visitado" xfId="10779" builtinId="9" hidden="1"/>
    <cellStyle name="Hipervínculo visitado" xfId="10795" builtinId="9" hidden="1"/>
    <cellStyle name="Hipervínculo visitado" xfId="10811" builtinId="9" hidden="1"/>
    <cellStyle name="Hipervínculo visitado" xfId="10825" builtinId="9" hidden="1"/>
    <cellStyle name="Hipervínculo visitado" xfId="10841" builtinId="9" hidden="1"/>
    <cellStyle name="Hipervínculo visitado" xfId="10857" builtinId="9" hidden="1"/>
    <cellStyle name="Hipervínculo visitado" xfId="10873" builtinId="9" hidden="1"/>
    <cellStyle name="Hipervínculo visitado" xfId="10889" builtinId="9" hidden="1"/>
    <cellStyle name="Hipervínculo visitado" xfId="10907" builtinId="9" hidden="1"/>
    <cellStyle name="Hipervínculo visitado" xfId="10923" builtinId="9" hidden="1"/>
    <cellStyle name="Hipervínculo visitado" xfId="10939" builtinId="9" hidden="1"/>
    <cellStyle name="Hipervínculo visitado" xfId="10953" builtinId="9" hidden="1"/>
    <cellStyle name="Hipervínculo visitado" xfId="10969" builtinId="9" hidden="1"/>
    <cellStyle name="Hipervínculo visitado" xfId="10985" builtinId="9" hidden="1"/>
    <cellStyle name="Hipervínculo visitado" xfId="11001" builtinId="9" hidden="1"/>
    <cellStyle name="Hipervínculo visitado" xfId="11017" builtinId="9" hidden="1"/>
    <cellStyle name="Hipervínculo visitado" xfId="11035" builtinId="9" hidden="1"/>
    <cellStyle name="Hipervínculo visitado" xfId="11051" builtinId="9" hidden="1"/>
    <cellStyle name="Hipervínculo visitado" xfId="11067" builtinId="9" hidden="1"/>
    <cellStyle name="Hipervínculo visitado" xfId="11081" builtinId="9" hidden="1"/>
    <cellStyle name="Hipervínculo visitado" xfId="11097" builtinId="9" hidden="1"/>
    <cellStyle name="Hipervínculo visitado" xfId="11113" builtinId="9" hidden="1"/>
    <cellStyle name="Hipervínculo visitado" xfId="11129" builtinId="9" hidden="1"/>
    <cellStyle name="Hipervínculo visitado" xfId="11145" builtinId="9" hidden="1"/>
    <cellStyle name="Hipervínculo visitado" xfId="11161" builtinId="9" hidden="1"/>
    <cellStyle name="Hipervínculo visitado" xfId="11179" builtinId="9" hidden="1"/>
    <cellStyle name="Hipervínculo visitado" xfId="11195" builtinId="9" hidden="1"/>
    <cellStyle name="Hipervínculo visitado" xfId="11163" builtinId="9" hidden="1"/>
    <cellStyle name="Hipervínculo visitado" xfId="11225" builtinId="9" hidden="1"/>
    <cellStyle name="Hipervínculo visitado" xfId="11241" builtinId="9" hidden="1"/>
    <cellStyle name="Hipervínculo visitado" xfId="11257" builtinId="9" hidden="1"/>
    <cellStyle name="Hipervínculo visitado" xfId="11273" builtinId="9" hidden="1"/>
    <cellStyle name="Hipervínculo visitado" xfId="11289" builtinId="9" hidden="1"/>
    <cellStyle name="Hipervínculo visitado" xfId="11307" builtinId="9" hidden="1"/>
    <cellStyle name="Hipervínculo visitado" xfId="11323" builtinId="9" hidden="1"/>
    <cellStyle name="Hipervínculo visitado" xfId="11339" builtinId="9" hidden="1"/>
    <cellStyle name="Hipervínculo visitado" xfId="11353" builtinId="9" hidden="1"/>
    <cellStyle name="Hipervínculo visitado" xfId="11369" builtinId="9" hidden="1"/>
    <cellStyle name="Hipervínculo visitado" xfId="11385" builtinId="9" hidden="1"/>
    <cellStyle name="Hipervínculo visitado" xfId="11401" builtinId="9" hidden="1"/>
    <cellStyle name="Hipervínculo visitado" xfId="11417" builtinId="9" hidden="1"/>
    <cellStyle name="Hipervínculo visitado" xfId="11435" builtinId="9" hidden="1"/>
    <cellStyle name="Hipervínculo visitado" xfId="11451" builtinId="9" hidden="1"/>
    <cellStyle name="Hipervínculo visitado" xfId="11467" builtinId="9" hidden="1"/>
    <cellStyle name="Hipervínculo visitado" xfId="11481" builtinId="9" hidden="1"/>
    <cellStyle name="Hipervínculo visitado" xfId="11497" builtinId="9" hidden="1"/>
    <cellStyle name="Hipervínculo visitado" xfId="11513" builtinId="9" hidden="1"/>
    <cellStyle name="Hipervínculo visitado" xfId="11529" builtinId="9" hidden="1"/>
    <cellStyle name="Hipervínculo visitado" xfId="11545" builtinId="9" hidden="1"/>
    <cellStyle name="Hipervínculo visitado" xfId="11563" builtinId="9" hidden="1"/>
    <cellStyle name="Hipervínculo visitado" xfId="11579" builtinId="9" hidden="1"/>
    <cellStyle name="Hipervínculo visitado" xfId="11595" builtinId="9" hidden="1"/>
    <cellStyle name="Hipervínculo visitado" xfId="11609" builtinId="9" hidden="1"/>
    <cellStyle name="Hipervínculo visitado" xfId="11625" builtinId="9" hidden="1"/>
    <cellStyle name="Hipervínculo visitado" xfId="11641" builtinId="9" hidden="1"/>
    <cellStyle name="Hipervínculo visitado" xfId="11657" builtinId="9" hidden="1"/>
    <cellStyle name="Hipervínculo visitado" xfId="11673" builtinId="9" hidden="1"/>
    <cellStyle name="Hipervínculo visitado" xfId="11689" builtinId="9" hidden="1"/>
    <cellStyle name="Hipervínculo visitado" xfId="11707" builtinId="9" hidden="1"/>
    <cellStyle name="Hipervínculo visitado" xfId="11723" builtinId="9" hidden="1"/>
    <cellStyle name="Hipervínculo visitado" xfId="11691" builtinId="9" hidden="1"/>
    <cellStyle name="Hipervínculo visitado" xfId="11753" builtinId="9" hidden="1"/>
    <cellStyle name="Hipervínculo visitado" xfId="11769" builtinId="9" hidden="1"/>
    <cellStyle name="Hipervínculo visitado" xfId="11785" builtinId="9" hidden="1"/>
    <cellStyle name="Hipervínculo visitado" xfId="11801" builtinId="9" hidden="1"/>
    <cellStyle name="Hipervínculo visitado" xfId="11817" builtinId="9" hidden="1"/>
    <cellStyle name="Hipervínculo visitado" xfId="11834" builtinId="9" hidden="1"/>
    <cellStyle name="Hipervínculo visitado" xfId="11850" builtinId="9" hidden="1"/>
    <cellStyle name="Hipervínculo visitado" xfId="11866" builtinId="9" hidden="1"/>
    <cellStyle name="Hipervínculo visitado" xfId="11880" builtinId="9" hidden="1"/>
    <cellStyle name="Hipervínculo visitado" xfId="11896" builtinId="9" hidden="1"/>
    <cellStyle name="Hipervínculo visitado" xfId="11912" builtinId="9" hidden="1"/>
    <cellStyle name="Hipervínculo visitado" xfId="11928" builtinId="9" hidden="1"/>
    <cellStyle name="Hipervínculo visitado" xfId="11944" builtinId="9" hidden="1"/>
    <cellStyle name="Hipervínculo visitado" xfId="11960" builtinId="9" hidden="1"/>
    <cellStyle name="Hipervínculo visitado" xfId="11976" builtinId="9" hidden="1"/>
    <cellStyle name="Hipervínculo visitado" xfId="11992" builtinId="9" hidden="1"/>
    <cellStyle name="Hipervínculo visitado" xfId="12012" builtinId="9" hidden="1"/>
    <cellStyle name="Hipervínculo visitado" xfId="12028" builtinId="9" hidden="1"/>
    <cellStyle name="Hipervínculo visitado" xfId="12044" builtinId="9" hidden="1"/>
    <cellStyle name="Hipervínculo visitado" xfId="12060" builtinId="9" hidden="1"/>
    <cellStyle name="Hipervínculo visitado" xfId="12076" builtinId="9" hidden="1"/>
    <cellStyle name="Hipervínculo visitado" xfId="12094" builtinId="9" hidden="1"/>
    <cellStyle name="Hipervínculo visitado" xfId="12110" builtinId="9" hidden="1"/>
    <cellStyle name="Hipervínculo visitado" xfId="12126" builtinId="9" hidden="1"/>
    <cellStyle name="Hipervínculo visitado" xfId="12140" builtinId="9" hidden="1"/>
    <cellStyle name="Hipervínculo visitado" xfId="12156" builtinId="9" hidden="1"/>
    <cellStyle name="Hipervínculo visitado" xfId="12172" builtinId="9" hidden="1"/>
    <cellStyle name="Hipervínculo visitado" xfId="12188" builtinId="9" hidden="1"/>
    <cellStyle name="Hipervínculo visitado" xfId="12204" builtinId="9" hidden="1"/>
    <cellStyle name="Hipervínculo visitado" xfId="12220" builtinId="9" hidden="1"/>
    <cellStyle name="Hipervínculo visitado" xfId="12238" builtinId="9" hidden="1"/>
    <cellStyle name="Hipervínculo visitado" xfId="12254" builtinId="9" hidden="1"/>
    <cellStyle name="Hipervínculo visitado" xfId="12222" builtinId="9" hidden="1"/>
    <cellStyle name="Hipervínculo visitado" xfId="12284" builtinId="9" hidden="1"/>
    <cellStyle name="Hipervínculo visitado" xfId="12300" builtinId="9" hidden="1"/>
    <cellStyle name="Hipervínculo visitado" xfId="12316" builtinId="9" hidden="1"/>
    <cellStyle name="Hipervínculo visitado" xfId="12332" builtinId="9" hidden="1"/>
    <cellStyle name="Hipervínculo visitado" xfId="12348" builtinId="9" hidden="1"/>
    <cellStyle name="Hipervínculo visitado" xfId="12366" builtinId="9" hidden="1"/>
    <cellStyle name="Hipervínculo visitado" xfId="12382" builtinId="9" hidden="1"/>
    <cellStyle name="Hipervínculo visitado" xfId="12398" builtinId="9" hidden="1"/>
    <cellStyle name="Hipervínculo visitado" xfId="12412" builtinId="9" hidden="1"/>
    <cellStyle name="Hipervínculo visitado" xfId="12428" builtinId="9" hidden="1"/>
    <cellStyle name="Hipervínculo visitado" xfId="12444" builtinId="9" hidden="1"/>
    <cellStyle name="Hipervínculo visitado" xfId="12460" builtinId="9" hidden="1"/>
    <cellStyle name="Hipervínculo visitado" xfId="12476" builtinId="9" hidden="1"/>
    <cellStyle name="Hipervínculo visitado" xfId="12494" builtinId="9" hidden="1"/>
    <cellStyle name="Hipervínculo visitado" xfId="12510" builtinId="9" hidden="1"/>
    <cellStyle name="Hipervínculo visitado" xfId="12526" builtinId="9" hidden="1"/>
    <cellStyle name="Hipervínculo visitado" xfId="12540" builtinId="9" hidden="1"/>
    <cellStyle name="Hipervínculo visitado" xfId="12556" builtinId="9" hidden="1"/>
    <cellStyle name="Hipervínculo visitado" xfId="12572" builtinId="9" hidden="1"/>
    <cellStyle name="Hipervínculo visitado" xfId="12588" builtinId="9" hidden="1"/>
    <cellStyle name="Hipervínculo visitado" xfId="12604" builtinId="9" hidden="1"/>
    <cellStyle name="Hipervínculo visitado" xfId="12622" builtinId="9" hidden="1"/>
    <cellStyle name="Hipervínculo visitado" xfId="12638" builtinId="9" hidden="1"/>
    <cellStyle name="Hipervínculo visitado" xfId="12654" builtinId="9" hidden="1"/>
    <cellStyle name="Hipervínculo visitado" xfId="12668" builtinId="9" hidden="1"/>
    <cellStyle name="Hipervínculo visitado" xfId="12684" builtinId="9" hidden="1"/>
    <cellStyle name="Hipervínculo visitado" xfId="12700" builtinId="9" hidden="1"/>
    <cellStyle name="Hipervínculo visitado" xfId="12716" builtinId="9" hidden="1"/>
    <cellStyle name="Hipervínculo visitado" xfId="12732" builtinId="9" hidden="1"/>
    <cellStyle name="Hipervínculo visitado" xfId="12748" builtinId="9" hidden="1"/>
    <cellStyle name="Hipervínculo visitado" xfId="12766" builtinId="9" hidden="1"/>
    <cellStyle name="Hipervínculo visitado" xfId="12782" builtinId="9" hidden="1"/>
    <cellStyle name="Hipervínculo visitado" xfId="12750" builtinId="9" hidden="1"/>
    <cellStyle name="Hipervínculo visitado" xfId="12812" builtinId="9" hidden="1"/>
    <cellStyle name="Hipervínculo visitado" xfId="12828" builtinId="9" hidden="1"/>
    <cellStyle name="Hipervínculo visitado" xfId="12844" builtinId="9" hidden="1"/>
    <cellStyle name="Hipervínculo visitado" xfId="12860" builtinId="9" hidden="1"/>
    <cellStyle name="Hipervínculo visitado" xfId="12876" builtinId="9" hidden="1"/>
    <cellStyle name="Hipervínculo visitado" xfId="12894" builtinId="9" hidden="1"/>
    <cellStyle name="Hipervínculo visitado" xfId="12910" builtinId="9" hidden="1"/>
    <cellStyle name="Hipervínculo visitado" xfId="12926" builtinId="9" hidden="1"/>
    <cellStyle name="Hipervínculo visitado" xfId="12940" builtinId="9" hidden="1"/>
    <cellStyle name="Hipervínculo visitado" xfId="12956" builtinId="9" hidden="1"/>
    <cellStyle name="Hipervínculo visitado" xfId="12972" builtinId="9" hidden="1"/>
    <cellStyle name="Hipervínculo visitado" xfId="12988" builtinId="9" hidden="1"/>
    <cellStyle name="Hipervínculo visitado" xfId="13004" builtinId="9" hidden="1"/>
    <cellStyle name="Hipervínculo visitado" xfId="13022" builtinId="9" hidden="1"/>
    <cellStyle name="Hipervínculo visitado" xfId="13038" builtinId="9" hidden="1"/>
    <cellStyle name="Hipervínculo visitado" xfId="13054" builtinId="9" hidden="1"/>
    <cellStyle name="Hipervínculo visitado" xfId="13068" builtinId="9" hidden="1"/>
    <cellStyle name="Hipervínculo visitado" xfId="13084" builtinId="9" hidden="1"/>
    <cellStyle name="Hipervínculo visitado" xfId="13100" builtinId="9" hidden="1"/>
    <cellStyle name="Hipervínculo visitado" xfId="13116" builtinId="9" hidden="1"/>
    <cellStyle name="Hipervínculo visitado" xfId="13132" builtinId="9" hidden="1"/>
    <cellStyle name="Hipervínculo visitado" xfId="13150" builtinId="9" hidden="1"/>
    <cellStyle name="Hipervínculo visitado" xfId="13166" builtinId="9" hidden="1"/>
    <cellStyle name="Hipervínculo visitado" xfId="13182" builtinId="9" hidden="1"/>
    <cellStyle name="Hipervínculo visitado" xfId="13196" builtinId="9" hidden="1"/>
    <cellStyle name="Hipervínculo visitado" xfId="13212" builtinId="9" hidden="1"/>
    <cellStyle name="Hipervínculo visitado" xfId="13228" builtinId="9" hidden="1"/>
    <cellStyle name="Hipervínculo visitado" xfId="13244" builtinId="9" hidden="1"/>
    <cellStyle name="Hipervínculo visitado" xfId="13260" builtinId="9" hidden="1"/>
    <cellStyle name="Hipervínculo visitado" xfId="13276" builtinId="9" hidden="1"/>
    <cellStyle name="Hipervínculo visitado" xfId="13294" builtinId="9" hidden="1"/>
    <cellStyle name="Hipervínculo visitado" xfId="13310" builtinId="9" hidden="1"/>
    <cellStyle name="Hipervínculo visitado" xfId="13278" builtinId="9" hidden="1"/>
    <cellStyle name="Hipervínculo visitado" xfId="13340" builtinId="9" hidden="1"/>
    <cellStyle name="Hipervínculo visitado" xfId="13356" builtinId="9" hidden="1"/>
    <cellStyle name="Hipervínculo visitado" xfId="13372" builtinId="9" hidden="1"/>
    <cellStyle name="Hipervínculo visitado" xfId="13388" builtinId="9" hidden="1"/>
    <cellStyle name="Hipervínculo visitado" xfId="13404" builtinId="9" hidden="1"/>
    <cellStyle name="Hipervínculo visitado" xfId="13422" builtinId="9" hidden="1"/>
    <cellStyle name="Hipervínculo visitado" xfId="13438" builtinId="9" hidden="1"/>
    <cellStyle name="Hipervínculo visitado" xfId="13454" builtinId="9" hidden="1"/>
    <cellStyle name="Hipervínculo visitado" xfId="13468" builtinId="9" hidden="1"/>
    <cellStyle name="Hipervínculo visitado" xfId="13484" builtinId="9" hidden="1"/>
    <cellStyle name="Hipervínculo visitado" xfId="13500" builtinId="9" hidden="1"/>
    <cellStyle name="Hipervínculo visitado" xfId="13516" builtinId="9" hidden="1"/>
    <cellStyle name="Hipervínculo visitado" xfId="13532" builtinId="9" hidden="1"/>
    <cellStyle name="Hipervínculo visitado" xfId="13550" builtinId="9" hidden="1"/>
    <cellStyle name="Hipervínculo visitado" xfId="13566" builtinId="9" hidden="1"/>
    <cellStyle name="Hipervínculo visitado" xfId="13582" builtinId="9" hidden="1"/>
    <cellStyle name="Hipervínculo visitado" xfId="13596" builtinId="9" hidden="1"/>
    <cellStyle name="Hipervínculo visitado" xfId="13612" builtinId="9" hidden="1"/>
    <cellStyle name="Hipervínculo visitado" xfId="13628" builtinId="9" hidden="1"/>
    <cellStyle name="Hipervínculo visitado" xfId="13644" builtinId="9" hidden="1"/>
    <cellStyle name="Hipervínculo visitado" xfId="13660" builtinId="9" hidden="1"/>
    <cellStyle name="Hipervínculo visitado" xfId="13678" builtinId="9" hidden="1"/>
    <cellStyle name="Hipervínculo visitado" xfId="13694" builtinId="9" hidden="1"/>
    <cellStyle name="Hipervínculo visitado" xfId="13710" builtinId="9" hidden="1"/>
    <cellStyle name="Hipervínculo visitado" xfId="13724" builtinId="9" hidden="1"/>
    <cellStyle name="Hipervínculo visitado" xfId="13740" builtinId="9" hidden="1"/>
    <cellStyle name="Hipervínculo visitado" xfId="13756" builtinId="9" hidden="1"/>
    <cellStyle name="Hipervínculo visitado" xfId="13772" builtinId="9" hidden="1"/>
    <cellStyle name="Hipervínculo visitado" xfId="13788" builtinId="9" hidden="1"/>
    <cellStyle name="Hipervínculo visitado" xfId="13804" builtinId="9" hidden="1"/>
    <cellStyle name="Hipervínculo visitado" xfId="13822" builtinId="9" hidden="1"/>
    <cellStyle name="Hipervínculo visitado" xfId="13838" builtinId="9" hidden="1"/>
    <cellStyle name="Hipervínculo visitado" xfId="13806" builtinId="9" hidden="1"/>
    <cellStyle name="Hipervínculo visitado" xfId="13868" builtinId="9" hidden="1"/>
    <cellStyle name="Hipervínculo visitado" xfId="13884" builtinId="9" hidden="1"/>
    <cellStyle name="Hipervínculo visitado" xfId="13900" builtinId="9" hidden="1"/>
    <cellStyle name="Hipervínculo visitado" xfId="13916" builtinId="9" hidden="1"/>
    <cellStyle name="Hipervínculo visitado" xfId="13932" builtinId="9" hidden="1"/>
    <cellStyle name="Hipervínculo visitado" xfId="13949" builtinId="9" hidden="1"/>
    <cellStyle name="Hipervínculo visitado" xfId="13965" builtinId="9" hidden="1"/>
    <cellStyle name="Hipervínculo visitado" xfId="13981" builtinId="9" hidden="1"/>
    <cellStyle name="Hipervínculo visitado" xfId="13995" builtinId="9" hidden="1"/>
    <cellStyle name="Hipervínculo visitado" xfId="14011" builtinId="9" hidden="1"/>
    <cellStyle name="Hipervínculo visitado" xfId="14027" builtinId="9" hidden="1"/>
    <cellStyle name="Hipervínculo visitado" xfId="14043" builtinId="9" hidden="1"/>
    <cellStyle name="Hipervínculo visitado" xfId="14059" builtinId="9" hidden="1"/>
    <cellStyle name="Hipervínculo visitado" xfId="14075" builtinId="9" hidden="1"/>
    <cellStyle name="Hipervínculo visitado" xfId="14091" builtinId="9" hidden="1"/>
    <cellStyle name="Hipervínculo visitado" xfId="14107" builtinId="9" hidden="1"/>
    <cellStyle name="Hipervínculo visitado" xfId="14127" builtinId="9" hidden="1"/>
    <cellStyle name="Hipervínculo visitado" xfId="14143" builtinId="9" hidden="1"/>
    <cellStyle name="Hipervínculo visitado" xfId="14159" builtinId="9" hidden="1"/>
    <cellStyle name="Hipervínculo visitado" xfId="14175" builtinId="9" hidden="1"/>
    <cellStyle name="Hipervínculo visitado" xfId="14191" builtinId="9" hidden="1"/>
    <cellStyle name="Hipervínculo visitado" xfId="14209" builtinId="9" hidden="1"/>
    <cellStyle name="Hipervínculo visitado" xfId="14225" builtinId="9" hidden="1"/>
    <cellStyle name="Hipervínculo visitado" xfId="14241" builtinId="9" hidden="1"/>
    <cellStyle name="Hipervínculo visitado" xfId="14255" builtinId="9" hidden="1"/>
    <cellStyle name="Hipervínculo visitado" xfId="14271" builtinId="9" hidden="1"/>
    <cellStyle name="Hipervínculo visitado" xfId="14287" builtinId="9" hidden="1"/>
    <cellStyle name="Hipervínculo visitado" xfId="14303" builtinId="9" hidden="1"/>
    <cellStyle name="Hipervínculo visitado" xfId="14319" builtinId="9" hidden="1"/>
    <cellStyle name="Hipervínculo visitado" xfId="14335" builtinId="9" hidden="1"/>
    <cellStyle name="Hipervínculo visitado" xfId="14353" builtinId="9" hidden="1"/>
    <cellStyle name="Hipervínculo visitado" xfId="14369" builtinId="9" hidden="1"/>
    <cellStyle name="Hipervínculo visitado" xfId="14337" builtinId="9" hidden="1"/>
    <cellStyle name="Hipervínculo visitado" xfId="14399" builtinId="9" hidden="1"/>
    <cellStyle name="Hipervínculo visitado" xfId="14415" builtinId="9" hidden="1"/>
    <cellStyle name="Hipervínculo visitado" xfId="14431" builtinId="9" hidden="1"/>
    <cellStyle name="Hipervínculo visitado" xfId="14447" builtinId="9" hidden="1"/>
    <cellStyle name="Hipervínculo visitado" xfId="14463" builtinId="9" hidden="1"/>
    <cellStyle name="Hipervínculo visitado" xfId="14481" builtinId="9" hidden="1"/>
    <cellStyle name="Hipervínculo visitado" xfId="14497" builtinId="9" hidden="1"/>
    <cellStyle name="Hipervínculo visitado" xfId="14513" builtinId="9" hidden="1"/>
    <cellStyle name="Hipervínculo visitado" xfId="14527" builtinId="9" hidden="1"/>
    <cellStyle name="Hipervínculo visitado" xfId="14543" builtinId="9" hidden="1"/>
    <cellStyle name="Hipervínculo visitado" xfId="14559" builtinId="9" hidden="1"/>
    <cellStyle name="Hipervínculo visitado" xfId="14575" builtinId="9" hidden="1"/>
    <cellStyle name="Hipervínculo visitado" xfId="14591" builtinId="9" hidden="1"/>
    <cellStyle name="Hipervínculo visitado" xfId="14609" builtinId="9" hidden="1"/>
    <cellStyle name="Hipervínculo visitado" xfId="14625" builtinId="9" hidden="1"/>
    <cellStyle name="Hipervínculo visitado" xfId="14641" builtinId="9" hidden="1"/>
    <cellStyle name="Hipervínculo visitado" xfId="14655" builtinId="9" hidden="1"/>
    <cellStyle name="Hipervínculo visitado" xfId="14671" builtinId="9" hidden="1"/>
    <cellStyle name="Hipervínculo visitado" xfId="14687" builtinId="9" hidden="1"/>
    <cellStyle name="Hipervínculo visitado" xfId="14703" builtinId="9" hidden="1"/>
    <cellStyle name="Hipervínculo visitado" xfId="14719" builtinId="9" hidden="1"/>
    <cellStyle name="Hipervínculo visitado" xfId="14737" builtinId="9" hidden="1"/>
    <cellStyle name="Hipervínculo visitado" xfId="14753" builtinId="9" hidden="1"/>
    <cellStyle name="Hipervínculo visitado" xfId="14769" builtinId="9" hidden="1"/>
    <cellStyle name="Hipervínculo visitado" xfId="14783" builtinId="9" hidden="1"/>
    <cellStyle name="Hipervínculo visitado" xfId="14799" builtinId="9" hidden="1"/>
    <cellStyle name="Hipervínculo visitado" xfId="14815" builtinId="9" hidden="1"/>
    <cellStyle name="Hipervínculo visitado" xfId="14831" builtinId="9" hidden="1"/>
    <cellStyle name="Hipervínculo visitado" xfId="14847" builtinId="9" hidden="1"/>
    <cellStyle name="Hipervínculo visitado" xfId="14863" builtinId="9" hidden="1"/>
    <cellStyle name="Hipervínculo visitado" xfId="14881" builtinId="9" hidden="1"/>
    <cellStyle name="Hipervínculo visitado" xfId="14897" builtinId="9" hidden="1"/>
    <cellStyle name="Hipervínculo visitado" xfId="14865" builtinId="9" hidden="1"/>
    <cellStyle name="Hipervínculo visitado" xfId="14927" builtinId="9" hidden="1"/>
    <cellStyle name="Hipervínculo visitado" xfId="14943" builtinId="9" hidden="1"/>
    <cellStyle name="Hipervínculo visitado" xfId="14959" builtinId="9" hidden="1"/>
    <cellStyle name="Hipervínculo visitado" xfId="14975" builtinId="9" hidden="1"/>
    <cellStyle name="Hipervínculo visitado" xfId="14991" builtinId="9" hidden="1"/>
    <cellStyle name="Hipervínculo visitado" xfId="15009" builtinId="9" hidden="1"/>
    <cellStyle name="Hipervínculo visitado" xfId="15025" builtinId="9" hidden="1"/>
    <cellStyle name="Hipervínculo visitado" xfId="15041" builtinId="9" hidden="1"/>
    <cellStyle name="Hipervínculo visitado" xfId="15055" builtinId="9" hidden="1"/>
    <cellStyle name="Hipervínculo visitado" xfId="15071" builtinId="9" hidden="1"/>
    <cellStyle name="Hipervínculo visitado" xfId="15087" builtinId="9" hidden="1"/>
    <cellStyle name="Hipervínculo visitado" xfId="15103" builtinId="9" hidden="1"/>
    <cellStyle name="Hipervínculo visitado" xfId="15119" builtinId="9" hidden="1"/>
    <cellStyle name="Hipervínculo visitado" xfId="15137" builtinId="9" hidden="1"/>
    <cellStyle name="Hipervínculo visitado" xfId="15153" builtinId="9" hidden="1"/>
    <cellStyle name="Hipervínculo visitado" xfId="15169" builtinId="9" hidden="1"/>
    <cellStyle name="Hipervínculo visitado" xfId="15183" builtinId="9" hidden="1"/>
    <cellStyle name="Hipervínculo visitado" xfId="15199" builtinId="9" hidden="1"/>
    <cellStyle name="Hipervínculo visitado" xfId="15215" builtinId="9" hidden="1"/>
    <cellStyle name="Hipervínculo visitado" xfId="15231" builtinId="9" hidden="1"/>
    <cellStyle name="Hipervínculo visitado" xfId="15247" builtinId="9" hidden="1"/>
    <cellStyle name="Hipervínculo visitado" xfId="15265" builtinId="9" hidden="1"/>
    <cellStyle name="Hipervínculo visitado" xfId="15281" builtinId="9" hidden="1"/>
    <cellStyle name="Hipervínculo visitado" xfId="15297" builtinId="9" hidden="1"/>
    <cellStyle name="Hipervínculo visitado" xfId="15311" builtinId="9" hidden="1"/>
    <cellStyle name="Hipervínculo visitado" xfId="15327" builtinId="9" hidden="1"/>
    <cellStyle name="Hipervínculo visitado" xfId="15343" builtinId="9" hidden="1"/>
    <cellStyle name="Hipervínculo visitado" xfId="15359" builtinId="9" hidden="1"/>
    <cellStyle name="Hipervínculo visitado" xfId="15375" builtinId="9" hidden="1"/>
    <cellStyle name="Hipervínculo visitado" xfId="15391" builtinId="9" hidden="1"/>
    <cellStyle name="Hipervínculo visitado" xfId="15409" builtinId="9" hidden="1"/>
    <cellStyle name="Hipervínculo visitado" xfId="15425" builtinId="9" hidden="1"/>
    <cellStyle name="Hipervínculo visitado" xfId="15393" builtinId="9" hidden="1"/>
    <cellStyle name="Hipervínculo visitado" xfId="15455" builtinId="9" hidden="1"/>
    <cellStyle name="Hipervínculo visitado" xfId="15471" builtinId="9" hidden="1"/>
    <cellStyle name="Hipervínculo visitado" xfId="15487" builtinId="9" hidden="1"/>
    <cellStyle name="Hipervínculo visitado" xfId="15503" builtinId="9" hidden="1"/>
    <cellStyle name="Hipervínculo visitado" xfId="15519" builtinId="9" hidden="1"/>
    <cellStyle name="Hipervínculo visitado" xfId="15537" builtinId="9" hidden="1"/>
    <cellStyle name="Hipervínculo visitado" xfId="15553" builtinId="9" hidden="1"/>
    <cellStyle name="Hipervínculo visitado" xfId="15569" builtinId="9" hidden="1"/>
    <cellStyle name="Hipervínculo visitado" xfId="15583" builtinId="9" hidden="1"/>
    <cellStyle name="Hipervínculo visitado" xfId="15599" builtinId="9" hidden="1"/>
    <cellStyle name="Hipervínculo visitado" xfId="15615" builtinId="9" hidden="1"/>
    <cellStyle name="Hipervínculo visitado" xfId="15631" builtinId="9" hidden="1"/>
    <cellStyle name="Hipervínculo visitado" xfId="15647" builtinId="9" hidden="1"/>
    <cellStyle name="Hipervínculo visitado" xfId="15665" builtinId="9" hidden="1"/>
    <cellStyle name="Hipervínculo visitado" xfId="15681" builtinId="9" hidden="1"/>
    <cellStyle name="Hipervínculo visitado" xfId="15697" builtinId="9" hidden="1"/>
    <cellStyle name="Hipervínculo visitado" xfId="15711" builtinId="9" hidden="1"/>
    <cellStyle name="Hipervínculo visitado" xfId="15727" builtinId="9" hidden="1"/>
    <cellStyle name="Hipervínculo visitado" xfId="15743" builtinId="9" hidden="1"/>
    <cellStyle name="Hipervínculo visitado" xfId="15759" builtinId="9" hidden="1"/>
    <cellStyle name="Hipervínculo visitado" xfId="15775" builtinId="9" hidden="1"/>
    <cellStyle name="Hipervínculo visitado" xfId="15792" builtinId="9" hidden="1"/>
    <cellStyle name="Hipervínculo visitado" xfId="15808" builtinId="9" hidden="1"/>
    <cellStyle name="Hipervínculo visitado" xfId="15824" builtinId="9" hidden="1"/>
    <cellStyle name="Hipervínculo visitado" xfId="15838" builtinId="9" hidden="1"/>
    <cellStyle name="Hipervínculo visitado" xfId="15854" builtinId="9" hidden="1"/>
    <cellStyle name="Hipervínculo visitado" xfId="15870" builtinId="9" hidden="1"/>
    <cellStyle name="Hipervínculo visitado" xfId="15886" builtinId="9" hidden="1"/>
    <cellStyle name="Hipervínculo visitado" xfId="15902" builtinId="9" hidden="1"/>
    <cellStyle name="Hipervínculo visitado" xfId="15918" builtinId="9" hidden="1"/>
    <cellStyle name="Hipervínculo visitado" xfId="15934" builtinId="9" hidden="1"/>
    <cellStyle name="Hipervínculo visitado" xfId="15950" builtinId="9" hidden="1"/>
    <cellStyle name="Hipervínculo visitado" xfId="15970" builtinId="9" hidden="1"/>
    <cellStyle name="Hipervínculo visitado" xfId="15986" builtinId="9" hidden="1"/>
    <cellStyle name="Hipervínculo visitado" xfId="16002" builtinId="9" hidden="1"/>
    <cellStyle name="Hipervínculo visitado" xfId="16018" builtinId="9" hidden="1"/>
    <cellStyle name="Hipervínculo visitado" xfId="16034" builtinId="9" hidden="1"/>
    <cellStyle name="Hipervínculo visitado" xfId="16050" builtinId="9" hidden="1"/>
    <cellStyle name="Hipervínculo visitado" xfId="16068" builtinId="9" hidden="1"/>
    <cellStyle name="Hipervínculo visitado" xfId="16084" builtinId="9" hidden="1"/>
    <cellStyle name="Hipervínculo visitado" xfId="16100" builtinId="9" hidden="1"/>
    <cellStyle name="Hipervínculo visitado" xfId="16114" builtinId="9" hidden="1"/>
    <cellStyle name="Hipervínculo visitado" xfId="16130" builtinId="9" hidden="1"/>
    <cellStyle name="Hipervínculo visitado" xfId="16146" builtinId="9" hidden="1"/>
    <cellStyle name="Hipervínculo visitado" xfId="16162" builtinId="9" hidden="1"/>
    <cellStyle name="Hipervínculo visitado" xfId="16178" builtinId="9" hidden="1"/>
    <cellStyle name="Hipervínculo visitado" xfId="16196" builtinId="9" hidden="1"/>
    <cellStyle name="Hipervínculo visitado" xfId="16212" builtinId="9" hidden="1"/>
    <cellStyle name="Hipervínculo visitado" xfId="16228" builtinId="9" hidden="1"/>
    <cellStyle name="Hipervínculo visitado" xfId="16242" builtinId="9" hidden="1"/>
    <cellStyle name="Hipervínculo visitado" xfId="16258" builtinId="9" hidden="1"/>
    <cellStyle name="Hipervínculo visitado" xfId="16274" builtinId="9" hidden="1"/>
    <cellStyle name="Hipervínculo visitado" xfId="16290" builtinId="9" hidden="1"/>
    <cellStyle name="Hipervínculo visitado" xfId="16306" builtinId="9" hidden="1"/>
    <cellStyle name="Hipervínculo visitado" xfId="16324" builtinId="9" hidden="1"/>
    <cellStyle name="Hipervínculo visitado" xfId="16340" builtinId="9" hidden="1"/>
    <cellStyle name="Hipervínculo visitado" xfId="16356" builtinId="9" hidden="1"/>
    <cellStyle name="Hipervínculo visitado" xfId="16370" builtinId="9" hidden="1"/>
    <cellStyle name="Hipervínculo visitado" xfId="16386" builtinId="9" hidden="1"/>
    <cellStyle name="Hipervínculo visitado" xfId="16402" builtinId="9" hidden="1"/>
    <cellStyle name="Hipervínculo visitado" xfId="16418" builtinId="9" hidden="1"/>
    <cellStyle name="Hipervínculo visitado" xfId="16434" builtinId="9" hidden="1"/>
    <cellStyle name="Hipervínculo visitado" xfId="16450" builtinId="9" hidden="1"/>
    <cellStyle name="Hipervínculo visitado" xfId="16468" builtinId="9" hidden="1"/>
    <cellStyle name="Hipervínculo visitado" xfId="16484" builtinId="9" hidden="1"/>
    <cellStyle name="Hipervínculo visitado" xfId="16452" builtinId="9" hidden="1"/>
    <cellStyle name="Hipervínculo visitado" xfId="16514" builtinId="9" hidden="1"/>
    <cellStyle name="Hipervínculo visitado" xfId="16530" builtinId="9" hidden="1"/>
    <cellStyle name="Hipervínculo visitado" xfId="16546" builtinId="9" hidden="1"/>
    <cellStyle name="Hipervínculo visitado" xfId="16562" builtinId="9" hidden="1"/>
    <cellStyle name="Hipervínculo visitado" xfId="16578" builtinId="9" hidden="1"/>
    <cellStyle name="Hipervínculo visitado" xfId="16596" builtinId="9" hidden="1"/>
    <cellStyle name="Hipervínculo visitado" xfId="16612" builtinId="9" hidden="1"/>
    <cellStyle name="Hipervínculo visitado" xfId="16628" builtinId="9" hidden="1"/>
    <cellStyle name="Hipervínculo visitado" xfId="16642" builtinId="9" hidden="1"/>
    <cellStyle name="Hipervínculo visitado" xfId="16658" builtinId="9" hidden="1"/>
    <cellStyle name="Hipervínculo visitado" xfId="16674" builtinId="9" hidden="1"/>
    <cellStyle name="Hipervínculo visitado" xfId="16690" builtinId="9" hidden="1"/>
    <cellStyle name="Hipervínculo visitado" xfId="16706" builtinId="9" hidden="1"/>
    <cellStyle name="Hipervínculo visitado" xfId="16724" builtinId="9" hidden="1"/>
    <cellStyle name="Hipervínculo visitado" xfId="16740" builtinId="9" hidden="1"/>
    <cellStyle name="Hipervínculo visitado" xfId="16756" builtinId="9" hidden="1"/>
    <cellStyle name="Hipervínculo visitado" xfId="16770" builtinId="9" hidden="1"/>
    <cellStyle name="Hipervínculo visitado" xfId="16786" builtinId="9" hidden="1"/>
    <cellStyle name="Hipervínculo visitado" xfId="16802" builtinId="9" hidden="1"/>
    <cellStyle name="Hipervínculo visitado" xfId="16818" builtinId="9" hidden="1"/>
    <cellStyle name="Hipervínculo visitado" xfId="16834" builtinId="9" hidden="1"/>
    <cellStyle name="Hipervínculo visitado" xfId="16852" builtinId="9" hidden="1"/>
    <cellStyle name="Hipervínculo visitado" xfId="16868" builtinId="9" hidden="1"/>
    <cellStyle name="Hipervínculo visitado" xfId="16884" builtinId="9" hidden="1"/>
    <cellStyle name="Hipervínculo visitado" xfId="16898" builtinId="9" hidden="1"/>
    <cellStyle name="Hipervínculo visitado" xfId="16914" builtinId="9" hidden="1"/>
    <cellStyle name="Hipervínculo visitado" xfId="16930" builtinId="9" hidden="1"/>
    <cellStyle name="Hipervínculo visitado" xfId="16946" builtinId="9" hidden="1"/>
    <cellStyle name="Hipervínculo visitado" xfId="16962" builtinId="9" hidden="1"/>
    <cellStyle name="Hipervínculo visitado" xfId="16978" builtinId="9" hidden="1"/>
    <cellStyle name="Hipervínculo visitado" xfId="16996" builtinId="9" hidden="1"/>
    <cellStyle name="Hipervínculo visitado" xfId="17012" builtinId="9" hidden="1"/>
    <cellStyle name="Hipervínculo visitado" xfId="16980" builtinId="9" hidden="1"/>
    <cellStyle name="Hipervínculo visitado" xfId="17042" builtinId="9" hidden="1"/>
    <cellStyle name="Hipervínculo visitado" xfId="17058" builtinId="9" hidden="1"/>
    <cellStyle name="Hipervínculo visitado" xfId="17074" builtinId="9" hidden="1"/>
    <cellStyle name="Hipervínculo visitado" xfId="17090" builtinId="9" hidden="1"/>
    <cellStyle name="Hipervínculo visitado" xfId="17106" builtinId="9" hidden="1"/>
    <cellStyle name="Hipervínculo visitado" xfId="17124" builtinId="9" hidden="1"/>
    <cellStyle name="Hipervínculo visitado" xfId="17140" builtinId="9" hidden="1"/>
    <cellStyle name="Hipervínculo visitado" xfId="17156" builtinId="9" hidden="1"/>
    <cellStyle name="Hipervínculo visitado" xfId="17170" builtinId="9" hidden="1"/>
    <cellStyle name="Hipervínculo visitado" xfId="17186" builtinId="9" hidden="1"/>
    <cellStyle name="Hipervínculo visitado" xfId="17202" builtinId="9" hidden="1"/>
    <cellStyle name="Hipervínculo visitado" xfId="17218" builtinId="9" hidden="1"/>
    <cellStyle name="Hipervínculo visitado" xfId="17234" builtinId="9" hidden="1"/>
    <cellStyle name="Hipervínculo visitado" xfId="17252" builtinId="9" hidden="1"/>
    <cellStyle name="Hipervínculo visitado" xfId="17268" builtinId="9" hidden="1"/>
    <cellStyle name="Hipervínculo visitado" xfId="17284" builtinId="9" hidden="1"/>
    <cellStyle name="Hipervínculo visitado" xfId="17298" builtinId="9" hidden="1"/>
    <cellStyle name="Hipervínculo visitado" xfId="17314" builtinId="9" hidden="1"/>
    <cellStyle name="Hipervínculo visitado" xfId="17330" builtinId="9" hidden="1"/>
    <cellStyle name="Hipervínculo visitado" xfId="17346" builtinId="9" hidden="1"/>
    <cellStyle name="Hipervínculo visitado" xfId="17362" builtinId="9" hidden="1"/>
    <cellStyle name="Hipervínculo visitado" xfId="17380" builtinId="9" hidden="1"/>
    <cellStyle name="Hipervínculo visitado" xfId="17396" builtinId="9" hidden="1"/>
    <cellStyle name="Hipervínculo visitado" xfId="17412" builtinId="9" hidden="1"/>
    <cellStyle name="Hipervínculo visitado" xfId="17426" builtinId="9" hidden="1"/>
    <cellStyle name="Hipervínculo visitado" xfId="17442" builtinId="9" hidden="1"/>
    <cellStyle name="Hipervínculo visitado" xfId="17458" builtinId="9" hidden="1"/>
    <cellStyle name="Hipervínculo visitado" xfId="17474" builtinId="9" hidden="1"/>
    <cellStyle name="Hipervínculo visitado" xfId="17490" builtinId="9" hidden="1"/>
    <cellStyle name="Hipervínculo visitado" xfId="17506" builtinId="9" hidden="1"/>
    <cellStyle name="Hipervínculo visitado" xfId="17524" builtinId="9" hidden="1"/>
    <cellStyle name="Hipervínculo visitado" xfId="17540" builtinId="9" hidden="1"/>
    <cellStyle name="Hipervínculo visitado" xfId="17508" builtinId="9" hidden="1"/>
    <cellStyle name="Hipervínculo visitado" xfId="17570" builtinId="9" hidden="1"/>
    <cellStyle name="Hipervínculo visitado" xfId="17586" builtinId="9" hidden="1"/>
    <cellStyle name="Hipervínculo visitado" xfId="17602" builtinId="9" hidden="1"/>
    <cellStyle name="Hipervínculo visitado" xfId="17618" builtinId="9" hidden="1"/>
    <cellStyle name="Hipervínculo visitado" xfId="17634" builtinId="9" hidden="1"/>
    <cellStyle name="Hipervínculo visitado" xfId="17651" builtinId="9" hidden="1"/>
    <cellStyle name="Hipervínculo visitado" xfId="17667" builtinId="9" hidden="1"/>
    <cellStyle name="Hipervínculo visitado" xfId="17683" builtinId="9" hidden="1"/>
    <cellStyle name="Hipervínculo visitado" xfId="17697" builtinId="9" hidden="1"/>
    <cellStyle name="Hipervínculo visitado" xfId="17713" builtinId="9" hidden="1"/>
    <cellStyle name="Hipervínculo visitado" xfId="17729" builtinId="9" hidden="1"/>
    <cellStyle name="Hipervínculo visitado" xfId="17745" builtinId="9" hidden="1"/>
    <cellStyle name="Hipervínculo visitado" xfId="17761" builtinId="9" hidden="1"/>
    <cellStyle name="Hipervínculo visitado" xfId="17777" builtinId="9" hidden="1"/>
    <cellStyle name="Hipervínculo visitado" xfId="17793" builtinId="9" hidden="1"/>
    <cellStyle name="Hipervínculo visitado" xfId="17809" builtinId="9" hidden="1"/>
    <cellStyle name="Hipervínculo visitado" xfId="17835" builtinId="9" hidden="1"/>
    <cellStyle name="Hipervínculo visitado" xfId="17851" builtinId="9" hidden="1"/>
    <cellStyle name="Hipervínculo visitado" xfId="17867" builtinId="9" hidden="1"/>
    <cellStyle name="Hipervínculo visitado" xfId="17883" builtinId="9" hidden="1"/>
    <cellStyle name="Hipervínculo visitado" xfId="17899" builtinId="9" hidden="1"/>
    <cellStyle name="Hipervínculo visitado" xfId="17917" builtinId="9" hidden="1"/>
    <cellStyle name="Hipervínculo visitado" xfId="17933" builtinId="9" hidden="1"/>
    <cellStyle name="Hipervínculo visitado" xfId="17949" builtinId="9" hidden="1"/>
    <cellStyle name="Hipervínculo visitado" xfId="17963" builtinId="9" hidden="1"/>
    <cellStyle name="Hipervínculo visitado" xfId="17979" builtinId="9" hidden="1"/>
    <cellStyle name="Hipervínculo visitado" xfId="17995" builtinId="9" hidden="1"/>
    <cellStyle name="Hipervínculo visitado" xfId="18011" builtinId="9" hidden="1"/>
    <cellStyle name="Hipervínculo visitado" xfId="18027" builtinId="9" hidden="1"/>
    <cellStyle name="Hipervínculo visitado" xfId="18043" builtinId="9" hidden="1"/>
    <cellStyle name="Hipervínculo visitado" xfId="18061" builtinId="9" hidden="1"/>
    <cellStyle name="Hipervínculo visitado" xfId="18077" builtinId="9" hidden="1"/>
    <cellStyle name="Hipervínculo visitado" xfId="18045" builtinId="9" hidden="1"/>
    <cellStyle name="Hipervínculo visitado" xfId="18107" builtinId="9" hidden="1"/>
    <cellStyle name="Hipervínculo visitado" xfId="18123" builtinId="9" hidden="1"/>
    <cellStyle name="Hipervínculo visitado" xfId="18139" builtinId="9" hidden="1"/>
    <cellStyle name="Hipervínculo visitado" xfId="18155" builtinId="9" hidden="1"/>
    <cellStyle name="Hipervínculo visitado" xfId="18171" builtinId="9" hidden="1"/>
    <cellStyle name="Hipervínculo visitado" xfId="18189" builtinId="9" hidden="1"/>
    <cellStyle name="Hipervínculo visitado" xfId="18205" builtinId="9" hidden="1"/>
    <cellStyle name="Hipervínculo visitado" xfId="18221" builtinId="9" hidden="1"/>
    <cellStyle name="Hipervínculo visitado" xfId="18235" builtinId="9" hidden="1"/>
    <cellStyle name="Hipervínculo visitado" xfId="18251" builtinId="9" hidden="1"/>
    <cellStyle name="Hipervínculo visitado" xfId="18267" builtinId="9" hidden="1"/>
    <cellStyle name="Hipervínculo visitado" xfId="18283" builtinId="9" hidden="1"/>
    <cellStyle name="Hipervínculo visitado" xfId="18299" builtinId="9" hidden="1"/>
    <cellStyle name="Hipervínculo visitado" xfId="18317" builtinId="9" hidden="1"/>
    <cellStyle name="Hipervínculo visitado" xfId="18333" builtinId="9" hidden="1"/>
    <cellStyle name="Hipervínculo visitado" xfId="18349" builtinId="9" hidden="1"/>
    <cellStyle name="Hipervínculo visitado" xfId="18363" builtinId="9" hidden="1"/>
    <cellStyle name="Hipervínculo visitado" xfId="18379" builtinId="9" hidden="1"/>
    <cellStyle name="Hipervínculo visitado" xfId="18395" builtinId="9" hidden="1"/>
    <cellStyle name="Hipervínculo visitado" xfId="18411" builtinId="9" hidden="1"/>
    <cellStyle name="Hipervínculo visitado" xfId="18427" builtinId="9" hidden="1"/>
    <cellStyle name="Hipervínculo visitado" xfId="18444" builtinId="9" hidden="1"/>
    <cellStyle name="Hipervínculo visitado" xfId="18460" builtinId="9" hidden="1"/>
    <cellStyle name="Hipervínculo visitado" xfId="18476" builtinId="9" hidden="1"/>
    <cellStyle name="Hipervínculo visitado" xfId="18490" builtinId="9" hidden="1"/>
    <cellStyle name="Hipervínculo visitado" xfId="18506" builtinId="9" hidden="1"/>
    <cellStyle name="Hipervínculo visitado" xfId="18522" builtinId="9" hidden="1"/>
    <cellStyle name="Hipervínculo visitado" xfId="18538" builtinId="9" hidden="1"/>
    <cellStyle name="Hipervínculo visitado" xfId="18554" builtinId="9" hidden="1"/>
    <cellStyle name="Hipervínculo visitado" xfId="18570" builtinId="9" hidden="1"/>
    <cellStyle name="Hipervínculo visitado" xfId="18586" builtinId="9" hidden="1"/>
    <cellStyle name="Hipervínculo visitado" xfId="18602" builtinId="9" hidden="1"/>
    <cellStyle name="Hipervínculo visitado" xfId="18622" builtinId="9" hidden="1"/>
    <cellStyle name="Hipervínculo visitado" xfId="18638" builtinId="9" hidden="1"/>
    <cellStyle name="Hipervínculo visitado" xfId="18654" builtinId="9" hidden="1"/>
    <cellStyle name="Hipervínculo visitado" xfId="18670" builtinId="9" hidden="1"/>
    <cellStyle name="Hipervínculo visitado" xfId="18686" builtinId="9" hidden="1"/>
    <cellStyle name="Hipervínculo visitado" xfId="18702" builtinId="9" hidden="1"/>
    <cellStyle name="Hipervínculo visitado" xfId="18720" builtinId="9" hidden="1"/>
    <cellStyle name="Hipervínculo visitado" xfId="18736" builtinId="9" hidden="1"/>
    <cellStyle name="Hipervínculo visitado" xfId="18752" builtinId="9" hidden="1"/>
    <cellStyle name="Hipervínculo visitado" xfId="18766" builtinId="9" hidden="1"/>
    <cellStyle name="Hipervínculo visitado" xfId="18782" builtinId="9" hidden="1"/>
    <cellStyle name="Hipervínculo visitado" xfId="18798" builtinId="9" hidden="1"/>
    <cellStyle name="Hipervínculo visitado" xfId="18814" builtinId="9" hidden="1"/>
    <cellStyle name="Hipervínculo visitado" xfId="18830" builtinId="9" hidden="1"/>
    <cellStyle name="Hipervínculo visitado" xfId="18848" builtinId="9" hidden="1"/>
    <cellStyle name="Hipervínculo visitado" xfId="18864" builtinId="9" hidden="1"/>
    <cellStyle name="Hipervínculo visitado" xfId="18880" builtinId="9" hidden="1"/>
    <cellStyle name="Hipervínculo visitado" xfId="18894" builtinId="9" hidden="1"/>
    <cellStyle name="Hipervínculo visitado" xfId="18910" builtinId="9" hidden="1"/>
    <cellStyle name="Hipervínculo visitado" xfId="18926" builtinId="9" hidden="1"/>
    <cellStyle name="Hipervínculo visitado" xfId="18942" builtinId="9" hidden="1"/>
    <cellStyle name="Hipervínculo visitado" xfId="18958" builtinId="9" hidden="1"/>
    <cellStyle name="Hipervínculo visitado" xfId="18976" builtinId="9" hidden="1"/>
    <cellStyle name="Hipervínculo visitado" xfId="18992" builtinId="9" hidden="1"/>
    <cellStyle name="Hipervínculo visitado" xfId="19008" builtinId="9" hidden="1"/>
    <cellStyle name="Hipervínculo visitado" xfId="19022" builtinId="9" hidden="1"/>
    <cellStyle name="Hipervínculo visitado" xfId="19038" builtinId="9" hidden="1"/>
    <cellStyle name="Hipervínculo visitado" xfId="19054" builtinId="9" hidden="1"/>
    <cellStyle name="Hipervínculo visitado" xfId="19070" builtinId="9" hidden="1"/>
    <cellStyle name="Hipervínculo visitado" xfId="19086" builtinId="9" hidden="1"/>
    <cellStyle name="Hipervínculo visitado" xfId="19102" builtinId="9" hidden="1"/>
    <cellStyle name="Hipervínculo visitado" xfId="19120" builtinId="9" hidden="1"/>
    <cellStyle name="Hipervínculo visitado" xfId="19136" builtinId="9" hidden="1"/>
    <cellStyle name="Hipervínculo visitado" xfId="19104" builtinId="9" hidden="1"/>
    <cellStyle name="Hipervínculo visitado" xfId="19166" builtinId="9" hidden="1"/>
    <cellStyle name="Hipervínculo visitado" xfId="19182" builtinId="9" hidden="1"/>
    <cellStyle name="Hipervínculo visitado" xfId="19198" builtinId="9" hidden="1"/>
    <cellStyle name="Hipervínculo visitado" xfId="19214" builtinId="9" hidden="1"/>
    <cellStyle name="Hipervínculo visitado" xfId="19230" builtinId="9" hidden="1"/>
    <cellStyle name="Hipervínculo visitado" xfId="19247" builtinId="9" hidden="1"/>
    <cellStyle name="Hipervínculo visitado" xfId="19263" builtinId="9" hidden="1"/>
    <cellStyle name="Hipervínculo visitado" xfId="19279" builtinId="9" hidden="1"/>
    <cellStyle name="Hipervínculo visitado" xfId="19293" builtinId="9" hidden="1"/>
    <cellStyle name="Hipervínculo visitado" xfId="19309" builtinId="9" hidden="1"/>
    <cellStyle name="Hipervínculo visitado" xfId="19325" builtinId="9" hidden="1"/>
    <cellStyle name="Hipervínculo visitado" xfId="19341" builtinId="9" hidden="1"/>
    <cellStyle name="Hipervínculo visitado" xfId="19357" builtinId="9" hidden="1"/>
    <cellStyle name="Hipervínculo visitado" xfId="19373" builtinId="9" hidden="1"/>
    <cellStyle name="Hipervínculo visitado" xfId="19389" builtinId="9" hidden="1"/>
    <cellStyle name="Hipervínculo visitado" xfId="19405" builtinId="9" hidden="1"/>
    <cellStyle name="Hipervínculo visitado" xfId="19560" builtinId="9" hidden="1"/>
    <cellStyle name="Hipervínculo visitado" xfId="19576" builtinId="9" hidden="1"/>
    <cellStyle name="Hipervínculo visitado" xfId="19592" builtinId="9" hidden="1"/>
    <cellStyle name="Hipervínculo visitado" xfId="19609" builtinId="9" hidden="1"/>
    <cellStyle name="Hipervínculo visitado" xfId="19625" builtinId="9" hidden="1"/>
    <cellStyle name="Hipervínculo visitado" xfId="19641" builtinId="9" hidden="1"/>
    <cellStyle name="Hipervínculo visitado" xfId="19657" builtinId="9" hidden="1"/>
    <cellStyle name="Hipervínculo visitado" xfId="19673" builtinId="9" hidden="1"/>
    <cellStyle name="Hipervínculo visitado" xfId="19690" builtinId="9" hidden="1"/>
    <cellStyle name="Hipervínculo visitado" xfId="19706" builtinId="9" hidden="1"/>
    <cellStyle name="Hipervínculo visitado" xfId="19722" builtinId="9" hidden="1"/>
    <cellStyle name="Hipervínculo visitado" xfId="19738" builtinId="9" hidden="1"/>
    <cellStyle name="Hipervínculo visitado" xfId="19754" builtinId="9" hidden="1"/>
    <cellStyle name="Hipervínculo visitado" xfId="19770" builtinId="9" hidden="1"/>
    <cellStyle name="Hipervínculo visitado" xfId="19786" builtinId="9" hidden="1"/>
    <cellStyle name="Hipervínculo visitado" xfId="19802" builtinId="9" hidden="1"/>
    <cellStyle name="Hipervínculo visitado" xfId="19818" builtinId="9" hidden="1"/>
    <cellStyle name="Hipervínculo visitado" xfId="19834" builtinId="9" hidden="1"/>
    <cellStyle name="Hipervínculo visitado" xfId="19850" builtinId="9" hidden="1"/>
    <cellStyle name="Hipervínculo visitado" xfId="19866" builtinId="9" hidden="1"/>
    <cellStyle name="Hipervínculo visitado" xfId="19882" builtinId="9" hidden="1"/>
    <cellStyle name="Hipervínculo visitado" xfId="19898" builtinId="9" hidden="1"/>
    <cellStyle name="Hipervínculo visitado" xfId="19914" builtinId="9" hidden="1"/>
    <cellStyle name="Hipervínculo visitado" xfId="19942" builtinId="9" hidden="1"/>
    <cellStyle name="Hipervínculo visitado" xfId="19958" builtinId="9" hidden="1"/>
    <cellStyle name="Hipervínculo visitado" xfId="19974" builtinId="9" hidden="1"/>
    <cellStyle name="Hipervínculo visitado" xfId="19991" builtinId="9" hidden="1"/>
    <cellStyle name="Hipervínculo visitado" xfId="20007" builtinId="9" hidden="1"/>
    <cellStyle name="Hipervínculo visitado" xfId="20023" builtinId="9" hidden="1"/>
    <cellStyle name="Hipervínculo visitado" xfId="20039" builtinId="9" hidden="1"/>
    <cellStyle name="Hipervínculo visitado" xfId="20055" builtinId="9" hidden="1"/>
    <cellStyle name="Hipervínculo visitado" xfId="20072" builtinId="9" hidden="1"/>
    <cellStyle name="Hipervínculo visitado" xfId="20088" builtinId="9" hidden="1"/>
    <cellStyle name="Hipervínculo visitado" xfId="20104" builtinId="9" hidden="1"/>
    <cellStyle name="Hipervínculo visitado" xfId="20130" builtinId="9" hidden="1"/>
    <cellStyle name="Hipervínculo visitado" xfId="20146" builtinId="9" hidden="1"/>
    <cellStyle name="Hipervínculo visitado" xfId="20162" builtinId="9" hidden="1"/>
    <cellStyle name="Hipervínculo visitado" xfId="20179" builtinId="9" hidden="1"/>
    <cellStyle name="Hipervínculo visitado" xfId="20195" builtinId="9" hidden="1"/>
    <cellStyle name="Hipervínculo visitado" xfId="20211" builtinId="9" hidden="1"/>
    <cellStyle name="Hipervínculo visitado" xfId="20227" builtinId="9" hidden="1"/>
    <cellStyle name="Hipervínculo visitado" xfId="20243" builtinId="9" hidden="1"/>
    <cellStyle name="Hipervínculo visitado" xfId="20259" builtinId="9" hidden="1"/>
    <cellStyle name="Hipervínculo visitado" xfId="20276" builtinId="9" hidden="1"/>
    <cellStyle name="Hipervínculo visitado" xfId="20292" builtinId="9" hidden="1"/>
    <cellStyle name="Hipervínculo visitado" xfId="20308" builtinId="9" hidden="1"/>
    <cellStyle name="Hipervínculo visitado" xfId="20324" builtinId="9" hidden="1"/>
    <cellStyle name="Hipervínculo visitado" xfId="20340" builtinId="9" hidden="1"/>
    <cellStyle name="Hipervínculo visitado" xfId="20356" builtinId="9" hidden="1"/>
    <cellStyle name="Hipervínculo visitado" xfId="20372" builtinId="9" hidden="1"/>
    <cellStyle name="Hipervínculo visitado" xfId="20388" builtinId="9" hidden="1"/>
    <cellStyle name="Hipervínculo visitado" xfId="20404" builtinId="9" hidden="1"/>
    <cellStyle name="Hipervínculo visitado" xfId="20420" builtinId="9" hidden="1"/>
    <cellStyle name="Hipervínculo visitado" xfId="20436" builtinId="9" hidden="1"/>
    <cellStyle name="Hipervínculo visitado" xfId="20452" builtinId="9" hidden="1"/>
    <cellStyle name="Hipervínculo visitado" xfId="20468" builtinId="9" hidden="1"/>
    <cellStyle name="Hipervínculo visitado" xfId="20484" builtinId="9" hidden="1"/>
    <cellStyle name="Hipervínculo visitado" xfId="20511" builtinId="9" hidden="1"/>
    <cellStyle name="Hipervínculo visitado" xfId="20527" builtinId="9" hidden="1"/>
    <cellStyle name="Hipervínculo visitado" xfId="20543" builtinId="9" hidden="1"/>
    <cellStyle name="Hipervínculo visitado" xfId="20560" builtinId="9" hidden="1"/>
    <cellStyle name="Hipervínculo visitado" xfId="20576" builtinId="9" hidden="1"/>
    <cellStyle name="Hipervínculo visitado" xfId="20592" builtinId="9" hidden="1"/>
    <cellStyle name="Hipervínculo visitado" xfId="20608" builtinId="9" hidden="1"/>
    <cellStyle name="Hipervínculo visitado" xfId="20624" builtinId="9" hidden="1"/>
    <cellStyle name="Hipervínculo visitado" xfId="20641" builtinId="9" hidden="1"/>
    <cellStyle name="Hipervínculo visitado" xfId="20657" builtinId="9" hidden="1"/>
    <cellStyle name="Hipervínculo visitado" xfId="20673" builtinId="9" hidden="1"/>
    <cellStyle name="Hipervínculo visitado" xfId="20689" builtinId="9" hidden="1"/>
    <cellStyle name="Hipervínculo visitado" xfId="20705" builtinId="9" hidden="1"/>
    <cellStyle name="Hipervínculo visitado" xfId="20721" builtinId="9" hidden="1"/>
    <cellStyle name="Hipervínculo visitado" xfId="20737" builtinId="9" hidden="1"/>
    <cellStyle name="Hipervínculo visitado" xfId="20753" builtinId="9" hidden="1"/>
    <cellStyle name="Hipervínculo visitado" xfId="20769" builtinId="9" hidden="1"/>
    <cellStyle name="Hipervínculo visitado" xfId="20785" builtinId="9" hidden="1"/>
    <cellStyle name="Hipervínculo visitado" xfId="20801" builtinId="9" hidden="1"/>
    <cellStyle name="Hipervínculo visitado" xfId="20817" builtinId="9" hidden="1"/>
    <cellStyle name="Hipervínculo visitado" xfId="20833" builtinId="9" hidden="1"/>
    <cellStyle name="Hipervínculo visitado" xfId="20849" builtinId="9" hidden="1"/>
    <cellStyle name="Hipervínculo visitado" xfId="20865" builtinId="9" hidden="1"/>
    <cellStyle name="Hipervínculo visitado" xfId="20879" builtinId="9" hidden="1"/>
    <cellStyle name="Hipervínculo visitado" xfId="20895" builtinId="9" hidden="1"/>
    <cellStyle name="Hipervínculo visitado" xfId="20911" builtinId="9" hidden="1"/>
    <cellStyle name="Hipervínculo visitado" xfId="20927" builtinId="9" hidden="1"/>
    <cellStyle name="Hipervínculo visitado" xfId="20943" builtinId="9" hidden="1"/>
    <cellStyle name="Hipervínculo visitado" xfId="20959" builtinId="9" hidden="1"/>
    <cellStyle name="Hipervínculo visitado" xfId="20975" builtinId="9" hidden="1"/>
    <cellStyle name="Hipervínculo visitado" xfId="20991" builtinId="9" hidden="1"/>
    <cellStyle name="Hipervínculo visitado" xfId="21007" builtinId="9" hidden="1"/>
    <cellStyle name="Hipervínculo visitado" xfId="21023" builtinId="9" hidden="1"/>
    <cellStyle name="Hipervínculo visitado" xfId="21039" builtinId="9" hidden="1"/>
    <cellStyle name="Hipervínculo visitado" xfId="21066" builtinId="9" hidden="1"/>
    <cellStyle name="Hipervínculo visitado" xfId="21082" builtinId="9" hidden="1"/>
    <cellStyle name="Hipervínculo visitado" xfId="21098" builtinId="9" hidden="1"/>
    <cellStyle name="Hipervínculo visitado" xfId="21115" builtinId="9" hidden="1"/>
    <cellStyle name="Hipervínculo visitado" xfId="21131" builtinId="9" hidden="1"/>
    <cellStyle name="Hipervínculo visitado" xfId="21147" builtinId="9" hidden="1"/>
    <cellStyle name="Hipervínculo visitado" xfId="21163" builtinId="9" hidden="1"/>
    <cellStyle name="Hipervínculo visitado" xfId="21179" builtinId="9" hidden="1"/>
    <cellStyle name="Hipervínculo visitado" xfId="21196" builtinId="9" hidden="1"/>
    <cellStyle name="Hipervínculo visitado" xfId="21212" builtinId="9" hidden="1"/>
    <cellStyle name="Hipervínculo visitado" xfId="21228" builtinId="9" hidden="1"/>
    <cellStyle name="Hipervínculo visitado" xfId="21244" builtinId="9" hidden="1"/>
    <cellStyle name="Hipervínculo visitado" xfId="21260" builtinId="9" hidden="1"/>
    <cellStyle name="Hipervínculo visitado" xfId="21276" builtinId="9" hidden="1"/>
    <cellStyle name="Hipervínculo visitado" xfId="21292" builtinId="9" hidden="1"/>
    <cellStyle name="Hipervínculo visitado" xfId="21308" builtinId="9" hidden="1"/>
    <cellStyle name="Hipervínculo visitado" xfId="21324" builtinId="9" hidden="1"/>
    <cellStyle name="Hipervínculo visitado" xfId="21340" builtinId="9" hidden="1"/>
    <cellStyle name="Hipervínculo visitado" xfId="21356" builtinId="9" hidden="1"/>
    <cellStyle name="Hipervínculo visitado" xfId="21372" builtinId="9" hidden="1"/>
    <cellStyle name="Hipervínculo visitado" xfId="21388" builtinId="9" hidden="1"/>
    <cellStyle name="Hipervínculo visitado" xfId="21404" builtinId="9" hidden="1"/>
    <cellStyle name="Hipervínculo visitado" xfId="21420" builtinId="9" hidden="1"/>
    <cellStyle name="Hipervínculo visitado" xfId="21434" builtinId="9" hidden="1"/>
    <cellStyle name="Hipervínculo visitado" xfId="21450" builtinId="9" hidden="1"/>
    <cellStyle name="Hipervínculo visitado" xfId="21466" builtinId="9" hidden="1"/>
    <cellStyle name="Hipervínculo visitado" xfId="21482" builtinId="9" hidden="1"/>
    <cellStyle name="Hipervínculo visitado" xfId="21498" builtinId="9" hidden="1"/>
    <cellStyle name="Hipervínculo visitado" xfId="21514" builtinId="9" hidden="1"/>
    <cellStyle name="Hipervínculo visitado" xfId="21530" builtinId="9" hidden="1"/>
    <cellStyle name="Hipervínculo visitado" xfId="21546" builtinId="9" hidden="1"/>
    <cellStyle name="Hipervínculo visitado" xfId="21562" builtinId="9" hidden="1"/>
    <cellStyle name="Hipervínculo visitado" xfId="21578" builtinId="9" hidden="1"/>
    <cellStyle name="Hipervínculo visitado" xfId="21594" builtinId="9" hidden="1"/>
    <cellStyle name="Hipervínculo visitado" xfId="21608" builtinId="9" hidden="1"/>
    <cellStyle name="Hipervínculo visitado" xfId="21624" builtinId="9" hidden="1"/>
    <cellStyle name="Hipervínculo visitado" xfId="21640" builtinId="9" hidden="1"/>
    <cellStyle name="Hipervínculo visitado" xfId="21656" builtinId="9" hidden="1"/>
    <cellStyle name="Hipervínculo visitado" xfId="21672" builtinId="9" hidden="1"/>
    <cellStyle name="Hipervínculo visitado" xfId="21688" builtinId="9" hidden="1"/>
    <cellStyle name="Hipervínculo visitado" xfId="21704" builtinId="9" hidden="1"/>
    <cellStyle name="Hipervínculo visitado" xfId="21720" builtinId="9" hidden="1"/>
    <cellStyle name="Hipervínculo visitado" xfId="21736" builtinId="9" hidden="1"/>
    <cellStyle name="Hipervínculo visitado" xfId="21752" builtinId="9" hidden="1"/>
    <cellStyle name="Hipervínculo visitado" xfId="21768" builtinId="9" hidden="1"/>
    <cellStyle name="Hipervínculo visitado" xfId="21782" builtinId="9" hidden="1"/>
    <cellStyle name="Hipervínculo visitado" xfId="21766" builtinId="9" hidden="1"/>
    <cellStyle name="Hipervínculo visitado" xfId="21750" builtinId="9" hidden="1"/>
    <cellStyle name="Hipervínculo visitado" xfId="21734" builtinId="9" hidden="1"/>
    <cellStyle name="Hipervínculo visitado" xfId="21718" builtinId="9" hidden="1"/>
    <cellStyle name="Hipervínculo visitado" xfId="21702" builtinId="9" hidden="1"/>
    <cellStyle name="Hipervínculo visitado" xfId="21686" builtinId="9" hidden="1"/>
    <cellStyle name="Hipervínculo visitado" xfId="21670" builtinId="9" hidden="1"/>
    <cellStyle name="Hipervínculo visitado" xfId="21654" builtinId="9" hidden="1"/>
    <cellStyle name="Hipervínculo visitado" xfId="21638" builtinId="9" hidden="1"/>
    <cellStyle name="Hipervínculo visitado" xfId="21622" builtinId="9" hidden="1"/>
    <cellStyle name="Hipervínculo visitado" xfId="21606" builtinId="9" hidden="1"/>
    <cellStyle name="Hipervínculo visitado" xfId="21592" builtinId="9" hidden="1"/>
    <cellStyle name="Hipervínculo visitado" xfId="21576" builtinId="9" hidden="1"/>
    <cellStyle name="Hipervínculo visitado" xfId="21560" builtinId="9" hidden="1"/>
    <cellStyle name="Hipervínculo visitado" xfId="21544" builtinId="9" hidden="1"/>
    <cellStyle name="Hipervínculo visitado" xfId="21528" builtinId="9" hidden="1"/>
    <cellStyle name="Hipervínculo visitado" xfId="21512" builtinId="9" hidden="1"/>
    <cellStyle name="Hipervínculo visitado" xfId="21496" builtinId="9" hidden="1"/>
    <cellStyle name="Hipervínculo visitado" xfId="21480" builtinId="9" hidden="1"/>
    <cellStyle name="Hipervínculo visitado" xfId="21464" builtinId="9" hidden="1"/>
    <cellStyle name="Hipervínculo visitado" xfId="21448" builtinId="9" hidden="1"/>
    <cellStyle name="Hipervínculo visitado" xfId="21432" builtinId="9" hidden="1"/>
    <cellStyle name="Hipervínculo visitado" xfId="21418" builtinId="9" hidden="1"/>
    <cellStyle name="Hipervínculo visitado" xfId="21402" builtinId="9" hidden="1"/>
    <cellStyle name="Hipervínculo visitado" xfId="21386" builtinId="9" hidden="1"/>
    <cellStyle name="Hipervínculo visitado" xfId="21370" builtinId="9" hidden="1"/>
    <cellStyle name="Hipervínculo visitado" xfId="21354" builtinId="9" hidden="1"/>
    <cellStyle name="Hipervínculo visitado" xfId="21338" builtinId="9" hidden="1"/>
    <cellStyle name="Hipervínculo visitado" xfId="21322" builtinId="9" hidden="1"/>
    <cellStyle name="Hipervínculo visitado" xfId="21306" builtinId="9" hidden="1"/>
    <cellStyle name="Hipervínculo visitado" xfId="21290" builtinId="9" hidden="1"/>
    <cellStyle name="Hipervínculo visitado" xfId="21274" builtinId="9" hidden="1"/>
    <cellStyle name="Hipervínculo visitado" xfId="21258" builtinId="9" hidden="1"/>
    <cellStyle name="Hipervínculo visitado" xfId="21242" builtinId="9" hidden="1"/>
    <cellStyle name="Hipervínculo visitado" xfId="21226" builtinId="9" hidden="1"/>
    <cellStyle name="Hipervínculo visitado" xfId="21210" builtinId="9" hidden="1"/>
    <cellStyle name="Hipervínculo visitado" xfId="21193" builtinId="9" hidden="1"/>
    <cellStyle name="Hipervínculo visitado" xfId="21177" builtinId="9" hidden="1"/>
    <cellStyle name="Hipervínculo visitado" xfId="21161" builtinId="9" hidden="1"/>
    <cellStyle name="Hipervínculo visitado" xfId="21145" builtinId="9" hidden="1"/>
    <cellStyle name="Hipervínculo visitado" xfId="21129" builtinId="9" hidden="1"/>
    <cellStyle name="Hipervínculo visitado" xfId="21113" builtinId="9" hidden="1"/>
    <cellStyle name="Hipervínculo visitado" xfId="21096" builtinId="9" hidden="1"/>
    <cellStyle name="Hipervínculo visitado" xfId="21080" builtinId="9" hidden="1"/>
    <cellStyle name="Hipervínculo visitado" xfId="21064" builtinId="9" hidden="1"/>
    <cellStyle name="Hipervínculo visitado" xfId="21037" builtinId="9" hidden="1"/>
    <cellStyle name="Hipervínculo visitado" xfId="21021" builtinId="9" hidden="1"/>
    <cellStyle name="Hipervínculo visitado" xfId="21005" builtinId="9" hidden="1"/>
    <cellStyle name="Hipervínculo visitado" xfId="20989" builtinId="9" hidden="1"/>
    <cellStyle name="Hipervínculo visitado" xfId="20973" builtinId="9" hidden="1"/>
    <cellStyle name="Hipervínculo visitado" xfId="20957" builtinId="9" hidden="1"/>
    <cellStyle name="Hipervínculo visitado" xfId="20941" builtinId="9" hidden="1"/>
    <cellStyle name="Hipervínculo visitado" xfId="20925" builtinId="9" hidden="1"/>
    <cellStyle name="Hipervínculo visitado" xfId="20909" builtinId="9" hidden="1"/>
    <cellStyle name="Hipervínculo visitado" xfId="20893" builtinId="9" hidden="1"/>
    <cellStyle name="Hipervínculo visitado" xfId="20877" builtinId="9" hidden="1"/>
    <cellStyle name="Hipervínculo visitado" xfId="20863" builtinId="9" hidden="1"/>
    <cellStyle name="Hipervínculo visitado" xfId="20847" builtinId="9" hidden="1"/>
    <cellStyle name="Hipervínculo visitado" xfId="20831" builtinId="9" hidden="1"/>
    <cellStyle name="Hipervínculo visitado" xfId="20815" builtinId="9" hidden="1"/>
    <cellStyle name="Hipervínculo visitado" xfId="20799" builtinId="9" hidden="1"/>
    <cellStyle name="Hipervínculo visitado" xfId="20783" builtinId="9" hidden="1"/>
    <cellStyle name="Hipervínculo visitado" xfId="20767" builtinId="9" hidden="1"/>
    <cellStyle name="Hipervínculo visitado" xfId="20751" builtinId="9" hidden="1"/>
    <cellStyle name="Hipervínculo visitado" xfId="20735" builtinId="9" hidden="1"/>
    <cellStyle name="Hipervínculo visitado" xfId="20719" builtinId="9" hidden="1"/>
    <cellStyle name="Hipervínculo visitado" xfId="20703" builtinId="9" hidden="1"/>
    <cellStyle name="Hipervínculo visitado" xfId="20687" builtinId="9" hidden="1"/>
    <cellStyle name="Hipervínculo visitado" xfId="20671" builtinId="9" hidden="1"/>
    <cellStyle name="Hipervínculo visitado" xfId="20655" builtinId="9" hidden="1"/>
    <cellStyle name="Hipervínculo visitado" xfId="20639" builtinId="9" hidden="1"/>
    <cellStyle name="Hipervínculo visitado" xfId="20622" builtinId="9" hidden="1"/>
    <cellStyle name="Hipervínculo visitado" xfId="20606" builtinId="9" hidden="1"/>
    <cellStyle name="Hipervínculo visitado" xfId="20590" builtinId="9" hidden="1"/>
    <cellStyle name="Hipervínculo visitado" xfId="20574" builtinId="9" hidden="1"/>
    <cellStyle name="Hipervínculo visitado" xfId="20558" builtinId="9" hidden="1"/>
    <cellStyle name="Hipervínculo visitado" xfId="20541" builtinId="9" hidden="1"/>
    <cellStyle name="Hipervínculo visitado" xfId="20525" builtinId="9" hidden="1"/>
    <cellStyle name="Hipervínculo visitado" xfId="20509" builtinId="9" hidden="1"/>
    <cellStyle name="Hipervínculo visitado" xfId="20482" builtinId="9" hidden="1"/>
    <cellStyle name="Hipervínculo visitado" xfId="20466" builtinId="9" hidden="1"/>
    <cellStyle name="Hipervínculo visitado" xfId="20450" builtinId="9" hidden="1"/>
    <cellStyle name="Hipervínculo visitado" xfId="20434" builtinId="9" hidden="1"/>
    <cellStyle name="Hipervínculo visitado" xfId="20418" builtinId="9" hidden="1"/>
    <cellStyle name="Hipervínculo visitado" xfId="20402" builtinId="9" hidden="1"/>
    <cellStyle name="Hipervínculo visitado" xfId="20386" builtinId="9" hidden="1"/>
    <cellStyle name="Hipervínculo visitado" xfId="20370" builtinId="9" hidden="1"/>
    <cellStyle name="Hipervínculo visitado" xfId="20354" builtinId="9" hidden="1"/>
    <cellStyle name="Hipervínculo visitado" xfId="20338" builtinId="9" hidden="1"/>
    <cellStyle name="Hipervínculo visitado" xfId="20322" builtinId="9" hidden="1"/>
    <cellStyle name="Hipervínculo visitado" xfId="20306" builtinId="9" hidden="1"/>
    <cellStyle name="Hipervínculo visitado" xfId="20290" builtinId="9" hidden="1"/>
    <cellStyle name="Hipervínculo visitado" xfId="20274" builtinId="9" hidden="1"/>
    <cellStyle name="Hipervínculo visitado" xfId="20257" builtinId="9" hidden="1"/>
    <cellStyle name="Hipervínculo visitado" xfId="20241" builtinId="9" hidden="1"/>
    <cellStyle name="Hipervínculo visitado" xfId="20225" builtinId="9" hidden="1"/>
    <cellStyle name="Hipervínculo visitado" xfId="20209" builtinId="9" hidden="1"/>
    <cellStyle name="Hipervínculo visitado" xfId="20193" builtinId="9" hidden="1"/>
    <cellStyle name="Hipervínculo visitado" xfId="20177" builtinId="9" hidden="1"/>
    <cellStyle name="Hipervínculo visitado" xfId="20160" builtinId="9" hidden="1"/>
    <cellStyle name="Hipervínculo visitado" xfId="20144" builtinId="9" hidden="1"/>
    <cellStyle name="Hipervínculo visitado" xfId="20128" builtinId="9" hidden="1"/>
    <cellStyle name="Hipervínculo visitado" xfId="20102" builtinId="9" hidden="1"/>
    <cellStyle name="Hipervínculo visitado" xfId="20086" builtinId="9" hidden="1"/>
    <cellStyle name="Hipervínculo visitado" xfId="20070" builtinId="9" hidden="1"/>
    <cellStyle name="Hipervínculo visitado" xfId="20053" builtinId="9" hidden="1"/>
    <cellStyle name="Hipervínculo visitado" xfId="20037" builtinId="9" hidden="1"/>
    <cellStyle name="Hipervínculo visitado" xfId="20021" builtinId="9" hidden="1"/>
    <cellStyle name="Hipervínculo visitado" xfId="20005" builtinId="9" hidden="1"/>
    <cellStyle name="Hipervínculo visitado" xfId="19989" builtinId="9" hidden="1"/>
    <cellStyle name="Hipervínculo visitado" xfId="19972" builtinId="9" hidden="1"/>
    <cellStyle name="Hipervínculo visitado" xfId="19956" builtinId="9" hidden="1"/>
    <cellStyle name="Hipervínculo visitado" xfId="19940" builtinId="9" hidden="1"/>
    <cellStyle name="Hipervínculo visitado" xfId="19912" builtinId="9" hidden="1"/>
    <cellStyle name="Hipervínculo visitado" xfId="19896" builtinId="9" hidden="1"/>
    <cellStyle name="Hipervínculo visitado" xfId="19880" builtinId="9" hidden="1"/>
    <cellStyle name="Hipervínculo visitado" xfId="19864" builtinId="9" hidden="1"/>
    <cellStyle name="Hipervínculo visitado" xfId="19848" builtinId="9" hidden="1"/>
    <cellStyle name="Hipervínculo visitado" xfId="19832" builtinId="9" hidden="1"/>
    <cellStyle name="Hipervínculo visitado" xfId="19816" builtinId="9" hidden="1"/>
    <cellStyle name="Hipervínculo visitado" xfId="19800" builtinId="9" hidden="1"/>
    <cellStyle name="Hipervínculo visitado" xfId="19784" builtinId="9" hidden="1"/>
    <cellStyle name="Hipervínculo visitado" xfId="19768" builtinId="9" hidden="1"/>
    <cellStyle name="Hipervínculo visitado" xfId="19752" builtinId="9" hidden="1"/>
    <cellStyle name="Hipervínculo visitado" xfId="19736" builtinId="9" hidden="1"/>
    <cellStyle name="Hipervínculo visitado" xfId="19720" builtinId="9" hidden="1"/>
    <cellStyle name="Hipervínculo visitado" xfId="19704" builtinId="9" hidden="1"/>
    <cellStyle name="Hipervínculo visitado" xfId="19687" builtinId="9" hidden="1"/>
    <cellStyle name="Hipervínculo visitado" xfId="19671" builtinId="9" hidden="1"/>
    <cellStyle name="Hipervínculo visitado" xfId="19655" builtinId="9" hidden="1"/>
    <cellStyle name="Hipervínculo visitado" xfId="19639" builtinId="9" hidden="1"/>
    <cellStyle name="Hipervínculo visitado" xfId="19623" builtinId="9" hidden="1"/>
    <cellStyle name="Hipervínculo visitado" xfId="19607" builtinId="9" hidden="1"/>
    <cellStyle name="Hipervínculo visitado" xfId="19590" builtinId="9" hidden="1"/>
    <cellStyle name="Hipervínculo visitado" xfId="19574" builtinId="9" hidden="1"/>
    <cellStyle name="Hipervínculo visitado" xfId="19558" builtinId="9" hidden="1"/>
    <cellStyle name="Hipervínculo visitado" xfId="19403" builtinId="9" hidden="1"/>
    <cellStyle name="Hipervínculo visitado" xfId="19387" builtinId="9" hidden="1"/>
    <cellStyle name="Hipervínculo visitado" xfId="19371" builtinId="9" hidden="1"/>
    <cellStyle name="Hipervínculo visitado" xfId="19355" builtinId="9" hidden="1"/>
    <cellStyle name="Hipervínculo visitado" xfId="19339" builtinId="9" hidden="1"/>
    <cellStyle name="Hipervínculo visitado" xfId="19323" builtinId="9" hidden="1"/>
    <cellStyle name="Hipervínculo visitado" xfId="19307" builtinId="9" hidden="1"/>
    <cellStyle name="Hipervínculo visitado" xfId="19291" builtinId="9" hidden="1"/>
    <cellStyle name="Hipervínculo visitado" xfId="19277" builtinId="9" hidden="1"/>
    <cellStyle name="Hipervínculo visitado" xfId="19261" builtinId="9" hidden="1"/>
    <cellStyle name="Hipervínculo visitado" xfId="19245" builtinId="9" hidden="1"/>
    <cellStyle name="Hipervínculo visitado" xfId="19228" builtinId="9" hidden="1"/>
    <cellStyle name="Hipervínculo visitado" xfId="19212" builtinId="9" hidden="1"/>
    <cellStyle name="Hipervínculo visitado" xfId="19196" builtinId="9" hidden="1"/>
    <cellStyle name="Hipervínculo visitado" xfId="19180" builtinId="9" hidden="1"/>
    <cellStyle name="Hipervínculo visitado" xfId="19164" builtinId="9" hidden="1"/>
    <cellStyle name="Hipervínculo visitado" xfId="19150" builtinId="9" hidden="1"/>
    <cellStyle name="Hipervínculo visitado" xfId="19134" builtinId="9" hidden="1"/>
    <cellStyle name="Hipervínculo visitado" xfId="19118" builtinId="9" hidden="1"/>
    <cellStyle name="Hipervínculo visitado" xfId="19100" builtinId="9" hidden="1"/>
    <cellStyle name="Hipervínculo visitado" xfId="19084" builtinId="9" hidden="1"/>
    <cellStyle name="Hipervínculo visitado" xfId="19068" builtinId="9" hidden="1"/>
    <cellStyle name="Hipervínculo visitado" xfId="19052" builtinId="9" hidden="1"/>
    <cellStyle name="Hipervínculo visitado" xfId="19036" builtinId="9" hidden="1"/>
    <cellStyle name="Hipervínculo visitado" xfId="19020" builtinId="9" hidden="1"/>
    <cellStyle name="Hipervínculo visitado" xfId="19006" builtinId="9" hidden="1"/>
    <cellStyle name="Hipervínculo visitado" xfId="18990" builtinId="9" hidden="1"/>
    <cellStyle name="Hipervínculo visitado" xfId="18974" builtinId="9" hidden="1"/>
    <cellStyle name="Hipervínculo visitado" xfId="18956" builtinId="9" hidden="1"/>
    <cellStyle name="Hipervínculo visitado" xfId="18940" builtinId="9" hidden="1"/>
    <cellStyle name="Hipervínculo visitado" xfId="18924" builtinId="9" hidden="1"/>
    <cellStyle name="Hipervínculo visitado" xfId="18908" builtinId="9" hidden="1"/>
    <cellStyle name="Hipervínculo visitado" xfId="18892" builtinId="9" hidden="1"/>
    <cellStyle name="Hipervínculo visitado" xfId="18878" builtinId="9" hidden="1"/>
    <cellStyle name="Hipervínculo visitado" xfId="18862" builtinId="9" hidden="1"/>
    <cellStyle name="Hipervínculo visitado" xfId="18846" builtinId="9" hidden="1"/>
    <cellStyle name="Hipervínculo visitado" xfId="18828" builtinId="9" hidden="1"/>
    <cellStyle name="Hipervínculo visitado" xfId="18812" builtinId="9" hidden="1"/>
    <cellStyle name="Hipervínculo visitado" xfId="18796" builtinId="9" hidden="1"/>
    <cellStyle name="Hipervínculo visitado" xfId="18780" builtinId="9" hidden="1"/>
    <cellStyle name="Hipervínculo visitado" xfId="18764" builtinId="9" hidden="1"/>
    <cellStyle name="Hipervínculo visitado" xfId="18750" builtinId="9" hidden="1"/>
    <cellStyle name="Hipervínculo visitado" xfId="18734" builtinId="9" hidden="1"/>
    <cellStyle name="Hipervínculo visitado" xfId="18718" builtinId="9" hidden="1"/>
    <cellStyle name="Hipervínculo visitado" xfId="18700" builtinId="9" hidden="1"/>
    <cellStyle name="Hipervínculo visitado" xfId="18684" builtinId="9" hidden="1"/>
    <cellStyle name="Hipervínculo visitado" xfId="18668" builtinId="9" hidden="1"/>
    <cellStyle name="Hipervínculo visitado" xfId="18652" builtinId="9" hidden="1"/>
    <cellStyle name="Hipervínculo visitado" xfId="18636" builtinId="9" hidden="1"/>
    <cellStyle name="Hipervínculo visitado" xfId="18616" builtinId="9" hidden="1"/>
    <cellStyle name="Hipervínculo visitado" xfId="18600" builtinId="9" hidden="1"/>
    <cellStyle name="Hipervínculo visitado" xfId="18584" builtinId="9" hidden="1"/>
    <cellStyle name="Hipervínculo visitado" xfId="18568" builtinId="9" hidden="1"/>
    <cellStyle name="Hipervínculo visitado" xfId="18552" builtinId="9" hidden="1"/>
    <cellStyle name="Hipervínculo visitado" xfId="18536" builtinId="9" hidden="1"/>
    <cellStyle name="Hipervínculo visitado" xfId="18520" builtinId="9" hidden="1"/>
    <cellStyle name="Hipervínculo visitado" xfId="18504" builtinId="9" hidden="1"/>
    <cellStyle name="Hipervínculo visitado" xfId="18488" builtinId="9" hidden="1"/>
    <cellStyle name="Hipervínculo visitado" xfId="18474" builtinId="9" hidden="1"/>
    <cellStyle name="Hipervínculo visitado" xfId="18458" builtinId="9" hidden="1"/>
    <cellStyle name="Hipervínculo visitado" xfId="18442" builtinId="9" hidden="1"/>
    <cellStyle name="Hipervínculo visitado" xfId="18425" builtinId="9" hidden="1"/>
    <cellStyle name="Hipervínculo visitado" xfId="18409" builtinId="9" hidden="1"/>
    <cellStyle name="Hipervínculo visitado" xfId="18393" builtinId="9" hidden="1"/>
    <cellStyle name="Hipervínculo visitado" xfId="18377" builtinId="9" hidden="1"/>
    <cellStyle name="Hipervínculo visitado" xfId="18361" builtinId="9" hidden="1"/>
    <cellStyle name="Hipervínculo visitado" xfId="18347" builtinId="9" hidden="1"/>
    <cellStyle name="Hipervínculo visitado" xfId="18331" builtinId="9" hidden="1"/>
    <cellStyle name="Hipervínculo visitado" xfId="18315" builtinId="9" hidden="1"/>
    <cellStyle name="Hipervínculo visitado" xfId="18297" builtinId="9" hidden="1"/>
    <cellStyle name="Hipervínculo visitado" xfId="18281" builtinId="9" hidden="1"/>
    <cellStyle name="Hipervínculo visitado" xfId="18265" builtinId="9" hidden="1"/>
    <cellStyle name="Hipervínculo visitado" xfId="18249" builtinId="9" hidden="1"/>
    <cellStyle name="Hipervínculo visitado" xfId="18233" builtinId="9" hidden="1"/>
    <cellStyle name="Hipervínculo visitado" xfId="18219" builtinId="9" hidden="1"/>
    <cellStyle name="Hipervínculo visitado" xfId="18203" builtinId="9" hidden="1"/>
    <cellStyle name="Hipervínculo visitado" xfId="18187" builtinId="9" hidden="1"/>
    <cellStyle name="Hipervínculo visitado" xfId="18169" builtinId="9" hidden="1"/>
    <cellStyle name="Hipervínculo visitado" xfId="18153" builtinId="9" hidden="1"/>
    <cellStyle name="Hipervínculo visitado" xfId="18137" builtinId="9" hidden="1"/>
    <cellStyle name="Hipervínculo visitado" xfId="18121" builtinId="9" hidden="1"/>
    <cellStyle name="Hipervínculo visitado" xfId="18105" builtinId="9" hidden="1"/>
    <cellStyle name="Hipervínculo visitado" xfId="18091" builtinId="9" hidden="1"/>
    <cellStyle name="Hipervínculo visitado" xfId="18075" builtinId="9" hidden="1"/>
    <cellStyle name="Hipervínculo visitado" xfId="18059" builtinId="9" hidden="1"/>
    <cellStyle name="Hipervínculo visitado" xfId="18041" builtinId="9" hidden="1"/>
    <cellStyle name="Hipervínculo visitado" xfId="18025" builtinId="9" hidden="1"/>
    <cellStyle name="Hipervínculo visitado" xfId="18009" builtinId="9" hidden="1"/>
    <cellStyle name="Hipervínculo visitado" xfId="17993" builtinId="9" hidden="1"/>
    <cellStyle name="Hipervínculo visitado" xfId="17977" builtinId="9" hidden="1"/>
    <cellStyle name="Hipervínculo visitado" xfId="17961" builtinId="9" hidden="1"/>
    <cellStyle name="Hipervínculo visitado" xfId="17947" builtinId="9" hidden="1"/>
    <cellStyle name="Hipervínculo visitado" xfId="17931" builtinId="9" hidden="1"/>
    <cellStyle name="Hipervínculo visitado" xfId="17915" builtinId="9" hidden="1"/>
    <cellStyle name="Hipervínculo visitado" xfId="17897" builtinId="9" hidden="1"/>
    <cellStyle name="Hipervínculo visitado" xfId="17881" builtinId="9" hidden="1"/>
    <cellStyle name="Hipervínculo visitado" xfId="17865" builtinId="9" hidden="1"/>
    <cellStyle name="Hipervínculo visitado" xfId="17849" builtinId="9" hidden="1"/>
    <cellStyle name="Hipervínculo visitado" xfId="17833" builtinId="9" hidden="1"/>
    <cellStyle name="Hipervínculo visitado" xfId="17807" builtinId="9" hidden="1"/>
    <cellStyle name="Hipervínculo visitado" xfId="17791" builtinId="9" hidden="1"/>
    <cellStyle name="Hipervínculo visitado" xfId="17775" builtinId="9" hidden="1"/>
    <cellStyle name="Hipervínculo visitado" xfId="17759" builtinId="9" hidden="1"/>
    <cellStyle name="Hipervínculo visitado" xfId="17743" builtinId="9" hidden="1"/>
    <cellStyle name="Hipervínculo visitado" xfId="17727" builtinId="9" hidden="1"/>
    <cellStyle name="Hipervínculo visitado" xfId="17711" builtinId="9" hidden="1"/>
    <cellStyle name="Hipervínculo visitado" xfId="17695" builtinId="9" hidden="1"/>
    <cellStyle name="Hipervínculo visitado" xfId="17681" builtinId="9" hidden="1"/>
    <cellStyle name="Hipervínculo visitado" xfId="17665" builtinId="9" hidden="1"/>
    <cellStyle name="Hipervínculo visitado" xfId="17649" builtinId="9" hidden="1"/>
    <cellStyle name="Hipervínculo visitado" xfId="17632" builtinId="9" hidden="1"/>
    <cellStyle name="Hipervínculo visitado" xfId="17616" builtinId="9" hidden="1"/>
    <cellStyle name="Hipervínculo visitado" xfId="17600" builtinId="9" hidden="1"/>
    <cellStyle name="Hipervínculo visitado" xfId="17584" builtinId="9" hidden="1"/>
    <cellStyle name="Hipervínculo visitado" xfId="17568" builtinId="9" hidden="1"/>
    <cellStyle name="Hipervínculo visitado" xfId="17554" builtinId="9" hidden="1"/>
    <cellStyle name="Hipervínculo visitado" xfId="17538" builtinId="9" hidden="1"/>
    <cellStyle name="Hipervínculo visitado" xfId="17522" builtinId="9" hidden="1"/>
    <cellStyle name="Hipervínculo visitado" xfId="17504" builtinId="9" hidden="1"/>
    <cellStyle name="Hipervínculo visitado" xfId="17488" builtinId="9" hidden="1"/>
    <cellStyle name="Hipervínculo visitado" xfId="17472" builtinId="9" hidden="1"/>
    <cellStyle name="Hipervínculo visitado" xfId="17456" builtinId="9" hidden="1"/>
    <cellStyle name="Hipervínculo visitado" xfId="17440" builtinId="9" hidden="1"/>
    <cellStyle name="Hipervínculo visitado" xfId="17424" builtinId="9" hidden="1"/>
    <cellStyle name="Hipervínculo visitado" xfId="17410" builtinId="9" hidden="1"/>
    <cellStyle name="Hipervínculo visitado" xfId="17394" builtinId="9" hidden="1"/>
    <cellStyle name="Hipervínculo visitado" xfId="17378" builtinId="9" hidden="1"/>
    <cellStyle name="Hipervínculo visitado" xfId="17360" builtinId="9" hidden="1"/>
    <cellStyle name="Hipervínculo visitado" xfId="17344" builtinId="9" hidden="1"/>
    <cellStyle name="Hipervínculo visitado" xfId="17328" builtinId="9" hidden="1"/>
    <cellStyle name="Hipervínculo visitado" xfId="17312" builtinId="9" hidden="1"/>
    <cellStyle name="Hipervínculo visitado" xfId="17296" builtinId="9" hidden="1"/>
    <cellStyle name="Hipervínculo visitado" xfId="17282" builtinId="9" hidden="1"/>
    <cellStyle name="Hipervínculo visitado" xfId="17266" builtinId="9" hidden="1"/>
    <cellStyle name="Hipervínculo visitado" xfId="17250" builtinId="9" hidden="1"/>
    <cellStyle name="Hipervínculo visitado" xfId="17232" builtinId="9" hidden="1"/>
    <cellStyle name="Hipervínculo visitado" xfId="17216" builtinId="9" hidden="1"/>
    <cellStyle name="Hipervínculo visitado" xfId="17200" builtinId="9" hidden="1"/>
    <cellStyle name="Hipervínculo visitado" xfId="17184" builtinId="9" hidden="1"/>
    <cellStyle name="Hipervínculo visitado" xfId="17168" builtinId="9" hidden="1"/>
    <cellStyle name="Hipervínculo visitado" xfId="17154" builtinId="9" hidden="1"/>
    <cellStyle name="Hipervínculo visitado" xfId="17138" builtinId="9" hidden="1"/>
    <cellStyle name="Hipervínculo visitado" xfId="17122" builtinId="9" hidden="1"/>
    <cellStyle name="Hipervínculo visitado" xfId="17104" builtinId="9" hidden="1"/>
    <cellStyle name="Hipervínculo visitado" xfId="17088" builtinId="9" hidden="1"/>
    <cellStyle name="Hipervínculo visitado" xfId="17072" builtinId="9" hidden="1"/>
    <cellStyle name="Hipervínculo visitado" xfId="17056" builtinId="9" hidden="1"/>
    <cellStyle name="Hipervínculo visitado" xfId="17040" builtinId="9" hidden="1"/>
    <cellStyle name="Hipervínculo visitado" xfId="17026" builtinId="9" hidden="1"/>
    <cellStyle name="Hipervínculo visitado" xfId="17010" builtinId="9" hidden="1"/>
    <cellStyle name="Hipervínculo visitado" xfId="16994" builtinId="9" hidden="1"/>
    <cellStyle name="Hipervínculo visitado" xfId="16976" builtinId="9" hidden="1"/>
    <cellStyle name="Hipervínculo visitado" xfId="16960" builtinId="9" hidden="1"/>
    <cellStyle name="Hipervínculo visitado" xfId="16944" builtinId="9" hidden="1"/>
    <cellStyle name="Hipervínculo visitado" xfId="16928" builtinId="9" hidden="1"/>
    <cellStyle name="Hipervínculo visitado" xfId="16912" builtinId="9" hidden="1"/>
    <cellStyle name="Hipervínculo visitado" xfId="16896" builtinId="9" hidden="1"/>
    <cellStyle name="Hipervínculo visitado" xfId="16882" builtinId="9" hidden="1"/>
    <cellStyle name="Hipervínculo visitado" xfId="16866" builtinId="9" hidden="1"/>
    <cellStyle name="Hipervínculo visitado" xfId="16850" builtinId="9" hidden="1"/>
    <cellStyle name="Hipervínculo visitado" xfId="16832" builtinId="9" hidden="1"/>
    <cellStyle name="Hipervínculo visitado" xfId="16816" builtinId="9" hidden="1"/>
    <cellStyle name="Hipervínculo visitado" xfId="16800" builtinId="9" hidden="1"/>
    <cellStyle name="Hipervínculo visitado" xfId="16784" builtinId="9" hidden="1"/>
    <cellStyle name="Hipervínculo visitado" xfId="16768" builtinId="9" hidden="1"/>
    <cellStyle name="Hipervínculo visitado" xfId="16754" builtinId="9" hidden="1"/>
    <cellStyle name="Hipervínculo visitado" xfId="16738" builtinId="9" hidden="1"/>
    <cellStyle name="Hipervínculo visitado" xfId="16722" builtinId="9" hidden="1"/>
    <cellStyle name="Hipervínculo visitado" xfId="16704" builtinId="9" hidden="1"/>
    <cellStyle name="Hipervínculo visitado" xfId="16688" builtinId="9" hidden="1"/>
    <cellStyle name="Hipervínculo visitado" xfId="16672" builtinId="9" hidden="1"/>
    <cellStyle name="Hipervínculo visitado" xfId="16656" builtinId="9" hidden="1"/>
    <cellStyle name="Hipervínculo visitado" xfId="16640" builtinId="9" hidden="1"/>
    <cellStyle name="Hipervínculo visitado" xfId="16626" builtinId="9" hidden="1"/>
    <cellStyle name="Hipervínculo visitado" xfId="16610" builtinId="9" hidden="1"/>
    <cellStyle name="Hipervínculo visitado" xfId="16594" builtinId="9" hidden="1"/>
    <cellStyle name="Hipervínculo visitado" xfId="16576" builtinId="9" hidden="1"/>
    <cellStyle name="Hipervínculo visitado" xfId="16560" builtinId="9" hidden="1"/>
    <cellStyle name="Hipervínculo visitado" xfId="16544" builtinId="9" hidden="1"/>
    <cellStyle name="Hipervínculo visitado" xfId="16528" builtinId="9" hidden="1"/>
    <cellStyle name="Hipervínculo visitado" xfId="16512" builtinId="9" hidden="1"/>
    <cellStyle name="Hipervínculo visitado" xfId="16498" builtinId="9" hidden="1"/>
    <cellStyle name="Hipervínculo visitado" xfId="16482" builtinId="9" hidden="1"/>
    <cellStyle name="Hipervínculo visitado" xfId="16466" builtinId="9" hidden="1"/>
    <cellStyle name="Hipervínculo visitado" xfId="16448" builtinId="9" hidden="1"/>
    <cellStyle name="Hipervínculo visitado" xfId="16432" builtinId="9" hidden="1"/>
    <cellStyle name="Hipervínculo visitado" xfId="16416" builtinId="9" hidden="1"/>
    <cellStyle name="Hipervínculo visitado" xfId="16400" builtinId="9" hidden="1"/>
    <cellStyle name="Hipervínculo visitado" xfId="16384" builtinId="9" hidden="1"/>
    <cellStyle name="Hipervínculo visitado" xfId="16368" builtinId="9" hidden="1"/>
    <cellStyle name="Hipervínculo visitado" xfId="16354" builtinId="9" hidden="1"/>
    <cellStyle name="Hipervínculo visitado" xfId="16338" builtinId="9" hidden="1"/>
    <cellStyle name="Hipervínculo visitado" xfId="16322" builtinId="9" hidden="1"/>
    <cellStyle name="Hipervínculo visitado" xfId="16304" builtinId="9" hidden="1"/>
    <cellStyle name="Hipervínculo visitado" xfId="16288" builtinId="9" hidden="1"/>
    <cellStyle name="Hipervínculo visitado" xfId="16272" builtinId="9" hidden="1"/>
    <cellStyle name="Hipervínculo visitado" xfId="16256" builtinId="9" hidden="1"/>
    <cellStyle name="Hipervínculo visitado" xfId="16240" builtinId="9" hidden="1"/>
    <cellStyle name="Hipervínculo visitado" xfId="16226" builtinId="9" hidden="1"/>
    <cellStyle name="Hipervínculo visitado" xfId="16210" builtinId="9" hidden="1"/>
    <cellStyle name="Hipervínculo visitado" xfId="16194" builtinId="9" hidden="1"/>
    <cellStyle name="Hipervínculo visitado" xfId="16176" builtinId="9" hidden="1"/>
    <cellStyle name="Hipervínculo visitado" xfId="16160" builtinId="9" hidden="1"/>
    <cellStyle name="Hipervínculo visitado" xfId="16144" builtinId="9" hidden="1"/>
    <cellStyle name="Hipervínculo visitado" xfId="16128" builtinId="9" hidden="1"/>
    <cellStyle name="Hipervínculo visitado" xfId="16112" builtinId="9" hidden="1"/>
    <cellStyle name="Hipervínculo visitado" xfId="16098" builtinId="9" hidden="1"/>
    <cellStyle name="Hipervínculo visitado" xfId="16082" builtinId="9" hidden="1"/>
    <cellStyle name="Hipervínculo visitado" xfId="16066" builtinId="9" hidden="1"/>
    <cellStyle name="Hipervínculo visitado" xfId="16048" builtinId="9" hidden="1"/>
    <cellStyle name="Hipervínculo visitado" xfId="16032" builtinId="9" hidden="1"/>
    <cellStyle name="Hipervínculo visitado" xfId="16016" builtinId="9" hidden="1"/>
    <cellStyle name="Hipervínculo visitado" xfId="16000" builtinId="9" hidden="1"/>
    <cellStyle name="Hipervínculo visitado" xfId="15984" builtinId="9" hidden="1"/>
    <cellStyle name="Hipervínculo visitado" xfId="15964" builtinId="9" hidden="1"/>
    <cellStyle name="Hipervínculo visitado" xfId="15948" builtinId="9" hidden="1"/>
    <cellStyle name="Hipervínculo visitado" xfId="15932" builtinId="9" hidden="1"/>
    <cellStyle name="Hipervínculo visitado" xfId="15916" builtinId="9" hidden="1"/>
    <cellStyle name="Hipervínculo visitado" xfId="15900" builtinId="9" hidden="1"/>
    <cellStyle name="Hipervínculo visitado" xfId="15884" builtinId="9" hidden="1"/>
    <cellStyle name="Hipervínculo visitado" xfId="15868" builtinId="9" hidden="1"/>
    <cellStyle name="Hipervínculo visitado" xfId="15852" builtinId="9" hidden="1"/>
    <cellStyle name="Hipervínculo visitado" xfId="15836" builtinId="9" hidden="1"/>
    <cellStyle name="Hipervínculo visitado" xfId="15822" builtinId="9" hidden="1"/>
    <cellStyle name="Hipervínculo visitado" xfId="15806" builtinId="9" hidden="1"/>
    <cellStyle name="Hipervínculo visitado" xfId="15790" builtinId="9" hidden="1"/>
    <cellStyle name="Hipervínculo visitado" xfId="15773" builtinId="9" hidden="1"/>
    <cellStyle name="Hipervínculo visitado" xfId="15757" builtinId="9" hidden="1"/>
    <cellStyle name="Hipervínculo visitado" xfId="15741" builtinId="9" hidden="1"/>
    <cellStyle name="Hipervínculo visitado" xfId="15725" builtinId="9" hidden="1"/>
    <cellStyle name="Hipervínculo visitado" xfId="15709" builtinId="9" hidden="1"/>
    <cellStyle name="Hipervínculo visitado" xfId="15695" builtinId="9" hidden="1"/>
    <cellStyle name="Hipervínculo visitado" xfId="15679" builtinId="9" hidden="1"/>
    <cellStyle name="Hipervínculo visitado" xfId="15663" builtinId="9" hidden="1"/>
    <cellStyle name="Hipervínculo visitado" xfId="15645" builtinId="9" hidden="1"/>
    <cellStyle name="Hipervínculo visitado" xfId="15629" builtinId="9" hidden="1"/>
    <cellStyle name="Hipervínculo visitado" xfId="15613" builtinId="9" hidden="1"/>
    <cellStyle name="Hipervínculo visitado" xfId="15597" builtinId="9" hidden="1"/>
    <cellStyle name="Hipervínculo visitado" xfId="15581" builtinId="9" hidden="1"/>
    <cellStyle name="Hipervínculo visitado" xfId="15567" builtinId="9" hidden="1"/>
    <cellStyle name="Hipervínculo visitado" xfId="15551" builtinId="9" hidden="1"/>
    <cellStyle name="Hipervínculo visitado" xfId="15535" builtinId="9" hidden="1"/>
    <cellStyle name="Hipervínculo visitado" xfId="15517" builtinId="9" hidden="1"/>
    <cellStyle name="Hipervínculo visitado" xfId="15501" builtinId="9" hidden="1"/>
    <cellStyle name="Hipervínculo visitado" xfId="15485" builtinId="9" hidden="1"/>
    <cellStyle name="Hipervínculo visitado" xfId="15469" builtinId="9" hidden="1"/>
    <cellStyle name="Hipervínculo visitado" xfId="15453" builtinId="9" hidden="1"/>
    <cellStyle name="Hipervínculo visitado" xfId="15439" builtinId="9" hidden="1"/>
    <cellStyle name="Hipervínculo visitado" xfId="15423" builtinId="9" hidden="1"/>
    <cellStyle name="Hipervínculo visitado" xfId="15407" builtinId="9" hidden="1"/>
    <cellStyle name="Hipervínculo visitado" xfId="15389" builtinId="9" hidden="1"/>
    <cellStyle name="Hipervínculo visitado" xfId="15373" builtinId="9" hidden="1"/>
    <cellStyle name="Hipervínculo visitado" xfId="15357" builtinId="9" hidden="1"/>
    <cellStyle name="Hipervínculo visitado" xfId="15341" builtinId="9" hidden="1"/>
    <cellStyle name="Hipervínculo visitado" xfId="15325" builtinId="9" hidden="1"/>
    <cellStyle name="Hipervínculo visitado" xfId="15309" builtinId="9" hidden="1"/>
    <cellStyle name="Hipervínculo visitado" xfId="15295" builtinId="9" hidden="1"/>
    <cellStyle name="Hipervínculo visitado" xfId="15279" builtinId="9" hidden="1"/>
    <cellStyle name="Hipervínculo visitado" xfId="15263" builtinId="9" hidden="1"/>
    <cellStyle name="Hipervínculo visitado" xfId="15245" builtinId="9" hidden="1"/>
    <cellStyle name="Hipervínculo visitado" xfId="15229" builtinId="9" hidden="1"/>
    <cellStyle name="Hipervínculo visitado" xfId="15213" builtinId="9" hidden="1"/>
    <cellStyle name="Hipervínculo visitado" xfId="15197" builtinId="9" hidden="1"/>
    <cellStyle name="Hipervínculo visitado" xfId="15181" builtinId="9" hidden="1"/>
    <cellStyle name="Hipervínculo visitado" xfId="15167" builtinId="9" hidden="1"/>
    <cellStyle name="Hipervínculo visitado" xfId="15151" builtinId="9" hidden="1"/>
    <cellStyle name="Hipervínculo visitado" xfId="15135" builtinId="9" hidden="1"/>
    <cellStyle name="Hipervínculo visitado" xfId="15117" builtinId="9" hidden="1"/>
    <cellStyle name="Hipervínculo visitado" xfId="15101" builtinId="9" hidden="1"/>
    <cellStyle name="Hipervínculo visitado" xfId="15085" builtinId="9" hidden="1"/>
    <cellStyle name="Hipervínculo visitado" xfId="15069" builtinId="9" hidden="1"/>
    <cellStyle name="Hipervínculo visitado" xfId="15053" builtinId="9" hidden="1"/>
    <cellStyle name="Hipervínculo visitado" xfId="15039" builtinId="9" hidden="1"/>
    <cellStyle name="Hipervínculo visitado" xfId="15023" builtinId="9" hidden="1"/>
    <cellStyle name="Hipervínculo visitado" xfId="6689" builtinId="9" hidden="1"/>
    <cellStyle name="Hipervínculo visitado" xfId="6693" builtinId="9" hidden="1"/>
    <cellStyle name="Hipervínculo visitado" xfId="6697" builtinId="9" hidden="1"/>
    <cellStyle name="Hipervínculo visitado" xfId="6705" builtinId="9" hidden="1"/>
    <cellStyle name="Hipervínculo visitado" xfId="6709" builtinId="9" hidden="1"/>
    <cellStyle name="Hipervínculo visitado" xfId="6717" builtinId="9" hidden="1"/>
    <cellStyle name="Hipervínculo visitado" xfId="6721" builtinId="9" hidden="1"/>
    <cellStyle name="Hipervínculo visitado" xfId="6725" builtinId="9" hidden="1"/>
    <cellStyle name="Hipervínculo visitado" xfId="6729" builtinId="9" hidden="1"/>
    <cellStyle name="Hipervínculo visitado" xfId="6733" builtinId="9" hidden="1"/>
    <cellStyle name="Hipervínculo visitado" xfId="6741" builtinId="9" hidden="1"/>
    <cellStyle name="Hipervínculo visitado" xfId="6745" builtinId="9" hidden="1"/>
    <cellStyle name="Hipervínculo visitado" xfId="6749" builtinId="9" hidden="1"/>
    <cellStyle name="Hipervínculo visitado" xfId="6753" builtinId="9" hidden="1"/>
    <cellStyle name="Hipervínculo visitado" xfId="6757" builtinId="9" hidden="1"/>
    <cellStyle name="Hipervínculo visitado" xfId="6761" builtinId="9" hidden="1"/>
    <cellStyle name="Hipervínculo visitado" xfId="6765" builtinId="9" hidden="1"/>
    <cellStyle name="Hipervínculo visitado" xfId="6773" builtinId="9" hidden="1"/>
    <cellStyle name="Hipervínculo visitado" xfId="6777" builtinId="9" hidden="1"/>
    <cellStyle name="Hipervínculo visitado" xfId="6781" builtinId="9" hidden="1"/>
    <cellStyle name="Hipervínculo visitado" xfId="6785" builtinId="9" hidden="1"/>
    <cellStyle name="Hipervínculo visitado" xfId="6789" builtinId="9" hidden="1"/>
    <cellStyle name="Hipervínculo visitado" xfId="6793" builtinId="9" hidden="1"/>
    <cellStyle name="Hipervínculo visitado" xfId="6797" builtinId="9" hidden="1"/>
    <cellStyle name="Hipervínculo visitado" xfId="6807" builtinId="9" hidden="1"/>
    <cellStyle name="Hipervínculo visitado" xfId="6811" builtinId="9" hidden="1"/>
    <cellStyle name="Hipervínculo visitado" xfId="6815" builtinId="9" hidden="1"/>
    <cellStyle name="Hipervínculo visitado" xfId="6819" builtinId="9" hidden="1"/>
    <cellStyle name="Hipervínculo visitado" xfId="6823" builtinId="9" hidden="1"/>
    <cellStyle name="Hipervínculo visitado" xfId="6827" builtinId="9" hidden="1"/>
    <cellStyle name="Hipervínculo visitado" xfId="6831" builtinId="9" hidden="1"/>
    <cellStyle name="Hipervínculo visitado" xfId="6839" builtinId="9" hidden="1"/>
    <cellStyle name="Hipervínculo visitado" xfId="6843" builtinId="9" hidden="1"/>
    <cellStyle name="Hipervínculo visitado" xfId="6847" builtinId="9" hidden="1"/>
    <cellStyle name="Hipervínculo visitado" xfId="6849" builtinId="9" hidden="1"/>
    <cellStyle name="Hipervínculo visitado" xfId="6853" builtinId="9" hidden="1"/>
    <cellStyle name="Hipervínculo visitado" xfId="6857" builtinId="9" hidden="1"/>
    <cellStyle name="Hipervínculo visitado" xfId="6861" builtinId="9" hidden="1"/>
    <cellStyle name="Hipervínculo visitado" xfId="6869" builtinId="9" hidden="1"/>
    <cellStyle name="Hipervínculo visitado" xfId="6873" builtinId="9" hidden="1"/>
    <cellStyle name="Hipervínculo visitado" xfId="6877" builtinId="9" hidden="1"/>
    <cellStyle name="Hipervínculo visitado" xfId="6881" builtinId="9" hidden="1"/>
    <cellStyle name="Hipervínculo visitado" xfId="6885" builtinId="9" hidden="1"/>
    <cellStyle name="Hipervínculo visitado" xfId="6889" builtinId="9" hidden="1"/>
    <cellStyle name="Hipervínculo visitado" xfId="6893" builtinId="9" hidden="1"/>
    <cellStyle name="Hipervínculo visitado" xfId="6901" builtinId="9" hidden="1"/>
    <cellStyle name="Hipervínculo visitado" xfId="6905" builtinId="9" hidden="1"/>
    <cellStyle name="Hipervínculo visitado" xfId="6909" builtinId="9" hidden="1"/>
    <cellStyle name="Hipervínculo visitado" xfId="6913" builtinId="9" hidden="1"/>
    <cellStyle name="Hipervínculo visitado" xfId="6917" builtinId="9" hidden="1"/>
    <cellStyle name="Hipervínculo visitado" xfId="6921" builtinId="9" hidden="1"/>
    <cellStyle name="Hipervínculo visitado" xfId="6925" builtinId="9" hidden="1"/>
    <cellStyle name="Hipervínculo visitado" xfId="6935" builtinId="9" hidden="1"/>
    <cellStyle name="Hipervínculo visitado" xfId="6939" builtinId="9" hidden="1"/>
    <cellStyle name="Hipervínculo visitado" xfId="6943" builtinId="9" hidden="1"/>
    <cellStyle name="Hipervínculo visitado" xfId="6947" builtinId="9" hidden="1"/>
    <cellStyle name="Hipervínculo visitado" xfId="6951" builtinId="9" hidden="1"/>
    <cellStyle name="Hipervínculo visitado" xfId="6955" builtinId="9" hidden="1"/>
    <cellStyle name="Hipervínculo visitado" xfId="6959" builtinId="9" hidden="1"/>
    <cellStyle name="Hipervínculo visitado" xfId="6967" builtinId="9" hidden="1"/>
    <cellStyle name="Hipervínculo visitado" xfId="6971" builtinId="9" hidden="1"/>
    <cellStyle name="Hipervínculo visitado" xfId="6975" builtinId="9" hidden="1"/>
    <cellStyle name="Hipervínculo visitado" xfId="6979" builtinId="9" hidden="1"/>
    <cellStyle name="Hipervínculo visitado" xfId="6981" builtinId="9" hidden="1"/>
    <cellStyle name="Hipervínculo visitado" xfId="6985" builtinId="9" hidden="1"/>
    <cellStyle name="Hipervínculo visitado" xfId="6989" builtinId="9" hidden="1"/>
    <cellStyle name="Hipervínculo visitado" xfId="6997" builtinId="9" hidden="1"/>
    <cellStyle name="Hipervínculo visitado" xfId="7001" builtinId="9" hidden="1"/>
    <cellStyle name="Hipervínculo visitado" xfId="7005" builtinId="9" hidden="1"/>
    <cellStyle name="Hipervínculo visitado" xfId="7009" builtinId="9" hidden="1"/>
    <cellStyle name="Hipervínculo visitado" xfId="7013" builtinId="9" hidden="1"/>
    <cellStyle name="Hipervínculo visitado" xfId="7017" builtinId="9" hidden="1"/>
    <cellStyle name="Hipervínculo visitado" xfId="7021" builtinId="9" hidden="1"/>
    <cellStyle name="Hipervínculo visitado" xfId="7029" builtinId="9" hidden="1"/>
    <cellStyle name="Hipervínculo visitado" xfId="7033" builtinId="9" hidden="1"/>
    <cellStyle name="Hipervínculo visitado" xfId="7037" builtinId="9" hidden="1"/>
    <cellStyle name="Hipervínculo visitado" xfId="7041" builtinId="9" hidden="1"/>
    <cellStyle name="Hipervínculo visitado" xfId="7045" builtinId="9" hidden="1"/>
    <cellStyle name="Hipervínculo visitado" xfId="7049" builtinId="9" hidden="1"/>
    <cellStyle name="Hipervínculo visitado" xfId="7053" builtinId="9" hidden="1"/>
    <cellStyle name="Hipervínculo visitado" xfId="7061" builtinId="9" hidden="1"/>
    <cellStyle name="Hipervínculo visitado" xfId="7067" builtinId="9" hidden="1"/>
    <cellStyle name="Hipervínculo visitado" xfId="7071" builtinId="9" hidden="1"/>
    <cellStyle name="Hipervínculo visitado" xfId="7075" builtinId="9" hidden="1"/>
    <cellStyle name="Hipervínculo visitado" xfId="7079" builtinId="9" hidden="1"/>
    <cellStyle name="Hipervínculo visitado" xfId="7083" builtinId="9" hidden="1"/>
    <cellStyle name="Hipervínculo visitado" xfId="7087" builtinId="9" hidden="1"/>
    <cellStyle name="Hipervínculo visitado" xfId="7095" builtinId="9" hidden="1"/>
    <cellStyle name="Hipervínculo visitado" xfId="7099" builtinId="9" hidden="1"/>
    <cellStyle name="Hipervínculo visitado" xfId="7103" builtinId="9" hidden="1"/>
    <cellStyle name="Hipervínculo visitado" xfId="7107" builtinId="9" hidden="1"/>
    <cellStyle name="Hipervínculo visitado" xfId="7111" builtinId="9" hidden="1"/>
    <cellStyle name="Hipervínculo visitado" xfId="7113" builtinId="9" hidden="1"/>
    <cellStyle name="Hipervínculo visitado" xfId="7117" builtinId="9" hidden="1"/>
    <cellStyle name="Hipervínculo visitado" xfId="7125" builtinId="9" hidden="1"/>
    <cellStyle name="Hipervínculo visitado" xfId="7129" builtinId="9" hidden="1"/>
    <cellStyle name="Hipervínculo visitado" xfId="7133" builtinId="9" hidden="1"/>
    <cellStyle name="Hipervínculo visitado" xfId="7137" builtinId="9" hidden="1"/>
    <cellStyle name="Hipervínculo visitado" xfId="7141" builtinId="9" hidden="1"/>
    <cellStyle name="Hipervínculo visitado" xfId="7145" builtinId="9" hidden="1"/>
    <cellStyle name="Hipervínculo visitado" xfId="7149" builtinId="9" hidden="1"/>
    <cellStyle name="Hipervínculo visitado" xfId="7157" builtinId="9" hidden="1"/>
    <cellStyle name="Hipervínculo visitado" xfId="7161" builtinId="9" hidden="1"/>
    <cellStyle name="Hipervínculo visitado" xfId="7165" builtinId="9" hidden="1"/>
    <cellStyle name="Hipervínculo visitado" xfId="7169" builtinId="9" hidden="1"/>
    <cellStyle name="Hipervínculo visitado" xfId="7173" builtinId="9" hidden="1"/>
    <cellStyle name="Hipervínculo visitado" xfId="7177" builtinId="9" hidden="1"/>
    <cellStyle name="Hipervínculo visitado" xfId="7181" builtinId="9" hidden="1"/>
    <cellStyle name="Hipervínculo visitado" xfId="7189" builtinId="9" hidden="1"/>
    <cellStyle name="Hipervínculo visitado" xfId="7193" builtinId="9" hidden="1"/>
    <cellStyle name="Hipervínculo visitado" xfId="7199" builtinId="9" hidden="1"/>
    <cellStyle name="Hipervínculo visitado" xfId="7203" builtinId="9" hidden="1"/>
    <cellStyle name="Hipervínculo visitado" xfId="7207" builtinId="9" hidden="1"/>
    <cellStyle name="Hipervínculo visitado" xfId="7211" builtinId="9" hidden="1"/>
    <cellStyle name="Hipervínculo visitado" xfId="7215" builtinId="9" hidden="1"/>
    <cellStyle name="Hipervínculo visitado" xfId="7223" builtinId="9" hidden="1"/>
    <cellStyle name="Hipervínculo visitado" xfId="7227" builtinId="9" hidden="1"/>
    <cellStyle name="Hipervínculo visitado" xfId="7231" builtinId="9" hidden="1"/>
    <cellStyle name="Hipervínculo visitado" xfId="7235" builtinId="9" hidden="1"/>
    <cellStyle name="Hipervínculo visitado" xfId="7239" builtinId="9" hidden="1"/>
    <cellStyle name="Hipervínculo visitado" xfId="7243" builtinId="9" hidden="1"/>
    <cellStyle name="Hipervínculo visitado" xfId="7245" builtinId="9" hidden="1"/>
    <cellStyle name="Hipervínculo visitado" xfId="7253" builtinId="9" hidden="1"/>
    <cellStyle name="Hipervínculo visitado" xfId="7257" builtinId="9" hidden="1"/>
    <cellStyle name="Hipervínculo visitado" xfId="7261" builtinId="9" hidden="1"/>
    <cellStyle name="Hipervínculo visitado" xfId="7265" builtinId="9" hidden="1"/>
    <cellStyle name="Hipervínculo visitado" xfId="7269" builtinId="9" hidden="1"/>
    <cellStyle name="Hipervínculo visitado" xfId="7273" builtinId="9" hidden="1"/>
    <cellStyle name="Hipervínculo visitado" xfId="7277" builtinId="9" hidden="1"/>
    <cellStyle name="Hipervínculo visitado" xfId="7285" builtinId="9" hidden="1"/>
    <cellStyle name="Hipervínculo visitado" xfId="7289" builtinId="9" hidden="1"/>
    <cellStyle name="Hipervínculo visitado" xfId="7293" builtinId="9" hidden="1"/>
    <cellStyle name="Hipervínculo visitado" xfId="7297" builtinId="9" hidden="1"/>
    <cellStyle name="Hipervínculo visitado" xfId="7301" builtinId="9" hidden="1"/>
    <cellStyle name="Hipervínculo visitado" xfId="7305" builtinId="9" hidden="1"/>
    <cellStyle name="Hipervínculo visitado" xfId="7309" builtinId="9" hidden="1"/>
    <cellStyle name="Hipervínculo visitado" xfId="7317" builtinId="9" hidden="1"/>
    <cellStyle name="Hipervínculo visitado" xfId="7321" builtinId="9" hidden="1"/>
    <cellStyle name="Hipervínculo visitado" xfId="7325" builtinId="9" hidden="1"/>
    <cellStyle name="Hipervínculo visitado" xfId="7331" builtinId="9" hidden="1"/>
    <cellStyle name="Hipervínculo visitado" xfId="7335" builtinId="9" hidden="1"/>
    <cellStyle name="Hipervínculo visitado" xfId="7339" builtinId="9" hidden="1"/>
    <cellStyle name="Hipervínculo visitado" xfId="7343" builtinId="9" hidden="1"/>
    <cellStyle name="Hipervínculo visitado" xfId="7351" builtinId="9" hidden="1"/>
    <cellStyle name="Hipervínculo visitado" xfId="7355" builtinId="9" hidden="1"/>
    <cellStyle name="Hipervínculo visitado" xfId="7359" builtinId="9" hidden="1"/>
    <cellStyle name="Hipervínculo visitado" xfId="7363" builtinId="9" hidden="1"/>
    <cellStyle name="Hipervínculo visitado" xfId="7367" builtinId="9" hidden="1"/>
    <cellStyle name="Hipervínculo visitado" xfId="7371" builtinId="9" hidden="1"/>
    <cellStyle name="Hipervínculo visitado" xfId="7375" builtinId="9" hidden="1"/>
    <cellStyle name="Hipervínculo visitado" xfId="7381" builtinId="9" hidden="1"/>
    <cellStyle name="Hipervínculo visitado" xfId="7385" builtinId="9" hidden="1"/>
    <cellStyle name="Hipervínculo visitado" xfId="7389" builtinId="9" hidden="1"/>
    <cellStyle name="Hipervínculo visitado" xfId="7393" builtinId="9" hidden="1"/>
    <cellStyle name="Hipervínculo visitado" xfId="7397" builtinId="9" hidden="1"/>
    <cellStyle name="Hipervínculo visitado" xfId="7401" builtinId="9" hidden="1"/>
    <cellStyle name="Hipervínculo visitado" xfId="7405" builtinId="9" hidden="1"/>
    <cellStyle name="Hipervínculo visitado" xfId="7413" builtinId="9" hidden="1"/>
    <cellStyle name="Hipervínculo visitado" xfId="7417" builtinId="9" hidden="1"/>
    <cellStyle name="Hipervínculo visitado" xfId="7421" builtinId="9" hidden="1"/>
    <cellStyle name="Hipervínculo visitado" xfId="7425" builtinId="9" hidden="1"/>
    <cellStyle name="Hipervínculo visitado" xfId="7429" builtinId="9" hidden="1"/>
    <cellStyle name="Hipervínculo visitado" xfId="7433" builtinId="9" hidden="1"/>
    <cellStyle name="Hipervínculo visitado" xfId="7437" builtinId="9" hidden="1"/>
    <cellStyle name="Hipervínculo visitado" xfId="7445" builtinId="9" hidden="1"/>
    <cellStyle name="Hipervínculo visitado" xfId="7449" builtinId="9" hidden="1"/>
    <cellStyle name="Hipervínculo visitado" xfId="7453" builtinId="9" hidden="1"/>
    <cellStyle name="Hipervínculo visitado" xfId="7457" builtinId="9" hidden="1"/>
    <cellStyle name="Hipervínculo visitado" xfId="7463" builtinId="9" hidden="1"/>
    <cellStyle name="Hipervínculo visitado" xfId="7467" builtinId="9" hidden="1"/>
    <cellStyle name="Hipervínculo visitado" xfId="7471" builtinId="9" hidden="1"/>
    <cellStyle name="Hipervínculo visitado" xfId="7479" builtinId="9" hidden="1"/>
    <cellStyle name="Hipervínculo visitado" xfId="7483" builtinId="9" hidden="1"/>
    <cellStyle name="Hipervínculo visitado" xfId="7487" builtinId="9" hidden="1"/>
    <cellStyle name="Hipervínculo visitado" xfId="7491" builtinId="9" hidden="1"/>
    <cellStyle name="Hipervínculo visitado" xfId="7495" builtinId="9" hidden="1"/>
    <cellStyle name="Hipervínculo visitado" xfId="7499" builtinId="9" hidden="1"/>
    <cellStyle name="Hipervínculo visitado" xfId="7503" builtinId="9" hidden="1"/>
    <cellStyle name="Hipervínculo visitado" xfId="7509" builtinId="9" hidden="1"/>
    <cellStyle name="Hipervínculo visitado" xfId="7513" builtinId="9" hidden="1"/>
    <cellStyle name="Hipervínculo visitado" xfId="7517" builtinId="9" hidden="1"/>
    <cellStyle name="Hipervínculo visitado" xfId="7521" builtinId="9" hidden="1"/>
    <cellStyle name="Hipervínculo visitado" xfId="7525" builtinId="9" hidden="1"/>
    <cellStyle name="Hipervínculo visitado" xfId="7529" builtinId="9" hidden="1"/>
    <cellStyle name="Hipervínculo visitado" xfId="7533" builtinId="9" hidden="1"/>
    <cellStyle name="Hipervínculo visitado" xfId="7541" builtinId="9" hidden="1"/>
    <cellStyle name="Hipervínculo visitado" xfId="7545" builtinId="9" hidden="1"/>
    <cellStyle name="Hipervínculo visitado" xfId="7549" builtinId="9" hidden="1"/>
    <cellStyle name="Hipervínculo visitado" xfId="7553" builtinId="9" hidden="1"/>
    <cellStyle name="Hipervínculo visitado" xfId="7557" builtinId="9" hidden="1"/>
    <cellStyle name="Hipervínculo visitado" xfId="7561" builtinId="9" hidden="1"/>
    <cellStyle name="Hipervínculo visitado" xfId="7565" builtinId="9" hidden="1"/>
    <cellStyle name="Hipervínculo visitado" xfId="7573" builtinId="9" hidden="1"/>
    <cellStyle name="Hipervínculo visitado" xfId="7577" builtinId="9" hidden="1"/>
    <cellStyle name="Hipervínculo visitado" xfId="7581" builtinId="9" hidden="1"/>
    <cellStyle name="Hipervínculo visitado" xfId="7585" builtinId="9" hidden="1"/>
    <cellStyle name="Hipervínculo visitado" xfId="7589" builtinId="9" hidden="1"/>
    <cellStyle name="Hipervínculo visitado" xfId="7595" builtinId="9" hidden="1"/>
    <cellStyle name="Hipervínculo visitado" xfId="7599" builtinId="9" hidden="1"/>
    <cellStyle name="Hipervínculo visitado" xfId="7607" builtinId="9" hidden="1"/>
    <cellStyle name="Hipervínculo visitado" xfId="7611" builtinId="9" hidden="1"/>
    <cellStyle name="Hipervínculo visitado" xfId="7615" builtinId="9" hidden="1"/>
    <cellStyle name="Hipervínculo visitado" xfId="7619" builtinId="9" hidden="1"/>
    <cellStyle name="Hipervínculo visitado" xfId="7623" builtinId="9" hidden="1"/>
    <cellStyle name="Hipervínculo visitado" xfId="7627" builtinId="9" hidden="1"/>
    <cellStyle name="Hipervínculo visitado" xfId="7631" builtinId="9" hidden="1"/>
    <cellStyle name="Hipervínculo visitado" xfId="7639" builtinId="9" hidden="1"/>
    <cellStyle name="Hipervínculo visitado" xfId="7641" builtinId="9" hidden="1"/>
    <cellStyle name="Hipervínculo visitado" xfId="7645" builtinId="9" hidden="1"/>
    <cellStyle name="Hipervínculo visitado" xfId="7649" builtinId="9" hidden="1"/>
    <cellStyle name="Hipervínculo visitado" xfId="7653" builtinId="9" hidden="1"/>
    <cellStyle name="Hipervínculo visitado" xfId="7657" builtinId="9" hidden="1"/>
    <cellStyle name="Hipervínculo visitado" xfId="7661" builtinId="9" hidden="1"/>
    <cellStyle name="Hipervínculo visitado" xfId="7669" builtinId="9" hidden="1"/>
    <cellStyle name="Hipervínculo visitado" xfId="7673" builtinId="9" hidden="1"/>
    <cellStyle name="Hipervínculo visitado" xfId="7677" builtinId="9" hidden="1"/>
    <cellStyle name="Hipervínculo visitado" xfId="7681" builtinId="9" hidden="1"/>
    <cellStyle name="Hipervínculo visitado" xfId="7685" builtinId="9" hidden="1"/>
    <cellStyle name="Hipervínculo visitado" xfId="7689" builtinId="9" hidden="1"/>
    <cellStyle name="Hipervínculo visitado" xfId="7693" builtinId="9" hidden="1"/>
    <cellStyle name="Hipervínculo visitado" xfId="7701" builtinId="9" hidden="1"/>
    <cellStyle name="Hipervínculo visitado" xfId="7705" builtinId="9" hidden="1"/>
    <cellStyle name="Hipervínculo visitado" xfId="7709" builtinId="9" hidden="1"/>
    <cellStyle name="Hipervínculo visitado" xfId="7713" builtinId="9" hidden="1"/>
    <cellStyle name="Hipervínculo visitado" xfId="7717" builtinId="9" hidden="1"/>
    <cellStyle name="Hipervínculo visitado" xfId="7721" builtinId="9" hidden="1"/>
    <cellStyle name="Hipervínculo visitado" xfId="7727" builtinId="9" hidden="1"/>
    <cellStyle name="Hipervínculo visitado" xfId="7735" builtinId="9" hidden="1"/>
    <cellStyle name="Hipervínculo visitado" xfId="7739" builtinId="9" hidden="1"/>
    <cellStyle name="Hipervínculo visitado" xfId="7743" builtinId="9" hidden="1"/>
    <cellStyle name="Hipervínculo visitado" xfId="7747" builtinId="9" hidden="1"/>
    <cellStyle name="Hipervínculo visitado" xfId="7751" builtinId="9" hidden="1"/>
    <cellStyle name="Hipervínculo visitado" xfId="7755" builtinId="9" hidden="1"/>
    <cellStyle name="Hipervínculo visitado" xfId="7759" builtinId="9" hidden="1"/>
    <cellStyle name="Hipervínculo visitado" xfId="7767" builtinId="9" hidden="1"/>
    <cellStyle name="Hipervínculo visitado" xfId="7771" builtinId="9" hidden="1"/>
    <cellStyle name="Hipervínculo visitado" xfId="7773" builtinId="9" hidden="1"/>
    <cellStyle name="Hipervínculo visitado" xfId="7777" builtinId="9" hidden="1"/>
    <cellStyle name="Hipervínculo visitado" xfId="7781" builtinId="9" hidden="1"/>
    <cellStyle name="Hipervínculo visitado" xfId="7785" builtinId="9" hidden="1"/>
    <cellStyle name="Hipervínculo visitado" xfId="7789" builtinId="9" hidden="1"/>
    <cellStyle name="Hipervínculo visitado" xfId="7797" builtinId="9" hidden="1"/>
    <cellStyle name="Hipervínculo visitado" xfId="7801" builtinId="9" hidden="1"/>
    <cellStyle name="Hipervínculo visitado" xfId="7805" builtinId="9" hidden="1"/>
    <cellStyle name="Hipervínculo visitado" xfId="7809" builtinId="9" hidden="1"/>
    <cellStyle name="Hipervínculo visitado" xfId="7813" builtinId="9" hidden="1"/>
    <cellStyle name="Hipervínculo visitado" xfId="7817" builtinId="9" hidden="1"/>
    <cellStyle name="Hipervínculo visitado" xfId="7821" builtinId="9" hidden="1"/>
    <cellStyle name="Hipervínculo visitado" xfId="7829" builtinId="9" hidden="1"/>
    <cellStyle name="Hipervínculo visitado" xfId="7833" builtinId="9" hidden="1"/>
    <cellStyle name="Hipervínculo visitado" xfId="7837" builtinId="9" hidden="1"/>
    <cellStyle name="Hipervínculo visitado" xfId="7841" builtinId="9" hidden="1"/>
    <cellStyle name="Hipervínculo visitado" xfId="7845" builtinId="9" hidden="1"/>
    <cellStyle name="Hipervínculo visitado" xfId="7849" builtinId="9" hidden="1"/>
    <cellStyle name="Hipervínculo visitado" xfId="7853" builtinId="9" hidden="1"/>
    <cellStyle name="Hipervínculo visitado" xfId="7863" builtinId="9" hidden="1"/>
    <cellStyle name="Hipervínculo visitado" xfId="7867" builtinId="9" hidden="1"/>
    <cellStyle name="Hipervínculo visitado" xfId="7871" builtinId="9" hidden="1"/>
    <cellStyle name="Hipervínculo visitado" xfId="7875" builtinId="9" hidden="1"/>
    <cellStyle name="Hipervínculo visitado" xfId="7879" builtinId="9" hidden="1"/>
    <cellStyle name="Hipervínculo visitado" xfId="7883" builtinId="9" hidden="1"/>
    <cellStyle name="Hipervínculo visitado" xfId="7887" builtinId="9" hidden="1"/>
    <cellStyle name="Hipervínculo visitado" xfId="7895" builtinId="9" hidden="1"/>
    <cellStyle name="Hipervínculo visitado" xfId="7899" builtinId="9" hidden="1"/>
    <cellStyle name="Hipervínculo visitado" xfId="7903" builtinId="9" hidden="1"/>
    <cellStyle name="Hipervínculo visitado" xfId="7905" builtinId="9" hidden="1"/>
    <cellStyle name="Hipervínculo visitado" xfId="7909" builtinId="9" hidden="1"/>
    <cellStyle name="Hipervínculo visitado" xfId="7913" builtinId="9" hidden="1"/>
    <cellStyle name="Hipervínculo visitado" xfId="7917" builtinId="9" hidden="1"/>
    <cellStyle name="Hipervínculo visitado" xfId="7925" builtinId="9" hidden="1"/>
    <cellStyle name="Hipervínculo visitado" xfId="7929" builtinId="9" hidden="1"/>
    <cellStyle name="Hipervínculo visitado" xfId="7933" builtinId="9" hidden="1"/>
    <cellStyle name="Hipervínculo visitado" xfId="7937" builtinId="9" hidden="1"/>
    <cellStyle name="Hipervínculo visitado" xfId="7941" builtinId="9" hidden="1"/>
    <cellStyle name="Hipervínculo visitado" xfId="7945" builtinId="9" hidden="1"/>
    <cellStyle name="Hipervínculo visitado" xfId="7949" builtinId="9" hidden="1"/>
    <cellStyle name="Hipervínculo visitado" xfId="7957" builtinId="9" hidden="1"/>
    <cellStyle name="Hipervínculo visitado" xfId="7961" builtinId="9" hidden="1"/>
    <cellStyle name="Hipervínculo visitado" xfId="7965" builtinId="9" hidden="1"/>
    <cellStyle name="Hipervínculo visitado" xfId="7969" builtinId="9" hidden="1"/>
    <cellStyle name="Hipervínculo visitado" xfId="7973" builtinId="9" hidden="1"/>
    <cellStyle name="Hipervínculo visitado" xfId="7977" builtinId="9" hidden="1"/>
    <cellStyle name="Hipervínculo visitado" xfId="7981" builtinId="9" hidden="1"/>
    <cellStyle name="Hipervínculo visitado" xfId="7991" builtinId="9" hidden="1"/>
    <cellStyle name="Hipervínculo visitado" xfId="7995" builtinId="9" hidden="1"/>
    <cellStyle name="Hipervínculo visitado" xfId="7999" builtinId="9" hidden="1"/>
    <cellStyle name="Hipervínculo visitado" xfId="8003" builtinId="9" hidden="1"/>
    <cellStyle name="Hipervínculo visitado" xfId="8007" builtinId="9" hidden="1"/>
    <cellStyle name="Hipervínculo visitado" xfId="8011" builtinId="9" hidden="1"/>
    <cellStyle name="Hipervínculo visitado" xfId="8015" builtinId="9" hidden="1"/>
    <cellStyle name="Hipervínculo visitado" xfId="8023" builtinId="9" hidden="1"/>
    <cellStyle name="Hipervínculo visitado" xfId="8027" builtinId="9" hidden="1"/>
    <cellStyle name="Hipervínculo visitado" xfId="8031" builtinId="9" hidden="1"/>
    <cellStyle name="Hipervínculo visitado" xfId="8035" builtinId="9" hidden="1"/>
    <cellStyle name="Hipervínculo visitado" xfId="8037" builtinId="9" hidden="1"/>
    <cellStyle name="Hipervínculo visitado" xfId="8041" builtinId="9" hidden="1"/>
    <cellStyle name="Hipervínculo visitado" xfId="8045" builtinId="9" hidden="1"/>
    <cellStyle name="Hipervínculo visitado" xfId="8053" builtinId="9" hidden="1"/>
    <cellStyle name="Hipervínculo visitado" xfId="8057" builtinId="9" hidden="1"/>
    <cellStyle name="Hipervínculo visitado" xfId="8061" builtinId="9" hidden="1"/>
    <cellStyle name="Hipervínculo visitado" xfId="8065" builtinId="9" hidden="1"/>
    <cellStyle name="Hipervínculo visitado" xfId="8069" builtinId="9" hidden="1"/>
    <cellStyle name="Hipervínculo visitado" xfId="8073" builtinId="9" hidden="1"/>
    <cellStyle name="Hipervínculo visitado" xfId="8077" builtinId="9" hidden="1"/>
    <cellStyle name="Hipervínculo visitado" xfId="8085" builtinId="9" hidden="1"/>
    <cellStyle name="Hipervínculo visitado" xfId="8089" builtinId="9" hidden="1"/>
    <cellStyle name="Hipervínculo visitado" xfId="8093" builtinId="9" hidden="1"/>
    <cellStyle name="Hipervínculo visitado" xfId="8097" builtinId="9" hidden="1"/>
    <cellStyle name="Hipervínculo visitado" xfId="8101" builtinId="9" hidden="1"/>
    <cellStyle name="Hipervínculo visitado" xfId="8105" builtinId="9" hidden="1"/>
    <cellStyle name="Hipervínculo visitado" xfId="8109" builtinId="9" hidden="1"/>
    <cellStyle name="Hipervínculo visitado" xfId="8117" builtinId="9" hidden="1"/>
    <cellStyle name="Hipervínculo visitado" xfId="8122" builtinId="9" hidden="1"/>
    <cellStyle name="Hipervínculo visitado" xfId="8126" builtinId="9" hidden="1"/>
    <cellStyle name="Hipervínculo visitado" xfId="8130" builtinId="9" hidden="1"/>
    <cellStyle name="Hipervínculo visitado" xfId="8134" builtinId="9" hidden="1"/>
    <cellStyle name="Hipervínculo visitado" xfId="8138" builtinId="9" hidden="1"/>
    <cellStyle name="Hipervínculo visitado" xfId="8142" builtinId="9" hidden="1"/>
    <cellStyle name="Hipervínculo visitado" xfId="8150" builtinId="9" hidden="1"/>
    <cellStyle name="Hipervínculo visitado" xfId="8154" builtinId="9" hidden="1"/>
    <cellStyle name="Hipervínculo visitado" xfId="8158" builtinId="9" hidden="1"/>
    <cellStyle name="Hipervínculo visitado" xfId="8162" builtinId="9" hidden="1"/>
    <cellStyle name="Hipervínculo visitado" xfId="8166" builtinId="9" hidden="1"/>
    <cellStyle name="Hipervínculo visitado" xfId="8168" builtinId="9" hidden="1"/>
    <cellStyle name="Hipervínculo visitado" xfId="8172" builtinId="9" hidden="1"/>
    <cellStyle name="Hipervínculo visitado" xfId="8180" builtinId="9" hidden="1"/>
    <cellStyle name="Hipervínculo visitado" xfId="8184" builtinId="9" hidden="1"/>
    <cellStyle name="Hipervínculo visitado" xfId="8188" builtinId="9" hidden="1"/>
    <cellStyle name="Hipervínculo visitado" xfId="8192" builtinId="9" hidden="1"/>
    <cellStyle name="Hipervínculo visitado" xfId="8196" builtinId="9" hidden="1"/>
    <cellStyle name="Hipervínculo visitado" xfId="8200" builtinId="9" hidden="1"/>
    <cellStyle name="Hipervínculo visitado" xfId="8204" builtinId="9" hidden="1"/>
    <cellStyle name="Hipervínculo visitado" xfId="8212" builtinId="9" hidden="1"/>
    <cellStyle name="Hipervínculo visitado" xfId="8216" builtinId="9" hidden="1"/>
    <cellStyle name="Hipervínculo visitado" xfId="8220" builtinId="9" hidden="1"/>
    <cellStyle name="Hipervínculo visitado" xfId="8224" builtinId="9" hidden="1"/>
    <cellStyle name="Hipervínculo visitado" xfId="8228" builtinId="9" hidden="1"/>
    <cellStyle name="Hipervínculo visitado" xfId="8232" builtinId="9" hidden="1"/>
    <cellStyle name="Hipervínculo visitado" xfId="8236" builtinId="9" hidden="1"/>
    <cellStyle name="Hipervínculo visitado" xfId="8244" builtinId="9" hidden="1"/>
    <cellStyle name="Hipervínculo visitado" xfId="8248" builtinId="9" hidden="1"/>
    <cellStyle name="Hipervínculo visitado" xfId="8252" builtinId="9" hidden="1"/>
    <cellStyle name="Hipervínculo visitado" xfId="8256" builtinId="9" hidden="1"/>
    <cellStyle name="Hipervínculo visitado" xfId="8260" builtinId="9" hidden="1"/>
    <cellStyle name="Hipervínculo visitado" xfId="8264" builtinId="9" hidden="1"/>
    <cellStyle name="Hipervínculo visitado" xfId="8268" builtinId="9" hidden="1"/>
    <cellStyle name="Hipervínculo visitado" xfId="8276" builtinId="9" hidden="1"/>
    <cellStyle name="Hipervínculo visitado" xfId="8280" builtinId="9" hidden="1"/>
    <cellStyle name="Hipervínculo visitado" xfId="8284" builtinId="9" hidden="1"/>
    <cellStyle name="Hipervínculo visitado" xfId="8288" builtinId="9" hidden="1"/>
    <cellStyle name="Hipervínculo visitado" xfId="8292" builtinId="9" hidden="1"/>
    <cellStyle name="Hipervínculo visitado" xfId="8296" builtinId="9" hidden="1"/>
    <cellStyle name="Hipervínculo visitado" xfId="8304" builtinId="9" hidden="1"/>
    <cellStyle name="Hipervínculo visitado" xfId="8312" builtinId="9" hidden="1"/>
    <cellStyle name="Hipervínculo visitado" xfId="8316" builtinId="9" hidden="1"/>
    <cellStyle name="Hipervínculo visitado" xfId="8320" builtinId="9" hidden="1"/>
    <cellStyle name="Hipervínculo visitado" xfId="8324" builtinId="9" hidden="1"/>
    <cellStyle name="Hipervínculo visitado" xfId="8328" builtinId="9" hidden="1"/>
    <cellStyle name="Hipervínculo visitado" xfId="8332" builtinId="9" hidden="1"/>
    <cellStyle name="Hipervínculo visitado" xfId="8336" builtinId="9" hidden="1"/>
    <cellStyle name="Hipervínculo visitado" xfId="8344" builtinId="9" hidden="1"/>
    <cellStyle name="Hipervínculo visitado" xfId="8348" builtinId="9" hidden="1"/>
    <cellStyle name="Hipervínculo visitado" xfId="8352" builtinId="9" hidden="1"/>
    <cellStyle name="Hipervínculo visitado" xfId="8356" builtinId="9" hidden="1"/>
    <cellStyle name="Hipervínculo visitado" xfId="8360" builtinId="9" hidden="1"/>
    <cellStyle name="Hipervínculo visitado" xfId="8364" builtinId="9" hidden="1"/>
    <cellStyle name="Hipervínculo visitado" xfId="8368" builtinId="9" hidden="1"/>
    <cellStyle name="Hipervínculo visitado" xfId="8376" builtinId="9" hidden="1"/>
    <cellStyle name="Hipervínculo visitado" xfId="8380" builtinId="9" hidden="1"/>
    <cellStyle name="Hipervínculo visitado" xfId="8384" builtinId="9" hidden="1"/>
    <cellStyle name="Hipervínculo visitado" xfId="8390" builtinId="9" hidden="1"/>
    <cellStyle name="Hipervínculo visitado" xfId="8394" builtinId="9" hidden="1"/>
    <cellStyle name="Hipervínculo visitado" xfId="8398" builtinId="9" hidden="1"/>
    <cellStyle name="Hipervínculo visitado" xfId="8402" builtinId="9" hidden="1"/>
    <cellStyle name="Hipervínculo visitado" xfId="8410" builtinId="9" hidden="1"/>
    <cellStyle name="Hipervínculo visitado" xfId="8414" builtinId="9" hidden="1"/>
    <cellStyle name="Hipervínculo visitado" xfId="8418" builtinId="9" hidden="1"/>
    <cellStyle name="Hipervínculo visitado" xfId="8422" builtinId="9" hidden="1"/>
    <cellStyle name="Hipervínculo visitado" xfId="8426" builtinId="9" hidden="1"/>
    <cellStyle name="Hipervínculo visitado" xfId="8430" builtinId="9" hidden="1"/>
    <cellStyle name="Hipervínculo visitado" xfId="8434" builtinId="9" hidden="1"/>
    <cellStyle name="Hipervínculo visitado" xfId="8440" builtinId="9" hidden="1"/>
    <cellStyle name="Hipervínculo visitado" xfId="8444" builtinId="9" hidden="1"/>
    <cellStyle name="Hipervínculo visitado" xfId="8448" builtinId="9" hidden="1"/>
    <cellStyle name="Hipervínculo visitado" xfId="8452" builtinId="9" hidden="1"/>
    <cellStyle name="Hipervínculo visitado" xfId="8456" builtinId="9" hidden="1"/>
    <cellStyle name="Hipervínculo visitado" xfId="8460" builtinId="9" hidden="1"/>
    <cellStyle name="Hipervínculo visitado" xfId="8464" builtinId="9" hidden="1"/>
    <cellStyle name="Hipervínculo visitado" xfId="8472" builtinId="9" hidden="1"/>
    <cellStyle name="Hipervínculo visitado" xfId="8476" builtinId="9" hidden="1"/>
    <cellStyle name="Hipervínculo visitado" xfId="8480" builtinId="9" hidden="1"/>
    <cellStyle name="Hipervínculo visitado" xfId="8484" builtinId="9" hidden="1"/>
    <cellStyle name="Hipervínculo visitado" xfId="8488" builtinId="9" hidden="1"/>
    <cellStyle name="Hipervínculo visitado" xfId="8492" builtinId="9" hidden="1"/>
    <cellStyle name="Hipervínculo visitado" xfId="8496" builtinId="9" hidden="1"/>
    <cellStyle name="Hipervínculo visitado" xfId="8504" builtinId="9" hidden="1"/>
    <cellStyle name="Hipervínculo visitado" xfId="8508" builtinId="9" hidden="1"/>
    <cellStyle name="Hipervínculo visitado" xfId="8512" builtinId="9" hidden="1"/>
    <cellStyle name="Hipervínculo visitado" xfId="8516" builtinId="9" hidden="1"/>
    <cellStyle name="Hipervínculo visitado" xfId="8522" builtinId="9" hidden="1"/>
    <cellStyle name="Hipervínculo visitado" xfId="8526" builtinId="9" hidden="1"/>
    <cellStyle name="Hipervínculo visitado" xfId="8530" builtinId="9" hidden="1"/>
    <cellStyle name="Hipervínculo visitado" xfId="8538" builtinId="9" hidden="1"/>
    <cellStyle name="Hipervínculo visitado" xfId="8542" builtinId="9" hidden="1"/>
    <cellStyle name="Hipervínculo visitado" xfId="8546" builtinId="9" hidden="1"/>
    <cellStyle name="Hipervínculo visitado" xfId="8550" builtinId="9" hidden="1"/>
    <cellStyle name="Hipervínculo visitado" xfId="8554" builtinId="9" hidden="1"/>
    <cellStyle name="Hipervínculo visitado" xfId="8558" builtinId="9" hidden="1"/>
    <cellStyle name="Hipervínculo visitado" xfId="8562" builtinId="9" hidden="1"/>
    <cellStyle name="Hipervínculo visitado" xfId="8568" builtinId="9" hidden="1"/>
    <cellStyle name="Hipervínculo visitado" xfId="8572" builtinId="9" hidden="1"/>
    <cellStyle name="Hipervínculo visitado" xfId="8576" builtinId="9" hidden="1"/>
    <cellStyle name="Hipervínculo visitado" xfId="8580" builtinId="9" hidden="1"/>
    <cellStyle name="Hipervínculo visitado" xfId="8584" builtinId="9" hidden="1"/>
    <cellStyle name="Hipervínculo visitado" xfId="8588" builtinId="9" hidden="1"/>
    <cellStyle name="Hipervínculo visitado" xfId="8592" builtinId="9" hidden="1"/>
    <cellStyle name="Hipervínculo visitado" xfId="8600" builtinId="9" hidden="1"/>
    <cellStyle name="Hipervínculo visitado" xfId="8604" builtinId="9" hidden="1"/>
    <cellStyle name="Hipervínculo visitado" xfId="8608" builtinId="9" hidden="1"/>
    <cellStyle name="Hipervínculo visitado" xfId="8612" builtinId="9" hidden="1"/>
    <cellStyle name="Hipervínculo visitado" xfId="8616" builtinId="9" hidden="1"/>
    <cellStyle name="Hipervínculo visitado" xfId="8620" builtinId="9" hidden="1"/>
    <cellStyle name="Hipervínculo visitado" xfId="8624" builtinId="9" hidden="1"/>
    <cellStyle name="Hipervínculo visitado" xfId="8632" builtinId="9" hidden="1"/>
    <cellStyle name="Hipervínculo visitado" xfId="8636" builtinId="9" hidden="1"/>
    <cellStyle name="Hipervínculo visitado" xfId="8640" builtinId="9" hidden="1"/>
    <cellStyle name="Hipervínculo visitado" xfId="8644" builtinId="9" hidden="1"/>
    <cellStyle name="Hipervínculo visitado" xfId="8648" builtinId="9" hidden="1"/>
    <cellStyle name="Hipervínculo visitado" xfId="8654" builtinId="9" hidden="1"/>
    <cellStyle name="Hipervínculo visitado" xfId="8658" builtinId="9" hidden="1"/>
    <cellStyle name="Hipervínculo visitado" xfId="8666" builtinId="9" hidden="1"/>
    <cellStyle name="Hipervínculo visitado" xfId="8670" builtinId="9" hidden="1"/>
    <cellStyle name="Hipervínculo visitado" xfId="8674" builtinId="9" hidden="1"/>
    <cellStyle name="Hipervínculo visitado" xfId="8678" builtinId="9" hidden="1"/>
    <cellStyle name="Hipervínculo visitado" xfId="8682" builtinId="9" hidden="1"/>
    <cellStyle name="Hipervínculo visitado" xfId="8686" builtinId="9" hidden="1"/>
    <cellStyle name="Hipervínculo visitado" xfId="8690" builtinId="9" hidden="1"/>
    <cellStyle name="Hipervínculo visitado" xfId="8698" builtinId="9" hidden="1"/>
    <cellStyle name="Hipervínculo visitado" xfId="8700" builtinId="9" hidden="1"/>
    <cellStyle name="Hipervínculo visitado" xfId="8704" builtinId="9" hidden="1"/>
    <cellStyle name="Hipervínculo visitado" xfId="8708" builtinId="9" hidden="1"/>
    <cellStyle name="Hipervínculo visitado" xfId="8712" builtinId="9" hidden="1"/>
    <cellStyle name="Hipervínculo visitado" xfId="8716" builtinId="9" hidden="1"/>
    <cellStyle name="Hipervínculo visitado" xfId="8720" builtinId="9" hidden="1"/>
    <cellStyle name="Hipervínculo visitado" xfId="8728" builtinId="9" hidden="1"/>
    <cellStyle name="Hipervínculo visitado" xfId="8732" builtinId="9" hidden="1"/>
    <cellStyle name="Hipervínculo visitado" xfId="8736" builtinId="9" hidden="1"/>
    <cellStyle name="Hipervínculo visitado" xfId="8740" builtinId="9" hidden="1"/>
    <cellStyle name="Hipervínculo visitado" xfId="8744" builtinId="9" hidden="1"/>
    <cellStyle name="Hipervínculo visitado" xfId="8748" builtinId="9" hidden="1"/>
    <cellStyle name="Hipervínculo visitado" xfId="8752" builtinId="9" hidden="1"/>
    <cellStyle name="Hipervínculo visitado" xfId="8760" builtinId="9" hidden="1"/>
    <cellStyle name="Hipervínculo visitado" xfId="8764" builtinId="9" hidden="1"/>
    <cellStyle name="Hipervínculo visitado" xfId="8768" builtinId="9" hidden="1"/>
    <cellStyle name="Hipervínculo visitado" xfId="8772" builtinId="9" hidden="1"/>
    <cellStyle name="Hipervínculo visitado" xfId="8776" builtinId="9" hidden="1"/>
    <cellStyle name="Hipervínculo visitado" xfId="8780" builtinId="9" hidden="1"/>
    <cellStyle name="Hipervínculo visitado" xfId="8786" builtinId="9" hidden="1"/>
    <cellStyle name="Hipervínculo visitado" xfId="8794" builtinId="9" hidden="1"/>
    <cellStyle name="Hipervínculo visitado" xfId="8798" builtinId="9" hidden="1"/>
    <cellStyle name="Hipervínculo visitado" xfId="8802" builtinId="9" hidden="1"/>
    <cellStyle name="Hipervínculo visitado" xfId="8806" builtinId="9" hidden="1"/>
    <cellStyle name="Hipervínculo visitado" xfId="8810" builtinId="9" hidden="1"/>
    <cellStyle name="Hipervínculo visitado" xfId="8814" builtinId="9" hidden="1"/>
    <cellStyle name="Hipervínculo visitado" xfId="8818" builtinId="9" hidden="1"/>
    <cellStyle name="Hipervínculo visitado" xfId="8826" builtinId="9" hidden="1"/>
    <cellStyle name="Hipervínculo visitado" xfId="8830" builtinId="9" hidden="1"/>
    <cellStyle name="Hipervínculo visitado" xfId="8832" builtinId="9" hidden="1"/>
    <cellStyle name="Hipervínculo visitado" xfId="8836" builtinId="9" hidden="1"/>
    <cellStyle name="Hipervínculo visitado" xfId="8840" builtinId="9" hidden="1"/>
    <cellStyle name="Hipervínculo visitado" xfId="8844" builtinId="9" hidden="1"/>
    <cellStyle name="Hipervínculo visitado" xfId="8848" builtinId="9" hidden="1"/>
    <cellStyle name="Hipervínculo visitado" xfId="8856" builtinId="9" hidden="1"/>
    <cellStyle name="Hipervínculo visitado" xfId="8860" builtinId="9" hidden="1"/>
    <cellStyle name="Hipervínculo visitado" xfId="8864" builtinId="9" hidden="1"/>
    <cellStyle name="Hipervínculo visitado" xfId="8868" builtinId="9" hidden="1"/>
    <cellStyle name="Hipervínculo visitado" xfId="8872" builtinId="9" hidden="1"/>
    <cellStyle name="Hipervínculo visitado" xfId="8876" builtinId="9" hidden="1"/>
    <cellStyle name="Hipervínculo visitado" xfId="8880" builtinId="9" hidden="1"/>
    <cellStyle name="Hipervínculo visitado" xfId="8888" builtinId="9" hidden="1"/>
    <cellStyle name="Hipervínculo visitado" xfId="8892" builtinId="9" hidden="1"/>
    <cellStyle name="Hipervínculo visitado" xfId="8896" builtinId="9" hidden="1"/>
    <cellStyle name="Hipervínculo visitado" xfId="8900" builtinId="9" hidden="1"/>
    <cellStyle name="Hipervínculo visitado" xfId="8904" builtinId="9" hidden="1"/>
    <cellStyle name="Hipervínculo visitado" xfId="8908" builtinId="9" hidden="1"/>
    <cellStyle name="Hipervínculo visitado" xfId="8912" builtinId="9" hidden="1"/>
    <cellStyle name="Hipervínculo visitado" xfId="8922" builtinId="9" hidden="1"/>
    <cellStyle name="Hipervínculo visitado" xfId="8926" builtinId="9" hidden="1"/>
    <cellStyle name="Hipervínculo visitado" xfId="8930" builtinId="9" hidden="1"/>
    <cellStyle name="Hipervínculo visitado" xfId="8934" builtinId="9" hidden="1"/>
    <cellStyle name="Hipervínculo visitado" xfId="8938" builtinId="9" hidden="1"/>
    <cellStyle name="Hipervínculo visitado" xfId="8942" builtinId="9" hidden="1"/>
    <cellStyle name="Hipervínculo visitado" xfId="8946" builtinId="9" hidden="1"/>
    <cellStyle name="Hipervínculo visitado" xfId="8954" builtinId="9" hidden="1"/>
    <cellStyle name="Hipervínculo visitado" xfId="8958" builtinId="9" hidden="1"/>
    <cellStyle name="Hipervínculo visitado" xfId="8962" builtinId="9" hidden="1"/>
    <cellStyle name="Hipervínculo visitado" xfId="8964" builtinId="9" hidden="1"/>
    <cellStyle name="Hipervínculo visitado" xfId="8968" builtinId="9" hidden="1"/>
    <cellStyle name="Hipervínculo visitado" xfId="8972" builtinId="9" hidden="1"/>
    <cellStyle name="Hipervínculo visitado" xfId="8976" builtinId="9" hidden="1"/>
    <cellStyle name="Hipervínculo visitado" xfId="8984" builtinId="9" hidden="1"/>
    <cellStyle name="Hipervínculo visitado" xfId="8988" builtinId="9" hidden="1"/>
    <cellStyle name="Hipervínculo visitado" xfId="8992" builtinId="9" hidden="1"/>
    <cellStyle name="Hipervínculo visitado" xfId="8996" builtinId="9" hidden="1"/>
    <cellStyle name="Hipervínculo visitado" xfId="9000" builtinId="9" hidden="1"/>
    <cellStyle name="Hipervínculo visitado" xfId="9004" builtinId="9" hidden="1"/>
    <cellStyle name="Hipervínculo visitado" xfId="9008" builtinId="9" hidden="1"/>
    <cellStyle name="Hipervínculo visitado" xfId="9016" builtinId="9" hidden="1"/>
    <cellStyle name="Hipervínculo visitado" xfId="9020" builtinId="9" hidden="1"/>
    <cellStyle name="Hipervínculo visitado" xfId="9024" builtinId="9" hidden="1"/>
    <cellStyle name="Hipervínculo visitado" xfId="9028" builtinId="9" hidden="1"/>
    <cellStyle name="Hipervínculo visitado" xfId="9032" builtinId="9" hidden="1"/>
    <cellStyle name="Hipervínculo visitado" xfId="9036" builtinId="9" hidden="1"/>
    <cellStyle name="Hipervínculo visitado" xfId="9040" builtinId="9" hidden="1"/>
    <cellStyle name="Hipervínculo visitado" xfId="9050" builtinId="9" hidden="1"/>
    <cellStyle name="Hipervínculo visitado" xfId="9054" builtinId="9" hidden="1"/>
    <cellStyle name="Hipervínculo visitado" xfId="9058" builtinId="9" hidden="1"/>
    <cellStyle name="Hipervínculo visitado" xfId="9062" builtinId="9" hidden="1"/>
    <cellStyle name="Hipervínculo visitado" xfId="9066" builtinId="9" hidden="1"/>
    <cellStyle name="Hipervínculo visitado" xfId="9070" builtinId="9" hidden="1"/>
    <cellStyle name="Hipervínculo visitado" xfId="9074" builtinId="9" hidden="1"/>
    <cellStyle name="Hipervínculo visitado" xfId="9082" builtinId="9" hidden="1"/>
    <cellStyle name="Hipervínculo visitado" xfId="9086" builtinId="9" hidden="1"/>
    <cellStyle name="Hipervínculo visitado" xfId="9090" builtinId="9" hidden="1"/>
    <cellStyle name="Hipervínculo visitado" xfId="9094" builtinId="9" hidden="1"/>
    <cellStyle name="Hipervínculo visitado" xfId="9096" builtinId="9" hidden="1"/>
    <cellStyle name="Hipervínculo visitado" xfId="9100" builtinId="9" hidden="1"/>
    <cellStyle name="Hipervínculo visitado" xfId="9104" builtinId="9" hidden="1"/>
    <cellStyle name="Hipervínculo visitado" xfId="9112" builtinId="9" hidden="1"/>
    <cellStyle name="Hipervínculo visitado" xfId="9116" builtinId="9" hidden="1"/>
    <cellStyle name="Hipervínculo visitado" xfId="9120" builtinId="9" hidden="1"/>
    <cellStyle name="Hipervínculo visitado" xfId="9124" builtinId="9" hidden="1"/>
    <cellStyle name="Hipervínculo visitado" xfId="9128" builtinId="9" hidden="1"/>
    <cellStyle name="Hipervínculo visitado" xfId="9132" builtinId="9" hidden="1"/>
    <cellStyle name="Hipervínculo visitado" xfId="9136" builtinId="9" hidden="1"/>
    <cellStyle name="Hipervínculo visitado" xfId="9144" builtinId="9" hidden="1"/>
    <cellStyle name="Hipervínculo visitado" xfId="9148" builtinId="9" hidden="1"/>
    <cellStyle name="Hipervínculo visitado" xfId="9152" builtinId="9" hidden="1"/>
    <cellStyle name="Hipervínculo visitado" xfId="9156" builtinId="9" hidden="1"/>
    <cellStyle name="Hipervínculo visitado" xfId="9160" builtinId="9" hidden="1"/>
    <cellStyle name="Hipervínculo visitado" xfId="9164" builtinId="9" hidden="1"/>
    <cellStyle name="Hipervínculo visitado" xfId="9168" builtinId="9" hidden="1"/>
    <cellStyle name="Hipervínculo visitado" xfId="9176" builtinId="9" hidden="1"/>
    <cellStyle name="Hipervínculo visitado" xfId="9182" builtinId="9" hidden="1"/>
    <cellStyle name="Hipervínculo visitado" xfId="9186" builtinId="9" hidden="1"/>
    <cellStyle name="Hipervínculo visitado" xfId="9190" builtinId="9" hidden="1"/>
    <cellStyle name="Hipervínculo visitado" xfId="9194" builtinId="9" hidden="1"/>
    <cellStyle name="Hipervínculo visitado" xfId="9198" builtinId="9" hidden="1"/>
    <cellStyle name="Hipervínculo visitado" xfId="9202" builtinId="9" hidden="1"/>
    <cellStyle name="Hipervínculo visitado" xfId="9210" builtinId="9" hidden="1"/>
    <cellStyle name="Hipervínculo visitado" xfId="9214" builtinId="9" hidden="1"/>
    <cellStyle name="Hipervínculo visitado" xfId="9218" builtinId="9" hidden="1"/>
    <cellStyle name="Hipervínculo visitado" xfId="9222" builtinId="9" hidden="1"/>
    <cellStyle name="Hipervínculo visitado" xfId="9226" builtinId="9" hidden="1"/>
    <cellStyle name="Hipervínculo visitado" xfId="9228" builtinId="9" hidden="1"/>
    <cellStyle name="Hipervínculo visitado" xfId="9232" builtinId="9" hidden="1"/>
    <cellStyle name="Hipervínculo visitado" xfId="9240" builtinId="9" hidden="1"/>
    <cellStyle name="Hipervínculo visitado" xfId="9244" builtinId="9" hidden="1"/>
    <cellStyle name="Hipervínculo visitado" xfId="9248" builtinId="9" hidden="1"/>
    <cellStyle name="Hipervínculo visitado" xfId="9252" builtinId="9" hidden="1"/>
    <cellStyle name="Hipervínculo visitado" xfId="9256" builtinId="9" hidden="1"/>
    <cellStyle name="Hipervínculo visitado" xfId="9260" builtinId="9" hidden="1"/>
    <cellStyle name="Hipervínculo visitado" xfId="9264" builtinId="9" hidden="1"/>
    <cellStyle name="Hipervínculo visitado" xfId="9272" builtinId="9" hidden="1"/>
    <cellStyle name="Hipervínculo visitado" xfId="9276" builtinId="9" hidden="1"/>
    <cellStyle name="Hipervínculo visitado" xfId="9280" builtinId="9" hidden="1"/>
    <cellStyle name="Hipervínculo visitado" xfId="9284" builtinId="9" hidden="1"/>
    <cellStyle name="Hipervínculo visitado" xfId="9288" builtinId="9" hidden="1"/>
    <cellStyle name="Hipervínculo visitado" xfId="9292" builtinId="9" hidden="1"/>
    <cellStyle name="Hipervínculo visitado" xfId="9296" builtinId="9" hidden="1"/>
    <cellStyle name="Hipervínculo visitado" xfId="9304" builtinId="9" hidden="1"/>
    <cellStyle name="Hipervínculo visitado" xfId="9308" builtinId="9" hidden="1"/>
    <cellStyle name="Hipervínculo visitado" xfId="9314" builtinId="9" hidden="1"/>
    <cellStyle name="Hipervínculo visitado" xfId="9318" builtinId="9" hidden="1"/>
    <cellStyle name="Hipervínculo visitado" xfId="9322" builtinId="9" hidden="1"/>
    <cellStyle name="Hipervínculo visitado" xfId="9326" builtinId="9" hidden="1"/>
    <cellStyle name="Hipervínculo visitado" xfId="9330" builtinId="9" hidden="1"/>
    <cellStyle name="Hipervínculo visitado" xfId="9338" builtinId="9" hidden="1"/>
    <cellStyle name="Hipervínculo visitado" xfId="9342" builtinId="9" hidden="1"/>
    <cellStyle name="Hipervínculo visitado" xfId="9346" builtinId="9" hidden="1"/>
    <cellStyle name="Hipervínculo visitado" xfId="9350" builtinId="9" hidden="1"/>
    <cellStyle name="Hipervínculo visitado" xfId="9354" builtinId="9" hidden="1"/>
    <cellStyle name="Hipervínculo visitado" xfId="9358" builtinId="9" hidden="1"/>
    <cellStyle name="Hipervínculo visitado" xfId="9360" builtinId="9" hidden="1"/>
    <cellStyle name="Hipervínculo visitado" xfId="9368" builtinId="9" hidden="1"/>
    <cellStyle name="Hipervínculo visitado" xfId="9372" builtinId="9" hidden="1"/>
    <cellStyle name="Hipervínculo visitado" xfId="9376" builtinId="9" hidden="1"/>
    <cellStyle name="Hipervínculo visitado" xfId="9380" builtinId="9" hidden="1"/>
    <cellStyle name="Hipervínculo visitado" xfId="9384" builtinId="9" hidden="1"/>
    <cellStyle name="Hipervínculo visitado" xfId="9388" builtinId="9" hidden="1"/>
    <cellStyle name="Hipervínculo visitado" xfId="9392" builtinId="9" hidden="1"/>
    <cellStyle name="Hipervínculo visitado" xfId="9400" builtinId="9" hidden="1"/>
    <cellStyle name="Hipervínculo visitado" xfId="9404" builtinId="9" hidden="1"/>
    <cellStyle name="Hipervínculo visitado" xfId="9408" builtinId="9" hidden="1"/>
    <cellStyle name="Hipervínculo visitado" xfId="9412" builtinId="9" hidden="1"/>
    <cellStyle name="Hipervínculo visitado" xfId="9416" builtinId="9" hidden="1"/>
    <cellStyle name="Hipervínculo visitado" xfId="9420" builtinId="9" hidden="1"/>
    <cellStyle name="Hipervínculo visitado" xfId="9424" builtinId="9" hidden="1"/>
    <cellStyle name="Hipervínculo visitado" xfId="9432" builtinId="9" hidden="1"/>
    <cellStyle name="Hipervínculo visitado" xfId="9436" builtinId="9" hidden="1"/>
    <cellStyle name="Hipervínculo visitado" xfId="9440" builtinId="9" hidden="1"/>
    <cellStyle name="Hipervínculo visitado" xfId="9446" builtinId="9" hidden="1"/>
    <cellStyle name="Hipervínculo visitado" xfId="9450" builtinId="9" hidden="1"/>
    <cellStyle name="Hipervínculo visitado" xfId="9454" builtinId="9" hidden="1"/>
    <cellStyle name="Hipervínculo visitado" xfId="9458" builtinId="9" hidden="1"/>
    <cellStyle name="Hipervínculo visitado" xfId="9466" builtinId="9" hidden="1"/>
    <cellStyle name="Hipervínculo visitado" xfId="9470" builtinId="9" hidden="1"/>
    <cellStyle name="Hipervínculo visitado" xfId="9474" builtinId="9" hidden="1"/>
    <cellStyle name="Hipervínculo visitado" xfId="9478" builtinId="9" hidden="1"/>
    <cellStyle name="Hipervínculo visitado" xfId="9482" builtinId="9" hidden="1"/>
    <cellStyle name="Hipervínculo visitado" xfId="9486" builtinId="9" hidden="1"/>
    <cellStyle name="Hipervínculo visitado" xfId="9490" builtinId="9" hidden="1"/>
    <cellStyle name="Hipervínculo visitado" xfId="9496" builtinId="9" hidden="1"/>
    <cellStyle name="Hipervínculo visitado" xfId="9500" builtinId="9" hidden="1"/>
    <cellStyle name="Hipervínculo visitado" xfId="9504" builtinId="9" hidden="1"/>
    <cellStyle name="Hipervínculo visitado" xfId="9508" builtinId="9" hidden="1"/>
    <cellStyle name="Hipervínculo visitado" xfId="9512" builtinId="9" hidden="1"/>
    <cellStyle name="Hipervínculo visitado" xfId="9516" builtinId="9" hidden="1"/>
    <cellStyle name="Hipervínculo visitado" xfId="9520" builtinId="9" hidden="1"/>
    <cellStyle name="Hipervínculo visitado" xfId="9528" builtinId="9" hidden="1"/>
    <cellStyle name="Hipervínculo visitado" xfId="9532" builtinId="9" hidden="1"/>
    <cellStyle name="Hipervínculo visitado" xfId="9536" builtinId="9" hidden="1"/>
    <cellStyle name="Hipervínculo visitado" xfId="9540" builtinId="9" hidden="1"/>
    <cellStyle name="Hipervínculo visitado" xfId="9544" builtinId="9" hidden="1"/>
    <cellStyle name="Hipervínculo visitado" xfId="9548" builtinId="9" hidden="1"/>
    <cellStyle name="Hipervínculo visitado" xfId="9552" builtinId="9" hidden="1"/>
    <cellStyle name="Hipervínculo visitado" xfId="9560" builtinId="9" hidden="1"/>
    <cellStyle name="Hipervínculo visitado" xfId="9564" builtinId="9" hidden="1"/>
    <cellStyle name="Hipervínculo visitado" xfId="9568" builtinId="9" hidden="1"/>
    <cellStyle name="Hipervínculo visitado" xfId="9572" builtinId="9" hidden="1"/>
    <cellStyle name="Hipervínculo visitado" xfId="9578" builtinId="9" hidden="1"/>
    <cellStyle name="Hipervínculo visitado" xfId="9582" builtinId="9" hidden="1"/>
    <cellStyle name="Hipervínculo visitado" xfId="9586" builtinId="9" hidden="1"/>
    <cellStyle name="Hipervínculo visitado" xfId="9594" builtinId="9" hidden="1"/>
    <cellStyle name="Hipervínculo visitado" xfId="9598" builtinId="9" hidden="1"/>
    <cellStyle name="Hipervínculo visitado" xfId="9602" builtinId="9" hidden="1"/>
    <cellStyle name="Hipervínculo visitado" xfId="9606" builtinId="9" hidden="1"/>
    <cellStyle name="Hipervínculo visitado" xfId="9610" builtinId="9" hidden="1"/>
    <cellStyle name="Hipervínculo visitado" xfId="9614" builtinId="9" hidden="1"/>
    <cellStyle name="Hipervínculo visitado" xfId="9618" builtinId="9" hidden="1"/>
    <cellStyle name="Hipervínculo visitado" xfId="9624" builtinId="9" hidden="1"/>
    <cellStyle name="Hipervínculo visitado" xfId="9628" builtinId="9" hidden="1"/>
    <cellStyle name="Hipervínculo visitado" xfId="9632" builtinId="9" hidden="1"/>
    <cellStyle name="Hipervínculo visitado" xfId="9636" builtinId="9" hidden="1"/>
    <cellStyle name="Hipervínculo visitado" xfId="9640" builtinId="9" hidden="1"/>
    <cellStyle name="Hipervínculo visitado" xfId="9644" builtinId="9" hidden="1"/>
    <cellStyle name="Hipervínculo visitado" xfId="9648" builtinId="9" hidden="1"/>
    <cellStyle name="Hipervínculo visitado" xfId="9656" builtinId="9" hidden="1"/>
    <cellStyle name="Hipervínculo visitado" xfId="9660" builtinId="9" hidden="1"/>
    <cellStyle name="Hipervínculo visitado" xfId="9664" builtinId="9" hidden="1"/>
    <cellStyle name="Hipervínculo visitado" xfId="9668" builtinId="9" hidden="1"/>
    <cellStyle name="Hipervínculo visitado" xfId="9672" builtinId="9" hidden="1"/>
    <cellStyle name="Hipervínculo visitado" xfId="9676" builtinId="9" hidden="1"/>
    <cellStyle name="Hipervínculo visitado" xfId="9680" builtinId="9" hidden="1"/>
    <cellStyle name="Hipervínculo visitado" xfId="9688" builtinId="9" hidden="1"/>
    <cellStyle name="Hipervínculo visitado" xfId="9692" builtinId="9" hidden="1"/>
    <cellStyle name="Hipervínculo visitado" xfId="9696" builtinId="9" hidden="1"/>
    <cellStyle name="Hipervínculo visitado" xfId="9700" builtinId="9" hidden="1"/>
    <cellStyle name="Hipervínculo visitado" xfId="9704" builtinId="9" hidden="1"/>
    <cellStyle name="Hipervínculo visitado" xfId="9709" builtinId="9" hidden="1"/>
    <cellStyle name="Hipervínculo visitado" xfId="9713" builtinId="9" hidden="1"/>
    <cellStyle name="Hipervínculo visitado" xfId="9721" builtinId="9" hidden="1"/>
    <cellStyle name="Hipervínculo visitado" xfId="9725" builtinId="9" hidden="1"/>
    <cellStyle name="Hipervínculo visitado" xfId="9729" builtinId="9" hidden="1"/>
    <cellStyle name="Hipervínculo visitado" xfId="9733" builtinId="9" hidden="1"/>
    <cellStyle name="Hipervínculo visitado" xfId="9737" builtinId="9" hidden="1"/>
    <cellStyle name="Hipervínculo visitado" xfId="9741" builtinId="9" hidden="1"/>
    <cellStyle name="Hipervínculo visitado" xfId="9745" builtinId="9" hidden="1"/>
    <cellStyle name="Hipervínculo visitado" xfId="9753" builtinId="9" hidden="1"/>
    <cellStyle name="Hipervínculo visitado" xfId="9755" builtinId="9" hidden="1"/>
    <cellStyle name="Hipervínculo visitado" xfId="9759" builtinId="9" hidden="1"/>
    <cellStyle name="Hipervínculo visitado" xfId="9763" builtinId="9" hidden="1"/>
    <cellStyle name="Hipervínculo visitado" xfId="9767" builtinId="9" hidden="1"/>
    <cellStyle name="Hipervínculo visitado" xfId="9771" builtinId="9" hidden="1"/>
    <cellStyle name="Hipervínculo visitado" xfId="9775" builtinId="9" hidden="1"/>
    <cellStyle name="Hipervínculo visitado" xfId="9783" builtinId="9" hidden="1"/>
    <cellStyle name="Hipervínculo visitado" xfId="9787" builtinId="9" hidden="1"/>
    <cellStyle name="Hipervínculo visitado" xfId="9791" builtinId="9" hidden="1"/>
    <cellStyle name="Hipervínculo visitado" xfId="9795" builtinId="9" hidden="1"/>
    <cellStyle name="Hipervínculo visitado" xfId="9799" builtinId="9" hidden="1"/>
    <cellStyle name="Hipervínculo visitado" xfId="9803" builtinId="9" hidden="1"/>
    <cellStyle name="Hipervínculo visitado" xfId="9807" builtinId="9" hidden="1"/>
    <cellStyle name="Hipervínculo visitado" xfId="9815" builtinId="9" hidden="1"/>
    <cellStyle name="Hipervínculo visitado" xfId="9819" builtinId="9" hidden="1"/>
    <cellStyle name="Hipervínculo visitado" xfId="9823" builtinId="9" hidden="1"/>
    <cellStyle name="Hipervínculo visitado" xfId="9827" builtinId="9" hidden="1"/>
    <cellStyle name="Hipervínculo visitado" xfId="9831" builtinId="9" hidden="1"/>
    <cellStyle name="Hipervínculo visitado" xfId="9835" builtinId="9" hidden="1"/>
    <cellStyle name="Hipervínculo visitado" xfId="9839" builtinId="9" hidden="1"/>
    <cellStyle name="Hipervínculo visitado" xfId="9847" builtinId="9" hidden="1"/>
    <cellStyle name="Hipervínculo visitado" xfId="9851" builtinId="9" hidden="1"/>
    <cellStyle name="Hipervínculo visitado" xfId="9855" builtinId="9" hidden="1"/>
    <cellStyle name="Hipervínculo visitado" xfId="9859" builtinId="9" hidden="1"/>
    <cellStyle name="Hipervínculo visitado" xfId="9863" builtinId="9" hidden="1"/>
    <cellStyle name="Hipervínculo visitado" xfId="9867" builtinId="9" hidden="1"/>
    <cellStyle name="Hipervínculo visitado" xfId="9871" builtinId="9" hidden="1"/>
    <cellStyle name="Hipervínculo visitado" xfId="9879" builtinId="9" hidden="1"/>
    <cellStyle name="Hipervínculo visitado" xfId="9883" builtinId="9" hidden="1"/>
    <cellStyle name="Hipervínculo visitado" xfId="9891" builtinId="9" hidden="1"/>
    <cellStyle name="Hipervínculo visitado" xfId="9895" builtinId="9" hidden="1"/>
    <cellStyle name="Hipervínculo visitado" xfId="9899" builtinId="9" hidden="1"/>
    <cellStyle name="Hipervínculo visitado" xfId="9903" builtinId="9" hidden="1"/>
    <cellStyle name="Hipervínculo visitado" xfId="9907" builtinId="9" hidden="1"/>
    <cellStyle name="Hipervínculo visitado" xfId="9915" builtinId="9" hidden="1"/>
    <cellStyle name="Hipervínculo visitado" xfId="9919" builtinId="9" hidden="1"/>
    <cellStyle name="Hipervínculo visitado" xfId="9923" builtinId="9" hidden="1"/>
    <cellStyle name="Hipervínculo visitado" xfId="9927" builtinId="9" hidden="1"/>
    <cellStyle name="Hipervínculo visitado" xfId="9931" builtinId="9" hidden="1"/>
    <cellStyle name="Hipervínculo visitado" xfId="9935" builtinId="9" hidden="1"/>
    <cellStyle name="Hipervínculo visitado" xfId="9939" builtinId="9" hidden="1"/>
    <cellStyle name="Hipervínculo visitado" xfId="9947" builtinId="9" hidden="1"/>
    <cellStyle name="Hipervínculo visitado" xfId="9951" builtinId="9" hidden="1"/>
    <cellStyle name="Hipervínculo visitado" xfId="9955" builtinId="9" hidden="1"/>
    <cellStyle name="Hipervínculo visitado" xfId="9959" builtinId="9" hidden="1"/>
    <cellStyle name="Hipervínculo visitado" xfId="9963" builtinId="9" hidden="1"/>
    <cellStyle name="Hipervínculo visitado" xfId="9967" builtinId="9" hidden="1"/>
    <cellStyle name="Hipervínculo visitado" xfId="9971" builtinId="9" hidden="1"/>
    <cellStyle name="Hipervínculo visitado" xfId="9981" builtinId="9" hidden="1"/>
    <cellStyle name="Hipervínculo visitado" xfId="9985" builtinId="9" hidden="1"/>
    <cellStyle name="Hipervínculo visitado" xfId="9989" builtinId="9" hidden="1"/>
    <cellStyle name="Hipervínculo visitado" xfId="9993" builtinId="9" hidden="1"/>
    <cellStyle name="Hipervínculo visitado" xfId="9997" builtinId="9" hidden="1"/>
    <cellStyle name="Hipervínculo visitado" xfId="10001" builtinId="9" hidden="1"/>
    <cellStyle name="Hipervínculo visitado" xfId="10005" builtinId="9" hidden="1"/>
    <cellStyle name="Hipervínculo visitado" xfId="10013" builtinId="9" hidden="1"/>
    <cellStyle name="Hipervínculo visitado" xfId="10017" builtinId="9" hidden="1"/>
    <cellStyle name="Hipervínculo visitado" xfId="10021" builtinId="9" hidden="1"/>
    <cellStyle name="Hipervínculo visitado" xfId="10023" builtinId="9" hidden="1"/>
    <cellStyle name="Hipervínculo visitado" xfId="10027" builtinId="9" hidden="1"/>
    <cellStyle name="Hipervínculo visitado" xfId="10031" builtinId="9" hidden="1"/>
    <cellStyle name="Hipervínculo visitado" xfId="10035" builtinId="9" hidden="1"/>
    <cellStyle name="Hipervínculo visitado" xfId="10043" builtinId="9" hidden="1"/>
    <cellStyle name="Hipervínculo visitado" xfId="10047" builtinId="9" hidden="1"/>
    <cellStyle name="Hipervínculo visitado" xfId="10051" builtinId="9" hidden="1"/>
    <cellStyle name="Hipervínculo visitado" xfId="10055" builtinId="9" hidden="1"/>
    <cellStyle name="Hipervínculo visitado" xfId="10059" builtinId="9" hidden="1"/>
    <cellStyle name="Hipervínculo visitado" xfId="10063" builtinId="9" hidden="1"/>
    <cellStyle name="Hipervínculo visitado" xfId="10067" builtinId="9" hidden="1"/>
    <cellStyle name="Hipervínculo visitado" xfId="10075" builtinId="9" hidden="1"/>
    <cellStyle name="Hipervínculo visitado" xfId="10079" builtinId="9" hidden="1"/>
    <cellStyle name="Hipervínculo visitado" xfId="10083" builtinId="9" hidden="1"/>
    <cellStyle name="Hipervínculo visitado" xfId="10087" builtinId="9" hidden="1"/>
    <cellStyle name="Hipervínculo visitado" xfId="10091" builtinId="9" hidden="1"/>
    <cellStyle name="Hipervínculo visitado" xfId="10095" builtinId="9" hidden="1"/>
    <cellStyle name="Hipervínculo visitado" xfId="10099" builtinId="9" hidden="1"/>
    <cellStyle name="Hipervínculo visitado" xfId="10109" builtinId="9" hidden="1"/>
    <cellStyle name="Hipervínculo visitado" xfId="10113" builtinId="9" hidden="1"/>
    <cellStyle name="Hipervínculo visitado" xfId="10117" builtinId="9" hidden="1"/>
    <cellStyle name="Hipervínculo visitado" xfId="10121" builtinId="9" hidden="1"/>
    <cellStyle name="Hipervínculo visitado" xfId="10125" builtinId="9" hidden="1"/>
    <cellStyle name="Hipervínculo visitado" xfId="10129" builtinId="9" hidden="1"/>
    <cellStyle name="Hipervínculo visitado" xfId="10133" builtinId="9" hidden="1"/>
    <cellStyle name="Hipervínculo visitado" xfId="10141" builtinId="9" hidden="1"/>
    <cellStyle name="Hipervínculo visitado" xfId="10145" builtinId="9" hidden="1"/>
    <cellStyle name="Hipervínculo visitado" xfId="10149" builtinId="9" hidden="1"/>
    <cellStyle name="Hipervínculo visitado" xfId="10153" builtinId="9" hidden="1"/>
    <cellStyle name="Hipervínculo visitado" xfId="10155" builtinId="9" hidden="1"/>
    <cellStyle name="Hipervínculo visitado" xfId="10159" builtinId="9" hidden="1"/>
    <cellStyle name="Hipervínculo visitado" xfId="10163" builtinId="9" hidden="1"/>
    <cellStyle name="Hipervínculo visitado" xfId="10171" builtinId="9" hidden="1"/>
    <cellStyle name="Hipervínculo visitado" xfId="10175" builtinId="9" hidden="1"/>
    <cellStyle name="Hipervínculo visitado" xfId="10179" builtinId="9" hidden="1"/>
    <cellStyle name="Hipervínculo visitado" xfId="10183" builtinId="9" hidden="1"/>
    <cellStyle name="Hipervínculo visitado" xfId="10187" builtinId="9" hidden="1"/>
    <cellStyle name="Hipervínculo visitado" xfId="10191" builtinId="9" hidden="1"/>
    <cellStyle name="Hipervínculo visitado" xfId="10195" builtinId="9" hidden="1"/>
    <cellStyle name="Hipervínculo visitado" xfId="10203" builtinId="9" hidden="1"/>
    <cellStyle name="Hipervínculo visitado" xfId="10207" builtinId="9" hidden="1"/>
    <cellStyle name="Hipervínculo visitado" xfId="10211" builtinId="9" hidden="1"/>
    <cellStyle name="Hipervínculo visitado" xfId="10215" builtinId="9" hidden="1"/>
    <cellStyle name="Hipervínculo visitado" xfId="10219" builtinId="9" hidden="1"/>
    <cellStyle name="Hipervínculo visitado" xfId="10223" builtinId="9" hidden="1"/>
    <cellStyle name="Hipervínculo visitado" xfId="10227" builtinId="9" hidden="1"/>
    <cellStyle name="Hipervínculo visitado" xfId="10235" builtinId="9" hidden="1"/>
    <cellStyle name="Hipervínculo visitado" xfId="10241" builtinId="9" hidden="1"/>
    <cellStyle name="Hipervínculo visitado" xfId="10245" builtinId="9" hidden="1"/>
    <cellStyle name="Hipervínculo visitado" xfId="10249" builtinId="9" hidden="1"/>
    <cellStyle name="Hipervínculo visitado" xfId="10253" builtinId="9" hidden="1"/>
    <cellStyle name="Hipervínculo visitado" xfId="10257" builtinId="9" hidden="1"/>
    <cellStyle name="Hipervínculo visitado" xfId="10261" builtinId="9" hidden="1"/>
    <cellStyle name="Hipervínculo visitado" xfId="10269" builtinId="9" hidden="1"/>
    <cellStyle name="Hipervínculo visitado" xfId="10273" builtinId="9" hidden="1"/>
    <cellStyle name="Hipervínculo visitado" xfId="10277" builtinId="9" hidden="1"/>
    <cellStyle name="Hipervínculo visitado" xfId="10281" builtinId="9" hidden="1"/>
    <cellStyle name="Hipervínculo visitado" xfId="10285" builtinId="9" hidden="1"/>
    <cellStyle name="Hipervínculo visitado" xfId="10287" builtinId="9" hidden="1"/>
    <cellStyle name="Hipervínculo visitado" xfId="10291" builtinId="9" hidden="1"/>
    <cellStyle name="Hipervínculo visitado" xfId="10299" builtinId="9" hidden="1"/>
    <cellStyle name="Hipervínculo visitado" xfId="10303" builtinId="9" hidden="1"/>
    <cellStyle name="Hipervínculo visitado" xfId="10307" builtinId="9" hidden="1"/>
    <cellStyle name="Hipervínculo visitado" xfId="10311" builtinId="9" hidden="1"/>
    <cellStyle name="Hipervínculo visitado" xfId="10315" builtinId="9" hidden="1"/>
    <cellStyle name="Hipervínculo visitado" xfId="10319" builtinId="9" hidden="1"/>
    <cellStyle name="Hipervínculo visitado" xfId="10323" builtinId="9" hidden="1"/>
    <cellStyle name="Hipervínculo visitado" xfId="10331" builtinId="9" hidden="1"/>
    <cellStyle name="Hipervínculo visitado" xfId="10335" builtinId="9" hidden="1"/>
    <cellStyle name="Hipervínculo visitado" xfId="10339" builtinId="9" hidden="1"/>
    <cellStyle name="Hipervínculo visitado" xfId="10343" builtinId="9" hidden="1"/>
    <cellStyle name="Hipervínculo visitado" xfId="10347" builtinId="9" hidden="1"/>
    <cellStyle name="Hipervínculo visitado" xfId="10351" builtinId="9" hidden="1"/>
    <cellStyle name="Hipervínculo visitado" xfId="10355" builtinId="9" hidden="1"/>
    <cellStyle name="Hipervínculo visitado" xfId="10363" builtinId="9" hidden="1"/>
    <cellStyle name="Hipervínculo visitado" xfId="10367" builtinId="9" hidden="1"/>
    <cellStyle name="Hipervínculo visitado" xfId="10373" builtinId="9" hidden="1"/>
    <cellStyle name="Hipervínculo visitado" xfId="10377" builtinId="9" hidden="1"/>
    <cellStyle name="Hipervínculo visitado" xfId="10381" builtinId="9" hidden="1"/>
    <cellStyle name="Hipervínculo visitado" xfId="10385" builtinId="9" hidden="1"/>
    <cellStyle name="Hipervínculo visitado" xfId="10389" builtinId="9" hidden="1"/>
    <cellStyle name="Hipervínculo visitado" xfId="10397" builtinId="9" hidden="1"/>
    <cellStyle name="Hipervínculo visitado" xfId="10401" builtinId="9" hidden="1"/>
    <cellStyle name="Hipervínculo visitado" xfId="10405" builtinId="9" hidden="1"/>
    <cellStyle name="Hipervínculo visitado" xfId="10409" builtinId="9" hidden="1"/>
    <cellStyle name="Hipervínculo visitado" xfId="10413" builtinId="9" hidden="1"/>
    <cellStyle name="Hipervínculo visitado" xfId="10417" builtinId="9" hidden="1"/>
    <cellStyle name="Hipervínculo visitado" xfId="10419" builtinId="9" hidden="1"/>
    <cellStyle name="Hipervínculo visitado" xfId="10427" builtinId="9" hidden="1"/>
    <cellStyle name="Hipervínculo visitado" xfId="10431" builtinId="9" hidden="1"/>
    <cellStyle name="Hipervínculo visitado" xfId="10435" builtinId="9" hidden="1"/>
    <cellStyle name="Hipervínculo visitado" xfId="10439" builtinId="9" hidden="1"/>
    <cellStyle name="Hipervínculo visitado" xfId="10443" builtinId="9" hidden="1"/>
    <cellStyle name="Hipervínculo visitado" xfId="10447" builtinId="9" hidden="1"/>
    <cellStyle name="Hipervínculo visitado" xfId="10451" builtinId="9" hidden="1"/>
    <cellStyle name="Hipervínculo visitado" xfId="10459" builtinId="9" hidden="1"/>
    <cellStyle name="Hipervínculo visitado" xfId="10463" builtinId="9" hidden="1"/>
    <cellStyle name="Hipervínculo visitado" xfId="10467" builtinId="9" hidden="1"/>
    <cellStyle name="Hipervínculo visitado" xfId="10471" builtinId="9" hidden="1"/>
    <cellStyle name="Hipervínculo visitado" xfId="10475" builtinId="9" hidden="1"/>
    <cellStyle name="Hipervínculo visitado" xfId="10479" builtinId="9" hidden="1"/>
    <cellStyle name="Hipervínculo visitado" xfId="10483" builtinId="9" hidden="1"/>
    <cellStyle name="Hipervínculo visitado" xfId="10491" builtinId="9" hidden="1"/>
    <cellStyle name="Hipervínculo visitado" xfId="10495" builtinId="9" hidden="1"/>
    <cellStyle name="Hipervínculo visitado" xfId="10499" builtinId="9" hidden="1"/>
    <cellStyle name="Hipervínculo visitado" xfId="10505" builtinId="9" hidden="1"/>
    <cellStyle name="Hipervínculo visitado" xfId="10509" builtinId="9" hidden="1"/>
    <cellStyle name="Hipervínculo visitado" xfId="10513" builtinId="9" hidden="1"/>
    <cellStyle name="Hipervínculo visitado" xfId="10517" builtinId="9" hidden="1"/>
    <cellStyle name="Hipervínculo visitado" xfId="10525" builtinId="9" hidden="1"/>
    <cellStyle name="Hipervínculo visitado" xfId="10529" builtinId="9" hidden="1"/>
    <cellStyle name="Hipervínculo visitado" xfId="10533" builtinId="9" hidden="1"/>
    <cellStyle name="Hipervínculo visitado" xfId="10537" builtinId="9" hidden="1"/>
    <cellStyle name="Hipervínculo visitado" xfId="10541" builtinId="9" hidden="1"/>
    <cellStyle name="Hipervínculo visitado" xfId="10545" builtinId="9" hidden="1"/>
    <cellStyle name="Hipervínculo visitado" xfId="10549" builtinId="9" hidden="1"/>
    <cellStyle name="Hipervínculo visitado" xfId="10555" builtinId="9" hidden="1"/>
    <cellStyle name="Hipervínculo visitado" xfId="10559" builtinId="9" hidden="1"/>
    <cellStyle name="Hipervínculo visitado" xfId="10563" builtinId="9" hidden="1"/>
    <cellStyle name="Hipervínculo visitado" xfId="10567" builtinId="9" hidden="1"/>
    <cellStyle name="Hipervínculo visitado" xfId="10571" builtinId="9" hidden="1"/>
    <cellStyle name="Hipervínculo visitado" xfId="10575" builtinId="9" hidden="1"/>
    <cellStyle name="Hipervínculo visitado" xfId="10579" builtinId="9" hidden="1"/>
    <cellStyle name="Hipervínculo visitado" xfId="10587" builtinId="9" hidden="1"/>
    <cellStyle name="Hipervínculo visitado" xfId="10591" builtinId="9" hidden="1"/>
    <cellStyle name="Hipervínculo visitado" xfId="10595" builtinId="9" hidden="1"/>
    <cellStyle name="Hipervínculo visitado" xfId="10599" builtinId="9" hidden="1"/>
    <cellStyle name="Hipervínculo visitado" xfId="10603" builtinId="9" hidden="1"/>
    <cellStyle name="Hipervínculo visitado" xfId="10607" builtinId="9" hidden="1"/>
    <cellStyle name="Hipervínculo visitado" xfId="10611" builtinId="9" hidden="1"/>
    <cellStyle name="Hipervínculo visitado" xfId="10619" builtinId="9" hidden="1"/>
    <cellStyle name="Hipervínculo visitado" xfId="10623" builtinId="9" hidden="1"/>
    <cellStyle name="Hipervínculo visitado" xfId="10627" builtinId="9" hidden="1"/>
    <cellStyle name="Hipervínculo visitado" xfId="10631" builtinId="9" hidden="1"/>
    <cellStyle name="Hipervínculo visitado" xfId="10637" builtinId="9" hidden="1"/>
    <cellStyle name="Hipervínculo visitado" xfId="10641" builtinId="9" hidden="1"/>
    <cellStyle name="Hipervínculo visitado" xfId="10645" builtinId="9" hidden="1"/>
    <cellStyle name="Hipervínculo visitado" xfId="10653" builtinId="9" hidden="1"/>
    <cellStyle name="Hipervínculo visitado" xfId="10657" builtinId="9" hidden="1"/>
    <cellStyle name="Hipervínculo visitado" xfId="10661" builtinId="9" hidden="1"/>
    <cellStyle name="Hipervínculo visitado" xfId="10665" builtinId="9" hidden="1"/>
    <cellStyle name="Hipervínculo visitado" xfId="10669" builtinId="9" hidden="1"/>
    <cellStyle name="Hipervínculo visitado" xfId="10673" builtinId="9" hidden="1"/>
    <cellStyle name="Hipervínculo visitado" xfId="10677" builtinId="9" hidden="1"/>
    <cellStyle name="Hipervínculo visitado" xfId="10683" builtinId="9" hidden="1"/>
    <cellStyle name="Hipervínculo visitado" xfId="10687" builtinId="9" hidden="1"/>
    <cellStyle name="Hipervínculo visitado" xfId="10691" builtinId="9" hidden="1"/>
    <cellStyle name="Hipervínculo visitado" xfId="10695" builtinId="9" hidden="1"/>
    <cellStyle name="Hipervínculo visitado" xfId="10699" builtinId="9" hidden="1"/>
    <cellStyle name="Hipervínculo visitado" xfId="10703" builtinId="9" hidden="1"/>
    <cellStyle name="Hipervínculo visitado" xfId="10707" builtinId="9" hidden="1"/>
    <cellStyle name="Hipervínculo visitado" xfId="10715" builtinId="9" hidden="1"/>
    <cellStyle name="Hipervínculo visitado" xfId="10719" builtinId="9" hidden="1"/>
    <cellStyle name="Hipervínculo visitado" xfId="10723" builtinId="9" hidden="1"/>
    <cellStyle name="Hipervínculo visitado" xfId="10727" builtinId="9" hidden="1"/>
    <cellStyle name="Hipervínculo visitado" xfId="10731" builtinId="9" hidden="1"/>
    <cellStyle name="Hipervínculo visitado" xfId="10735" builtinId="9" hidden="1"/>
    <cellStyle name="Hipervínculo visitado" xfId="10739" builtinId="9" hidden="1"/>
    <cellStyle name="Hipervínculo visitado" xfId="10747" builtinId="9" hidden="1"/>
    <cellStyle name="Hipervínculo visitado" xfId="10751" builtinId="9" hidden="1"/>
    <cellStyle name="Hipervínculo visitado" xfId="10755" builtinId="9" hidden="1"/>
    <cellStyle name="Hipervínculo visitado" xfId="10759" builtinId="9" hidden="1"/>
    <cellStyle name="Hipervínculo visitado" xfId="10763" builtinId="9" hidden="1"/>
    <cellStyle name="Hipervínculo visitado" xfId="10769" builtinId="9" hidden="1"/>
    <cellStyle name="Hipervínculo visitado" xfId="10773" builtinId="9" hidden="1"/>
    <cellStyle name="Hipervínculo visitado" xfId="10781" builtinId="9" hidden="1"/>
    <cellStyle name="Hipervínculo visitado" xfId="10785" builtinId="9" hidden="1"/>
    <cellStyle name="Hipervínculo visitado" xfId="10789" builtinId="9" hidden="1"/>
    <cellStyle name="Hipervínculo visitado" xfId="10793" builtinId="9" hidden="1"/>
    <cellStyle name="Hipervínculo visitado" xfId="10797" builtinId="9" hidden="1"/>
    <cellStyle name="Hipervínculo visitado" xfId="10801" builtinId="9" hidden="1"/>
    <cellStyle name="Hipervínculo visitado" xfId="10805" builtinId="9" hidden="1"/>
    <cellStyle name="Hipervínculo visitado" xfId="10813" builtinId="9" hidden="1"/>
    <cellStyle name="Hipervínculo visitado" xfId="10815" builtinId="9" hidden="1"/>
    <cellStyle name="Hipervínculo visitado" xfId="10819" builtinId="9" hidden="1"/>
    <cellStyle name="Hipervínculo visitado" xfId="10823" builtinId="9" hidden="1"/>
    <cellStyle name="Hipervínculo visitado" xfId="10827" builtinId="9" hidden="1"/>
    <cellStyle name="Hipervínculo visitado" xfId="10831" builtinId="9" hidden="1"/>
    <cellStyle name="Hipervínculo visitado" xfId="10835" builtinId="9" hidden="1"/>
    <cellStyle name="Hipervínculo visitado" xfId="10843" builtinId="9" hidden="1"/>
    <cellStyle name="Hipervínculo visitado" xfId="10847" builtinId="9" hidden="1"/>
    <cellStyle name="Hipervínculo visitado" xfId="10851" builtinId="9" hidden="1"/>
    <cellStyle name="Hipervínculo visitado" xfId="10855" builtinId="9" hidden="1"/>
    <cellStyle name="Hipervínculo visitado" xfId="10859" builtinId="9" hidden="1"/>
    <cellStyle name="Hipervínculo visitado" xfId="10863" builtinId="9" hidden="1"/>
    <cellStyle name="Hipervínculo visitado" xfId="10867" builtinId="9" hidden="1"/>
    <cellStyle name="Hipervínculo visitado" xfId="10875" builtinId="9" hidden="1"/>
    <cellStyle name="Hipervínculo visitado" xfId="10879" builtinId="9" hidden="1"/>
    <cellStyle name="Hipervínculo visitado" xfId="10883" builtinId="9" hidden="1"/>
    <cellStyle name="Hipervínculo visitado" xfId="10887" builtinId="9" hidden="1"/>
    <cellStyle name="Hipervínculo visitado" xfId="10891" builtinId="9" hidden="1"/>
    <cellStyle name="Hipervínculo visitado" xfId="10895" builtinId="9" hidden="1"/>
    <cellStyle name="Hipervínculo visitado" xfId="10901" builtinId="9" hidden="1"/>
    <cellStyle name="Hipervínculo visitado" xfId="10909" builtinId="9" hidden="1"/>
    <cellStyle name="Hipervínculo visitado" xfId="10913" builtinId="9" hidden="1"/>
    <cellStyle name="Hipervínculo visitado" xfId="10917" builtinId="9" hidden="1"/>
    <cellStyle name="Hipervínculo visitado" xfId="10921" builtinId="9" hidden="1"/>
    <cellStyle name="Hipervínculo visitado" xfId="10925" builtinId="9" hidden="1"/>
    <cellStyle name="Hipervínculo visitado" xfId="10929" builtinId="9" hidden="1"/>
    <cellStyle name="Hipervínculo visitado" xfId="10933" builtinId="9" hidden="1"/>
    <cellStyle name="Hipervínculo visitado" xfId="10941" builtinId="9" hidden="1"/>
    <cellStyle name="Hipervínculo visitado" xfId="10945" builtinId="9" hidden="1"/>
    <cellStyle name="Hipervínculo visitado" xfId="10947" builtinId="9" hidden="1"/>
    <cellStyle name="Hipervínculo visitado" xfId="10951" builtinId="9" hidden="1"/>
    <cellStyle name="Hipervínculo visitado" xfId="10955" builtinId="9" hidden="1"/>
    <cellStyle name="Hipervínculo visitado" xfId="10959" builtinId="9" hidden="1"/>
    <cellStyle name="Hipervínculo visitado" xfId="10963" builtinId="9" hidden="1"/>
    <cellStyle name="Hipervínculo visitado" xfId="10971" builtinId="9" hidden="1"/>
    <cellStyle name="Hipervínculo visitado" xfId="10975" builtinId="9" hidden="1"/>
    <cellStyle name="Hipervínculo visitado" xfId="10979" builtinId="9" hidden="1"/>
    <cellStyle name="Hipervínculo visitado" xfId="10983" builtinId="9" hidden="1"/>
    <cellStyle name="Hipervínculo visitado" xfId="10987" builtinId="9" hidden="1"/>
    <cellStyle name="Hipervínculo visitado" xfId="10991" builtinId="9" hidden="1"/>
    <cellStyle name="Hipervínculo visitado" xfId="10995" builtinId="9" hidden="1"/>
    <cellStyle name="Hipervínculo visitado" xfId="11003" builtinId="9" hidden="1"/>
    <cellStyle name="Hipervínculo visitado" xfId="11007" builtinId="9" hidden="1"/>
    <cellStyle name="Hipervínculo visitado" xfId="11011" builtinId="9" hidden="1"/>
    <cellStyle name="Hipervínculo visitado" xfId="11015" builtinId="9" hidden="1"/>
    <cellStyle name="Hipervínculo visitado" xfId="11019" builtinId="9" hidden="1"/>
    <cellStyle name="Hipervínculo visitado" xfId="11023" builtinId="9" hidden="1"/>
    <cellStyle name="Hipervínculo visitado" xfId="11027" builtinId="9" hidden="1"/>
    <cellStyle name="Hipervínculo visitado" xfId="11037" builtinId="9" hidden="1"/>
    <cellStyle name="Hipervínculo visitado" xfId="11041" builtinId="9" hidden="1"/>
    <cellStyle name="Hipervínculo visitado" xfId="11045" builtinId="9" hidden="1"/>
    <cellStyle name="Hipervínculo visitado" xfId="11049" builtinId="9" hidden="1"/>
    <cellStyle name="Hipervínculo visitado" xfId="11053" builtinId="9" hidden="1"/>
    <cellStyle name="Hipervínculo visitado" xfId="11057" builtinId="9" hidden="1"/>
    <cellStyle name="Hipervínculo visitado" xfId="11061" builtinId="9" hidden="1"/>
    <cellStyle name="Hipervínculo visitado" xfId="11069" builtinId="9" hidden="1"/>
    <cellStyle name="Hipervínculo visitado" xfId="11073" builtinId="9" hidden="1"/>
    <cellStyle name="Hipervínculo visitado" xfId="11077" builtinId="9" hidden="1"/>
    <cellStyle name="Hipervínculo visitado" xfId="11079" builtinId="9" hidden="1"/>
    <cellStyle name="Hipervínculo visitado" xfId="11083" builtinId="9" hidden="1"/>
    <cellStyle name="Hipervínculo visitado" xfId="11087" builtinId="9" hidden="1"/>
    <cellStyle name="Hipervínculo visitado" xfId="11091" builtinId="9" hidden="1"/>
    <cellStyle name="Hipervínculo visitado" xfId="11099" builtinId="9" hidden="1"/>
    <cellStyle name="Hipervínculo visitado" xfId="11103" builtinId="9" hidden="1"/>
    <cellStyle name="Hipervínculo visitado" xfId="11107" builtinId="9" hidden="1"/>
    <cellStyle name="Hipervínculo visitado" xfId="11111" builtinId="9" hidden="1"/>
    <cellStyle name="Hipervínculo visitado" xfId="11115" builtinId="9" hidden="1"/>
    <cellStyle name="Hipervínculo visitado" xfId="11119" builtinId="9" hidden="1"/>
    <cellStyle name="Hipervínculo visitado" xfId="11123" builtinId="9" hidden="1"/>
    <cellStyle name="Hipervínculo visitado" xfId="11131" builtinId="9" hidden="1"/>
    <cellStyle name="Hipervínculo visitado" xfId="11135" builtinId="9" hidden="1"/>
    <cellStyle name="Hipervínculo visitado" xfId="11139" builtinId="9" hidden="1"/>
    <cellStyle name="Hipervínculo visitado" xfId="11143" builtinId="9" hidden="1"/>
    <cellStyle name="Hipervínculo visitado" xfId="11147" builtinId="9" hidden="1"/>
    <cellStyle name="Hipervínculo visitado" xfId="11151" builtinId="9" hidden="1"/>
    <cellStyle name="Hipervínculo visitado" xfId="11155" builtinId="9" hidden="1"/>
    <cellStyle name="Hipervínculo visitado" xfId="11165" builtinId="9" hidden="1"/>
    <cellStyle name="Hipervínculo visitado" xfId="11169" builtinId="9" hidden="1"/>
    <cellStyle name="Hipervínculo visitado" xfId="11173" builtinId="9" hidden="1"/>
    <cellStyle name="Hipervínculo visitado" xfId="11177" builtinId="9" hidden="1"/>
    <cellStyle name="Hipervínculo visitado" xfId="11181" builtinId="9" hidden="1"/>
    <cellStyle name="Hipervínculo visitado" xfId="11185" builtinId="9" hidden="1"/>
    <cellStyle name="Hipervínculo visitado" xfId="11189" builtinId="9" hidden="1"/>
    <cellStyle name="Hipervínculo visitado" xfId="11197" builtinId="9" hidden="1"/>
    <cellStyle name="Hipervínculo visitado" xfId="11201" builtinId="9" hidden="1"/>
    <cellStyle name="Hipervínculo visitado" xfId="11205" builtinId="9" hidden="1"/>
    <cellStyle name="Hipervínculo visitado" xfId="11209" builtinId="9" hidden="1"/>
    <cellStyle name="Hipervínculo visitado" xfId="11211" builtinId="9" hidden="1"/>
    <cellStyle name="Hipervínculo visitado" xfId="11215" builtinId="9" hidden="1"/>
    <cellStyle name="Hipervínculo visitado" xfId="11219" builtinId="9" hidden="1"/>
    <cellStyle name="Hipervínculo visitado" xfId="11227" builtinId="9" hidden="1"/>
    <cellStyle name="Hipervínculo visitado" xfId="11231" builtinId="9" hidden="1"/>
    <cellStyle name="Hipervínculo visitado" xfId="11235" builtinId="9" hidden="1"/>
    <cellStyle name="Hipervínculo visitado" xfId="11239" builtinId="9" hidden="1"/>
    <cellStyle name="Hipervínculo visitado" xfId="11243" builtinId="9" hidden="1"/>
    <cellStyle name="Hipervínculo visitado" xfId="11247" builtinId="9" hidden="1"/>
    <cellStyle name="Hipervínculo visitado" xfId="11251" builtinId="9" hidden="1"/>
    <cellStyle name="Hipervínculo visitado" xfId="11259" builtinId="9" hidden="1"/>
    <cellStyle name="Hipervínculo visitado" xfId="11263" builtinId="9" hidden="1"/>
    <cellStyle name="Hipervínculo visitado" xfId="11267" builtinId="9" hidden="1"/>
    <cellStyle name="Hipervínculo visitado" xfId="11271" builtinId="9" hidden="1"/>
    <cellStyle name="Hipervínculo visitado" xfId="11275" builtinId="9" hidden="1"/>
    <cellStyle name="Hipervínculo visitado" xfId="11279" builtinId="9" hidden="1"/>
    <cellStyle name="Hipervínculo visitado" xfId="11283" builtinId="9" hidden="1"/>
    <cellStyle name="Hipervínculo visitado" xfId="11291" builtinId="9" hidden="1"/>
    <cellStyle name="Hipervínculo visitado" xfId="11297" builtinId="9" hidden="1"/>
    <cellStyle name="Hipervínculo visitado" xfId="11301" builtinId="9" hidden="1"/>
    <cellStyle name="Hipervínculo visitado" xfId="11305" builtinId="9" hidden="1"/>
    <cellStyle name="Hipervínculo visitado" xfId="11309" builtinId="9" hidden="1"/>
    <cellStyle name="Hipervínculo visitado" xfId="11313" builtinId="9" hidden="1"/>
    <cellStyle name="Hipervínculo visitado" xfId="11317" builtinId="9" hidden="1"/>
    <cellStyle name="Hipervínculo visitado" xfId="11325" builtinId="9" hidden="1"/>
    <cellStyle name="Hipervínculo visitado" xfId="11329" builtinId="9" hidden="1"/>
    <cellStyle name="Hipervínculo visitado" xfId="11333" builtinId="9" hidden="1"/>
    <cellStyle name="Hipervínculo visitado" xfId="11337" builtinId="9" hidden="1"/>
    <cellStyle name="Hipervínculo visitado" xfId="11341" builtinId="9" hidden="1"/>
    <cellStyle name="Hipervínculo visitado" xfId="11343" builtinId="9" hidden="1"/>
    <cellStyle name="Hipervínculo visitado" xfId="11347" builtinId="9" hidden="1"/>
    <cellStyle name="Hipervínculo visitado" xfId="11355" builtinId="9" hidden="1"/>
    <cellStyle name="Hipervínculo visitado" xfId="11359" builtinId="9" hidden="1"/>
    <cellStyle name="Hipervínculo visitado" xfId="11363" builtinId="9" hidden="1"/>
    <cellStyle name="Hipervínculo visitado" xfId="11367" builtinId="9" hidden="1"/>
    <cellStyle name="Hipervínculo visitado" xfId="11371" builtinId="9" hidden="1"/>
    <cellStyle name="Hipervínculo visitado" xfId="11375" builtinId="9" hidden="1"/>
    <cellStyle name="Hipervínculo visitado" xfId="11379" builtinId="9" hidden="1"/>
    <cellStyle name="Hipervínculo visitado" xfId="11387" builtinId="9" hidden="1"/>
    <cellStyle name="Hipervínculo visitado" xfId="11391" builtinId="9" hidden="1"/>
    <cellStyle name="Hipervínculo visitado" xfId="11395" builtinId="9" hidden="1"/>
    <cellStyle name="Hipervínculo visitado" xfId="11399" builtinId="9" hidden="1"/>
    <cellStyle name="Hipervínculo visitado" xfId="11403" builtinId="9" hidden="1"/>
    <cellStyle name="Hipervínculo visitado" xfId="11407" builtinId="9" hidden="1"/>
    <cellStyle name="Hipervínculo visitado" xfId="11411" builtinId="9" hidden="1"/>
    <cellStyle name="Hipervínculo visitado" xfId="11419" builtinId="9" hidden="1"/>
    <cellStyle name="Hipervínculo visitado" xfId="11423" builtinId="9" hidden="1"/>
    <cellStyle name="Hipervínculo visitado" xfId="11429" builtinId="9" hidden="1"/>
    <cellStyle name="Hipervínculo visitado" xfId="11433" builtinId="9" hidden="1"/>
    <cellStyle name="Hipervínculo visitado" xfId="11437" builtinId="9" hidden="1"/>
    <cellStyle name="Hipervínculo visitado" xfId="11441" builtinId="9" hidden="1"/>
    <cellStyle name="Hipervínculo visitado" xfId="11445" builtinId="9" hidden="1"/>
    <cellStyle name="Hipervínculo visitado" xfId="11453" builtinId="9" hidden="1"/>
    <cellStyle name="Hipervínculo visitado" xfId="11457" builtinId="9" hidden="1"/>
    <cellStyle name="Hipervínculo visitado" xfId="11461" builtinId="9" hidden="1"/>
    <cellStyle name="Hipervínculo visitado" xfId="11465" builtinId="9" hidden="1"/>
    <cellStyle name="Hipervínculo visitado" xfId="11469" builtinId="9" hidden="1"/>
    <cellStyle name="Hipervínculo visitado" xfId="11473" builtinId="9" hidden="1"/>
    <cellStyle name="Hipervínculo visitado" xfId="11475" builtinId="9" hidden="1"/>
    <cellStyle name="Hipervínculo visitado" xfId="11483" builtinId="9" hidden="1"/>
    <cellStyle name="Hipervínculo visitado" xfId="11487" builtinId="9" hidden="1"/>
    <cellStyle name="Hipervínculo visitado" xfId="11491" builtinId="9" hidden="1"/>
    <cellStyle name="Hipervínculo visitado" xfId="11495" builtinId="9" hidden="1"/>
    <cellStyle name="Hipervínculo visitado" xfId="11499" builtinId="9" hidden="1"/>
    <cellStyle name="Hipervínculo visitado" xfId="11503" builtinId="9" hidden="1"/>
    <cellStyle name="Hipervínculo visitado" xfId="11507" builtinId="9" hidden="1"/>
    <cellStyle name="Hipervínculo visitado" xfId="11515" builtinId="9" hidden="1"/>
    <cellStyle name="Hipervínculo visitado" xfId="11519" builtinId="9" hidden="1"/>
    <cellStyle name="Hipervínculo visitado" xfId="11523" builtinId="9" hidden="1"/>
    <cellStyle name="Hipervínculo visitado" xfId="11527" builtinId="9" hidden="1"/>
    <cellStyle name="Hipervínculo visitado" xfId="11531" builtinId="9" hidden="1"/>
    <cellStyle name="Hipervínculo visitado" xfId="11535" builtinId="9" hidden="1"/>
    <cellStyle name="Hipervínculo visitado" xfId="11539" builtinId="9" hidden="1"/>
    <cellStyle name="Hipervínculo visitado" xfId="11547" builtinId="9" hidden="1"/>
    <cellStyle name="Hipervínculo visitado" xfId="11551" builtinId="9" hidden="1"/>
    <cellStyle name="Hipervínculo visitado" xfId="11555" builtinId="9" hidden="1"/>
    <cellStyle name="Hipervínculo visitado" xfId="11561" builtinId="9" hidden="1"/>
    <cellStyle name="Hipervínculo visitado" xfId="11565" builtinId="9" hidden="1"/>
    <cellStyle name="Hipervínculo visitado" xfId="11569" builtinId="9" hidden="1"/>
    <cellStyle name="Hipervínculo visitado" xfId="11573" builtinId="9" hidden="1"/>
    <cellStyle name="Hipervínculo visitado" xfId="11581" builtinId="9" hidden="1"/>
    <cellStyle name="Hipervínculo visitado" xfId="11585" builtinId="9" hidden="1"/>
    <cellStyle name="Hipervínculo visitado" xfId="11589" builtinId="9" hidden="1"/>
    <cellStyle name="Hipervínculo visitado" xfId="11593" builtinId="9" hidden="1"/>
    <cellStyle name="Hipervínculo visitado" xfId="11597" builtinId="9" hidden="1"/>
    <cellStyle name="Hipervínculo visitado" xfId="11601" builtinId="9" hidden="1"/>
    <cellStyle name="Hipervínculo visitado" xfId="11605" builtinId="9" hidden="1"/>
    <cellStyle name="Hipervínculo visitado" xfId="11611" builtinId="9" hidden="1"/>
    <cellStyle name="Hipervínculo visitado" xfId="11615" builtinId="9" hidden="1"/>
    <cellStyle name="Hipervínculo visitado" xfId="11619" builtinId="9" hidden="1"/>
    <cellStyle name="Hipervínculo visitado" xfId="11623" builtinId="9" hidden="1"/>
    <cellStyle name="Hipervínculo visitado" xfId="11627" builtinId="9" hidden="1"/>
    <cellStyle name="Hipervínculo visitado" xfId="11631" builtinId="9" hidden="1"/>
    <cellStyle name="Hipervínculo visitado" xfId="11635" builtinId="9" hidden="1"/>
    <cellStyle name="Hipervínculo visitado" xfId="11643" builtinId="9" hidden="1"/>
    <cellStyle name="Hipervínculo visitado" xfId="11647" builtinId="9" hidden="1"/>
    <cellStyle name="Hipervínculo visitado" xfId="11651" builtinId="9" hidden="1"/>
    <cellStyle name="Hipervínculo visitado" xfId="11655" builtinId="9" hidden="1"/>
    <cellStyle name="Hipervínculo visitado" xfId="11659" builtinId="9" hidden="1"/>
    <cellStyle name="Hipervínculo visitado" xfId="11663" builtinId="9" hidden="1"/>
    <cellStyle name="Hipervínculo visitado" xfId="11667" builtinId="9" hidden="1"/>
    <cellStyle name="Hipervínculo visitado" xfId="11675" builtinId="9" hidden="1"/>
    <cellStyle name="Hipervínculo visitado" xfId="11679" builtinId="9" hidden="1"/>
    <cellStyle name="Hipervínculo visitado" xfId="11683" builtinId="9" hidden="1"/>
    <cellStyle name="Hipervínculo visitado" xfId="11687" builtinId="9" hidden="1"/>
    <cellStyle name="Hipervínculo visitado" xfId="11693" builtinId="9" hidden="1"/>
    <cellStyle name="Hipervínculo visitado" xfId="11697" builtinId="9" hidden="1"/>
    <cellStyle name="Hipervínculo visitado" xfId="11701" builtinId="9" hidden="1"/>
    <cellStyle name="Hipervínculo visitado" xfId="11709" builtinId="9" hidden="1"/>
    <cellStyle name="Hipervínculo visitado" xfId="11713" builtinId="9" hidden="1"/>
    <cellStyle name="Hipervínculo visitado" xfId="11717" builtinId="9" hidden="1"/>
    <cellStyle name="Hipervínculo visitado" xfId="11721" builtinId="9" hidden="1"/>
    <cellStyle name="Hipervínculo visitado" xfId="11725" builtinId="9" hidden="1"/>
    <cellStyle name="Hipervínculo visitado" xfId="11729" builtinId="9" hidden="1"/>
    <cellStyle name="Hipervínculo visitado" xfId="11733" builtinId="9" hidden="1"/>
    <cellStyle name="Hipervínculo visitado" xfId="11739" builtinId="9" hidden="1"/>
    <cellStyle name="Hipervínculo visitado" xfId="11743" builtinId="9" hidden="1"/>
    <cellStyle name="Hipervínculo visitado" xfId="11747" builtinId="9" hidden="1"/>
    <cellStyle name="Hipervínculo visitado" xfId="11751" builtinId="9" hidden="1"/>
    <cellStyle name="Hipervínculo visitado" xfId="11755" builtinId="9" hidden="1"/>
    <cellStyle name="Hipervínculo visitado" xfId="11759" builtinId="9" hidden="1"/>
    <cellStyle name="Hipervínculo visitado" xfId="11763" builtinId="9" hidden="1"/>
    <cellStyle name="Hipervínculo visitado" xfId="11771" builtinId="9" hidden="1"/>
    <cellStyle name="Hipervínculo visitado" xfId="11775" builtinId="9" hidden="1"/>
    <cellStyle name="Hipervínculo visitado" xfId="11779" builtinId="9" hidden="1"/>
    <cellStyle name="Hipervínculo visitado" xfId="11783" builtinId="9" hidden="1"/>
    <cellStyle name="Hipervínculo visitado" xfId="11787" builtinId="9" hidden="1"/>
    <cellStyle name="Hipervínculo visitado" xfId="11791" builtinId="9" hidden="1"/>
    <cellStyle name="Hipervínculo visitado" xfId="11795" builtinId="9" hidden="1"/>
    <cellStyle name="Hipervínculo visitado" xfId="11803" builtinId="9" hidden="1"/>
    <cellStyle name="Hipervínculo visitado" xfId="11807" builtinId="9" hidden="1"/>
    <cellStyle name="Hipervínculo visitado" xfId="11811" builtinId="9" hidden="1"/>
    <cellStyle name="Hipervínculo visitado" xfId="11815" builtinId="9" hidden="1"/>
    <cellStyle name="Hipervínculo visitado" xfId="11819" builtinId="9" hidden="1"/>
    <cellStyle name="Hipervínculo visitado" xfId="11824" builtinId="9" hidden="1"/>
    <cellStyle name="Hipervínculo visitado" xfId="11828" builtinId="9" hidden="1"/>
    <cellStyle name="Hipervínculo visitado" xfId="11836" builtinId="9" hidden="1"/>
    <cellStyle name="Hipervínculo visitado" xfId="11840" builtinId="9" hidden="1"/>
    <cellStyle name="Hipervínculo visitado" xfId="11844" builtinId="9" hidden="1"/>
    <cellStyle name="Hipervínculo visitado" xfId="11848" builtinId="9" hidden="1"/>
    <cellStyle name="Hipervínculo visitado" xfId="11852" builtinId="9" hidden="1"/>
    <cellStyle name="Hipervínculo visitado" xfId="11856" builtinId="9" hidden="1"/>
    <cellStyle name="Hipervínculo visitado" xfId="11860" builtinId="9" hidden="1"/>
    <cellStyle name="Hipervínculo visitado" xfId="11868" builtinId="9" hidden="1"/>
    <cellStyle name="Hipervínculo visitado" xfId="11870" builtinId="9" hidden="1"/>
    <cellStyle name="Hipervínculo visitado" xfId="11874" builtinId="9" hidden="1"/>
    <cellStyle name="Hipervínculo visitado" xfId="11878" builtinId="9" hidden="1"/>
    <cellStyle name="Hipervínculo visitado" xfId="11882" builtinId="9" hidden="1"/>
    <cellStyle name="Hipervínculo visitado" xfId="11886" builtinId="9" hidden="1"/>
    <cellStyle name="Hipervínculo visitado" xfId="11890" builtinId="9" hidden="1"/>
    <cellStyle name="Hipervínculo visitado" xfId="11898" builtinId="9" hidden="1"/>
    <cellStyle name="Hipervínculo visitado" xfId="11902" builtinId="9" hidden="1"/>
    <cellStyle name="Hipervínculo visitado" xfId="11906" builtinId="9" hidden="1"/>
    <cellStyle name="Hipervínculo visitado" xfId="11910" builtinId="9" hidden="1"/>
    <cellStyle name="Hipervínculo visitado" xfId="11914" builtinId="9" hidden="1"/>
    <cellStyle name="Hipervínculo visitado" xfId="11918" builtinId="9" hidden="1"/>
    <cellStyle name="Hipervínculo visitado" xfId="11922" builtinId="9" hidden="1"/>
    <cellStyle name="Hipervínculo visitado" xfId="11930" builtinId="9" hidden="1"/>
    <cellStyle name="Hipervínculo visitado" xfId="11934" builtinId="9" hidden="1"/>
    <cellStyle name="Hipervínculo visitado" xfId="11938" builtinId="9" hidden="1"/>
    <cellStyle name="Hipervínculo visitado" xfId="11942" builtinId="9" hidden="1"/>
    <cellStyle name="Hipervínculo visitado" xfId="11946" builtinId="9" hidden="1"/>
    <cellStyle name="Hipervínculo visitado" xfId="11950" builtinId="9" hidden="1"/>
    <cellStyle name="Hipervínculo visitado" xfId="11954" builtinId="9" hidden="1"/>
    <cellStyle name="Hipervínculo visitado" xfId="11962" builtinId="9" hidden="1"/>
    <cellStyle name="Hipervínculo visitado" xfId="11966" builtinId="9" hidden="1"/>
    <cellStyle name="Hipervínculo visitado" xfId="11970" builtinId="9" hidden="1"/>
    <cellStyle name="Hipervínculo visitado" xfId="11974" builtinId="9" hidden="1"/>
    <cellStyle name="Hipervínculo visitado" xfId="11978" builtinId="9" hidden="1"/>
    <cellStyle name="Hipervínculo visitado" xfId="11982" builtinId="9" hidden="1"/>
    <cellStyle name="Hipervínculo visitado" xfId="11986" builtinId="9" hidden="1"/>
    <cellStyle name="Hipervínculo visitado" xfId="11994" builtinId="9" hidden="1"/>
    <cellStyle name="Hipervínculo visitado" xfId="11998" builtinId="9" hidden="1"/>
    <cellStyle name="Hipervínculo visitado" xfId="12006" builtinId="9" hidden="1"/>
    <cellStyle name="Hipervínculo visitado" xfId="12010" builtinId="9" hidden="1"/>
    <cellStyle name="Hipervínculo visitado" xfId="12014" builtinId="9" hidden="1"/>
    <cellStyle name="Hipervínculo visitado" xfId="12018" builtinId="9" hidden="1"/>
    <cellStyle name="Hipervínculo visitado" xfId="12022" builtinId="9" hidden="1"/>
    <cellStyle name="Hipervínculo visitado" xfId="12030" builtinId="9" hidden="1"/>
    <cellStyle name="Hipervínculo visitado" xfId="12034" builtinId="9" hidden="1"/>
    <cellStyle name="Hipervínculo visitado" xfId="12038" builtinId="9" hidden="1"/>
    <cellStyle name="Hipervínculo visitado" xfId="12042" builtinId="9" hidden="1"/>
    <cellStyle name="Hipervínculo visitado" xfId="12046" builtinId="9" hidden="1"/>
    <cellStyle name="Hipervínculo visitado" xfId="12050" builtinId="9" hidden="1"/>
    <cellStyle name="Hipervínculo visitado" xfId="12054" builtinId="9" hidden="1"/>
    <cellStyle name="Hipervínculo visitado" xfId="12062" builtinId="9" hidden="1"/>
    <cellStyle name="Hipervínculo visitado" xfId="12066" builtinId="9" hidden="1"/>
    <cellStyle name="Hipervínculo visitado" xfId="12070" builtinId="9" hidden="1"/>
    <cellStyle name="Hipervínculo visitado" xfId="12074" builtinId="9" hidden="1"/>
    <cellStyle name="Hipervínculo visitado" xfId="12078" builtinId="9" hidden="1"/>
    <cellStyle name="Hipervínculo visitado" xfId="12082" builtinId="9" hidden="1"/>
    <cellStyle name="Hipervínculo visitado" xfId="12086" builtinId="9" hidden="1"/>
    <cellStyle name="Hipervínculo visitado" xfId="12096" builtinId="9" hidden="1"/>
    <cellStyle name="Hipervínculo visitado" xfId="12100" builtinId="9" hidden="1"/>
    <cellStyle name="Hipervínculo visitado" xfId="12104" builtinId="9" hidden="1"/>
    <cellStyle name="Hipervínculo visitado" xfId="12108" builtinId="9" hidden="1"/>
    <cellStyle name="Hipervínculo visitado" xfId="12112" builtinId="9" hidden="1"/>
    <cellStyle name="Hipervínculo visitado" xfId="12116" builtinId="9" hidden="1"/>
    <cellStyle name="Hipervínculo visitado" xfId="12120" builtinId="9" hidden="1"/>
    <cellStyle name="Hipervínculo visitado" xfId="12128" builtinId="9" hidden="1"/>
    <cellStyle name="Hipervínculo visitado" xfId="12132" builtinId="9" hidden="1"/>
    <cellStyle name="Hipervínculo visitado" xfId="12136" builtinId="9" hidden="1"/>
    <cellStyle name="Hipervínculo visitado" xfId="12138" builtinId="9" hidden="1"/>
    <cellStyle name="Hipervínculo visitado" xfId="12142" builtinId="9" hidden="1"/>
    <cellStyle name="Hipervínculo visitado" xfId="12146" builtinId="9" hidden="1"/>
    <cellStyle name="Hipervínculo visitado" xfId="12150" builtinId="9" hidden="1"/>
    <cellStyle name="Hipervínculo visitado" xfId="12158" builtinId="9" hidden="1"/>
    <cellStyle name="Hipervínculo visitado" xfId="12162" builtinId="9" hidden="1"/>
    <cellStyle name="Hipervínculo visitado" xfId="12166" builtinId="9" hidden="1"/>
    <cellStyle name="Hipervínculo visitado" xfId="12170" builtinId="9" hidden="1"/>
    <cellStyle name="Hipervínculo visitado" xfId="12174" builtinId="9" hidden="1"/>
    <cellStyle name="Hipervínculo visitado" xfId="12178" builtinId="9" hidden="1"/>
    <cellStyle name="Hipervínculo visitado" xfId="12182" builtinId="9" hidden="1"/>
    <cellStyle name="Hipervínculo visitado" xfId="12190" builtinId="9" hidden="1"/>
    <cellStyle name="Hipervínculo visitado" xfId="12194" builtinId="9" hidden="1"/>
    <cellStyle name="Hipervínculo visitado" xfId="12198" builtinId="9" hidden="1"/>
    <cellStyle name="Hipervínculo visitado" xfId="12202" builtinId="9" hidden="1"/>
    <cellStyle name="Hipervínculo visitado" xfId="12206" builtinId="9" hidden="1"/>
    <cellStyle name="Hipervínculo visitado" xfId="12210" builtinId="9" hidden="1"/>
    <cellStyle name="Hipervínculo visitado" xfId="12214" builtinId="9" hidden="1"/>
    <cellStyle name="Hipervínculo visitado" xfId="12224" builtinId="9" hidden="1"/>
    <cellStyle name="Hipervínculo visitado" xfId="12228" builtinId="9" hidden="1"/>
    <cellStyle name="Hipervínculo visitado" xfId="12232" builtinId="9" hidden="1"/>
    <cellStyle name="Hipervínculo visitado" xfId="12236" builtinId="9" hidden="1"/>
    <cellStyle name="Hipervínculo visitado" xfId="12240" builtinId="9" hidden="1"/>
    <cellStyle name="Hipervínculo visitado" xfId="12244" builtinId="9" hidden="1"/>
    <cellStyle name="Hipervínculo visitado" xfId="12248" builtinId="9" hidden="1"/>
    <cellStyle name="Hipervínculo visitado" xfId="12256" builtinId="9" hidden="1"/>
    <cellStyle name="Hipervínculo visitado" xfId="12260" builtinId="9" hidden="1"/>
    <cellStyle name="Hipervínculo visitado" xfId="12264" builtinId="9" hidden="1"/>
    <cellStyle name="Hipervínculo visitado" xfId="12268" builtinId="9" hidden="1"/>
    <cellStyle name="Hipervínculo visitado" xfId="12270" builtinId="9" hidden="1"/>
    <cellStyle name="Hipervínculo visitado" xfId="12274" builtinId="9" hidden="1"/>
    <cellStyle name="Hipervínculo visitado" xfId="12278" builtinId="9" hidden="1"/>
    <cellStyle name="Hipervínculo visitado" xfId="12286" builtinId="9" hidden="1"/>
    <cellStyle name="Hipervínculo visitado" xfId="12290" builtinId="9" hidden="1"/>
    <cellStyle name="Hipervínculo visitado" xfId="12294" builtinId="9" hidden="1"/>
    <cellStyle name="Hipervínculo visitado" xfId="12298" builtinId="9" hidden="1"/>
    <cellStyle name="Hipervínculo visitado" xfId="12302" builtinId="9" hidden="1"/>
    <cellStyle name="Hipervínculo visitado" xfId="12306" builtinId="9" hidden="1"/>
    <cellStyle name="Hipervínculo visitado" xfId="12310" builtinId="9" hidden="1"/>
    <cellStyle name="Hipervínculo visitado" xfId="12318" builtinId="9" hidden="1"/>
    <cellStyle name="Hipervínculo visitado" xfId="12322" builtinId="9" hidden="1"/>
    <cellStyle name="Hipervínculo visitado" xfId="12326" builtinId="9" hidden="1"/>
    <cellStyle name="Hipervínculo visitado" xfId="12330" builtinId="9" hidden="1"/>
    <cellStyle name="Hipervínculo visitado" xfId="12334" builtinId="9" hidden="1"/>
    <cellStyle name="Hipervínculo visitado" xfId="12338" builtinId="9" hidden="1"/>
    <cellStyle name="Hipervínculo visitado" xfId="12342" builtinId="9" hidden="1"/>
    <cellStyle name="Hipervínculo visitado" xfId="12350" builtinId="9" hidden="1"/>
    <cellStyle name="Hipervínculo visitado" xfId="12356" builtinId="9" hidden="1"/>
    <cellStyle name="Hipervínculo visitado" xfId="12360" builtinId="9" hidden="1"/>
    <cellStyle name="Hipervínculo visitado" xfId="12364" builtinId="9" hidden="1"/>
    <cellStyle name="Hipervínculo visitado" xfId="12368" builtinId="9" hidden="1"/>
    <cellStyle name="Hipervínculo visitado" xfId="12372" builtinId="9" hidden="1"/>
    <cellStyle name="Hipervínculo visitado" xfId="12376" builtinId="9" hidden="1"/>
    <cellStyle name="Hipervínculo visitado" xfId="12384" builtinId="9" hidden="1"/>
    <cellStyle name="Hipervínculo visitado" xfId="12388" builtinId="9" hidden="1"/>
    <cellStyle name="Hipervínculo visitado" xfId="12392" builtinId="9" hidden="1"/>
    <cellStyle name="Hipervínculo visitado" xfId="12396" builtinId="9" hidden="1"/>
    <cellStyle name="Hipervínculo visitado" xfId="12400" builtinId="9" hidden="1"/>
    <cellStyle name="Hipervínculo visitado" xfId="12402" builtinId="9" hidden="1"/>
    <cellStyle name="Hipervínculo visitado" xfId="12406" builtinId="9" hidden="1"/>
    <cellStyle name="Hipervínculo visitado" xfId="12414" builtinId="9" hidden="1"/>
    <cellStyle name="Hipervínculo visitado" xfId="12418" builtinId="9" hidden="1"/>
    <cellStyle name="Hipervínculo visitado" xfId="12422" builtinId="9" hidden="1"/>
    <cellStyle name="Hipervínculo visitado" xfId="12426" builtinId="9" hidden="1"/>
    <cellStyle name="Hipervínculo visitado" xfId="12430" builtinId="9" hidden="1"/>
    <cellStyle name="Hipervínculo visitado" xfId="12434" builtinId="9" hidden="1"/>
    <cellStyle name="Hipervínculo visitado" xfId="12438" builtinId="9" hidden="1"/>
    <cellStyle name="Hipervínculo visitado" xfId="12446" builtinId="9" hidden="1"/>
    <cellStyle name="Hipervínculo visitado" xfId="12450" builtinId="9" hidden="1"/>
    <cellStyle name="Hipervínculo visitado" xfId="12454" builtinId="9" hidden="1"/>
    <cellStyle name="Hipervínculo visitado" xfId="12458" builtinId="9" hidden="1"/>
    <cellStyle name="Hipervínculo visitado" xfId="12462" builtinId="9" hidden="1"/>
    <cellStyle name="Hipervínculo visitado" xfId="12466" builtinId="9" hidden="1"/>
    <cellStyle name="Hipervínculo visitado" xfId="12470" builtinId="9" hidden="1"/>
    <cellStyle name="Hipervínculo visitado" xfId="12478" builtinId="9" hidden="1"/>
    <cellStyle name="Hipervínculo visitado" xfId="12482" builtinId="9" hidden="1"/>
    <cellStyle name="Hipervínculo visitado" xfId="12488" builtinId="9" hidden="1"/>
    <cellStyle name="Hipervínculo visitado" xfId="12492" builtinId="9" hidden="1"/>
    <cellStyle name="Hipervínculo visitado" xfId="12496" builtinId="9" hidden="1"/>
    <cellStyle name="Hipervínculo visitado" xfId="12500" builtinId="9" hidden="1"/>
    <cellStyle name="Hipervínculo visitado" xfId="12504" builtinId="9" hidden="1"/>
    <cellStyle name="Hipervínculo visitado" xfId="12512" builtinId="9" hidden="1"/>
    <cellStyle name="Hipervínculo visitado" xfId="12516" builtinId="9" hidden="1"/>
    <cellStyle name="Hipervínculo visitado" xfId="12520" builtinId="9" hidden="1"/>
    <cellStyle name="Hipervínculo visitado" xfId="12524" builtinId="9" hidden="1"/>
    <cellStyle name="Hipervínculo visitado" xfId="12528" builtinId="9" hidden="1"/>
    <cellStyle name="Hipervínculo visitado" xfId="12532" builtinId="9" hidden="1"/>
    <cellStyle name="Hipervínculo visitado" xfId="12534" builtinId="9" hidden="1"/>
    <cellStyle name="Hipervínculo visitado" xfId="12542" builtinId="9" hidden="1"/>
    <cellStyle name="Hipervínculo visitado" xfId="12546" builtinId="9" hidden="1"/>
    <cellStyle name="Hipervínculo visitado" xfId="12550" builtinId="9" hidden="1"/>
    <cellStyle name="Hipervínculo visitado" xfId="12554" builtinId="9" hidden="1"/>
    <cellStyle name="Hipervínculo visitado" xfId="12558" builtinId="9" hidden="1"/>
    <cellStyle name="Hipervínculo visitado" xfId="12562" builtinId="9" hidden="1"/>
    <cellStyle name="Hipervínculo visitado" xfId="12566" builtinId="9" hidden="1"/>
    <cellStyle name="Hipervínculo visitado" xfId="12574" builtinId="9" hidden="1"/>
    <cellStyle name="Hipervínculo visitado" xfId="12578" builtinId="9" hidden="1"/>
    <cellStyle name="Hipervínculo visitado" xfId="12582" builtinId="9" hidden="1"/>
    <cellStyle name="Hipervínculo visitado" xfId="12586" builtinId="9" hidden="1"/>
    <cellStyle name="Hipervínculo visitado" xfId="12590" builtinId="9" hidden="1"/>
    <cellStyle name="Hipervínculo visitado" xfId="12594" builtinId="9" hidden="1"/>
    <cellStyle name="Hipervínculo visitado" xfId="12598" builtinId="9" hidden="1"/>
    <cellStyle name="Hipervínculo visitado" xfId="12606" builtinId="9" hidden="1"/>
    <cellStyle name="Hipervínculo visitado" xfId="12610" builtinId="9" hidden="1"/>
    <cellStyle name="Hipervínculo visitado" xfId="12614" builtinId="9" hidden="1"/>
    <cellStyle name="Hipervínculo visitado" xfId="12620" builtinId="9" hidden="1"/>
    <cellStyle name="Hipervínculo visitado" xfId="12624" builtinId="9" hidden="1"/>
    <cellStyle name="Hipervínculo visitado" xfId="12628" builtinId="9" hidden="1"/>
    <cellStyle name="Hipervínculo visitado" xfId="12632" builtinId="9" hidden="1"/>
    <cellStyle name="Hipervínculo visitado" xfId="12640" builtinId="9" hidden="1"/>
    <cellStyle name="Hipervínculo visitado" xfId="12644" builtinId="9" hidden="1"/>
    <cellStyle name="Hipervínculo visitado" xfId="12648" builtinId="9" hidden="1"/>
    <cellStyle name="Hipervínculo visitado" xfId="12652" builtinId="9" hidden="1"/>
    <cellStyle name="Hipervínculo visitado" xfId="12656" builtinId="9" hidden="1"/>
    <cellStyle name="Hipervínculo visitado" xfId="12660" builtinId="9" hidden="1"/>
    <cellStyle name="Hipervínculo visitado" xfId="12664" builtinId="9" hidden="1"/>
    <cellStyle name="Hipervínculo visitado" xfId="12670" builtinId="9" hidden="1"/>
    <cellStyle name="Hipervínculo visitado" xfId="12674" builtinId="9" hidden="1"/>
    <cellStyle name="Hipervínculo visitado" xfId="12678" builtinId="9" hidden="1"/>
    <cellStyle name="Hipervínculo visitado" xfId="12682" builtinId="9" hidden="1"/>
    <cellStyle name="Hipervínculo visitado" xfId="12686" builtinId="9" hidden="1"/>
    <cellStyle name="Hipervínculo visitado" xfId="12690" builtinId="9" hidden="1"/>
    <cellStyle name="Hipervínculo visitado" xfId="12694" builtinId="9" hidden="1"/>
    <cellStyle name="Hipervínculo visitado" xfId="12702" builtinId="9" hidden="1"/>
    <cellStyle name="Hipervínculo visitado" xfId="12706" builtinId="9" hidden="1"/>
    <cellStyle name="Hipervínculo visitado" xfId="12710" builtinId="9" hidden="1"/>
    <cellStyle name="Hipervínculo visitado" xfId="12714" builtinId="9" hidden="1"/>
    <cellStyle name="Hipervínculo visitado" xfId="12718" builtinId="9" hidden="1"/>
    <cellStyle name="Hipervínculo visitado" xfId="12722" builtinId="9" hidden="1"/>
    <cellStyle name="Hipervínculo visitado" xfId="12726" builtinId="9" hidden="1"/>
    <cellStyle name="Hipervínculo visitado" xfId="12734" builtinId="9" hidden="1"/>
    <cellStyle name="Hipervínculo visitado" xfId="12738" builtinId="9" hidden="1"/>
    <cellStyle name="Hipervínculo visitado" xfId="12742" builtinId="9" hidden="1"/>
    <cellStyle name="Hipervínculo visitado" xfId="12746" builtinId="9" hidden="1"/>
    <cellStyle name="Hipervínculo visitado" xfId="12752" builtinId="9" hidden="1"/>
    <cellStyle name="Hipervínculo visitado" xfId="12756" builtinId="9" hidden="1"/>
    <cellStyle name="Hipervínculo visitado" xfId="12760" builtinId="9" hidden="1"/>
    <cellStyle name="Hipervínculo visitado" xfId="12768" builtinId="9" hidden="1"/>
    <cellStyle name="Hipervínculo visitado" xfId="12772" builtinId="9" hidden="1"/>
    <cellStyle name="Hipervínculo visitado" xfId="12776" builtinId="9" hidden="1"/>
    <cellStyle name="Hipervínculo visitado" xfId="12780" builtinId="9" hidden="1"/>
    <cellStyle name="Hipervínculo visitado" xfId="12784" builtinId="9" hidden="1"/>
    <cellStyle name="Hipervínculo visitado" xfId="12788" builtinId="9" hidden="1"/>
    <cellStyle name="Hipervínculo visitado" xfId="12792" builtinId="9" hidden="1"/>
    <cellStyle name="Hipervínculo visitado" xfId="12798" builtinId="9" hidden="1"/>
    <cellStyle name="Hipervínculo visitado" xfId="12802" builtinId="9" hidden="1"/>
    <cellStyle name="Hipervínculo visitado" xfId="12806" builtinId="9" hidden="1"/>
    <cellStyle name="Hipervínculo visitado" xfId="12810" builtinId="9" hidden="1"/>
    <cellStyle name="Hipervínculo visitado" xfId="12814" builtinId="9" hidden="1"/>
    <cellStyle name="Hipervínculo visitado" xfId="12818" builtinId="9" hidden="1"/>
    <cellStyle name="Hipervínculo visitado" xfId="12822" builtinId="9" hidden="1"/>
    <cellStyle name="Hipervínculo visitado" xfId="12830" builtinId="9" hidden="1"/>
    <cellStyle name="Hipervínculo visitado" xfId="12834" builtinId="9" hidden="1"/>
    <cellStyle name="Hipervínculo visitado" xfId="12838" builtinId="9" hidden="1"/>
    <cellStyle name="Hipervínculo visitado" xfId="12842" builtinId="9" hidden="1"/>
    <cellStyle name="Hipervínculo visitado" xfId="12846" builtinId="9" hidden="1"/>
    <cellStyle name="Hipervínculo visitado" xfId="12850" builtinId="9" hidden="1"/>
    <cellStyle name="Hipervínculo visitado" xfId="12854" builtinId="9" hidden="1"/>
    <cellStyle name="Hipervínculo visitado" xfId="12862" builtinId="9" hidden="1"/>
    <cellStyle name="Hipervínculo visitado" xfId="12866" builtinId="9" hidden="1"/>
    <cellStyle name="Hipervínculo visitado" xfId="12870" builtinId="9" hidden="1"/>
    <cellStyle name="Hipervínculo visitado" xfId="12874" builtinId="9" hidden="1"/>
    <cellStyle name="Hipervínculo visitado" xfId="12878" builtinId="9" hidden="1"/>
    <cellStyle name="Hipervínculo visitado" xfId="12884" builtinId="9" hidden="1"/>
    <cellStyle name="Hipervínculo visitado" xfId="12888" builtinId="9" hidden="1"/>
    <cellStyle name="Hipervínculo visitado" xfId="12896" builtinId="9" hidden="1"/>
    <cellStyle name="Hipervínculo visitado" xfId="12900" builtinId="9" hidden="1"/>
    <cellStyle name="Hipervínculo visitado" xfId="12904" builtinId="9" hidden="1"/>
    <cellStyle name="Hipervínculo visitado" xfId="12908" builtinId="9" hidden="1"/>
    <cellStyle name="Hipervínculo visitado" xfId="12912" builtinId="9" hidden="1"/>
    <cellStyle name="Hipervínculo visitado" xfId="12916" builtinId="9" hidden="1"/>
    <cellStyle name="Hipervínculo visitado" xfId="12920" builtinId="9" hidden="1"/>
    <cellStyle name="Hipervínculo visitado" xfId="12928" builtinId="9" hidden="1"/>
    <cellStyle name="Hipervínculo visitado" xfId="12930" builtinId="9" hidden="1"/>
    <cellStyle name="Hipervínculo visitado" xfId="12934" builtinId="9" hidden="1"/>
    <cellStyle name="Hipervínculo visitado" xfId="12938" builtinId="9" hidden="1"/>
    <cellStyle name="Hipervínculo visitado" xfId="12942" builtinId="9" hidden="1"/>
    <cellStyle name="Hipervínculo visitado" xfId="12946" builtinId="9" hidden="1"/>
    <cellStyle name="Hipervínculo visitado" xfId="12950" builtinId="9" hidden="1"/>
    <cellStyle name="Hipervínculo visitado" xfId="12958" builtinId="9" hidden="1"/>
    <cellStyle name="Hipervínculo visitado" xfId="12962" builtinId="9" hidden="1"/>
    <cellStyle name="Hipervínculo visitado" xfId="12966" builtinId="9" hidden="1"/>
    <cellStyle name="Hipervínculo visitado" xfId="12970" builtinId="9" hidden="1"/>
    <cellStyle name="Hipervínculo visitado" xfId="12974" builtinId="9" hidden="1"/>
    <cellStyle name="Hipervínculo visitado" xfId="12978" builtinId="9" hidden="1"/>
    <cellStyle name="Hipervínculo visitado" xfId="12982" builtinId="9" hidden="1"/>
    <cellStyle name="Hipervínculo visitado" xfId="12990" builtinId="9" hidden="1"/>
    <cellStyle name="Hipervínculo visitado" xfId="12994" builtinId="9" hidden="1"/>
    <cellStyle name="Hipervínculo visitado" xfId="12998" builtinId="9" hidden="1"/>
    <cellStyle name="Hipervínculo visitado" xfId="13002" builtinId="9" hidden="1"/>
    <cellStyle name="Hipervínculo visitado" xfId="13006" builtinId="9" hidden="1"/>
    <cellStyle name="Hipervínculo visitado" xfId="13010" builtinId="9" hidden="1"/>
    <cellStyle name="Hipervínculo visitado" xfId="13016" builtinId="9" hidden="1"/>
    <cellStyle name="Hipervínculo visitado" xfId="13024" builtinId="9" hidden="1"/>
    <cellStyle name="Hipervínculo visitado" xfId="13028" builtinId="9" hidden="1"/>
    <cellStyle name="Hipervínculo visitado" xfId="13032" builtinId="9" hidden="1"/>
    <cellStyle name="Hipervínculo visitado" xfId="13036" builtinId="9" hidden="1"/>
    <cellStyle name="Hipervínculo visitado" xfId="13040" builtinId="9" hidden="1"/>
    <cellStyle name="Hipervínculo visitado" xfId="13044" builtinId="9" hidden="1"/>
    <cellStyle name="Hipervínculo visitado" xfId="13048" builtinId="9" hidden="1"/>
    <cellStyle name="Hipervínculo visitado" xfId="13056" builtinId="9" hidden="1"/>
    <cellStyle name="Hipervínculo visitado" xfId="13060" builtinId="9" hidden="1"/>
    <cellStyle name="Hipervínculo visitado" xfId="13062" builtinId="9" hidden="1"/>
    <cellStyle name="Hipervínculo visitado" xfId="13066" builtinId="9" hidden="1"/>
    <cellStyle name="Hipervínculo visitado" xfId="13070" builtinId="9" hidden="1"/>
    <cellStyle name="Hipervínculo visitado" xfId="13074" builtinId="9" hidden="1"/>
    <cellStyle name="Hipervínculo visitado" xfId="13078" builtinId="9" hidden="1"/>
    <cellStyle name="Hipervínculo visitado" xfId="13086" builtinId="9" hidden="1"/>
    <cellStyle name="Hipervínculo visitado" xfId="13090" builtinId="9" hidden="1"/>
    <cellStyle name="Hipervínculo visitado" xfId="13094" builtinId="9" hidden="1"/>
    <cellStyle name="Hipervínculo visitado" xfId="13098" builtinId="9" hidden="1"/>
    <cellStyle name="Hipervínculo visitado" xfId="13102" builtinId="9" hidden="1"/>
    <cellStyle name="Hipervínculo visitado" xfId="13106" builtinId="9" hidden="1"/>
    <cellStyle name="Hipervínculo visitado" xfId="13110" builtinId="9" hidden="1"/>
    <cellStyle name="Hipervínculo visitado" xfId="13118" builtinId="9" hidden="1"/>
    <cellStyle name="Hipervínculo visitado" xfId="13122" builtinId="9" hidden="1"/>
    <cellStyle name="Hipervínculo visitado" xfId="13126" builtinId="9" hidden="1"/>
    <cellStyle name="Hipervínculo visitado" xfId="13130" builtinId="9" hidden="1"/>
    <cellStyle name="Hipervínculo visitado" xfId="13134" builtinId="9" hidden="1"/>
    <cellStyle name="Hipervínculo visitado" xfId="13138" builtinId="9" hidden="1"/>
    <cellStyle name="Hipervínculo visitado" xfId="13142" builtinId="9" hidden="1"/>
    <cellStyle name="Hipervínculo visitado" xfId="13152" builtinId="9" hidden="1"/>
    <cellStyle name="Hipervínculo visitado" xfId="13156" builtinId="9" hidden="1"/>
    <cellStyle name="Hipervínculo visitado" xfId="13160" builtinId="9" hidden="1"/>
    <cellStyle name="Hipervínculo visitado" xfId="13164" builtinId="9" hidden="1"/>
    <cellStyle name="Hipervínculo visitado" xfId="13168" builtinId="9" hidden="1"/>
    <cellStyle name="Hipervínculo visitado" xfId="13172" builtinId="9" hidden="1"/>
    <cellStyle name="Hipervínculo visitado" xfId="13176" builtinId="9" hidden="1"/>
    <cellStyle name="Hipervínculo visitado" xfId="13184" builtinId="9" hidden="1"/>
    <cellStyle name="Hipervínculo visitado" xfId="13188" builtinId="9" hidden="1"/>
    <cellStyle name="Hipervínculo visitado" xfId="13192" builtinId="9" hidden="1"/>
    <cellStyle name="Hipervínculo visitado" xfId="13194" builtinId="9" hidden="1"/>
    <cellStyle name="Hipervínculo visitado" xfId="13198" builtinId="9" hidden="1"/>
    <cellStyle name="Hipervínculo visitado" xfId="13202" builtinId="9" hidden="1"/>
    <cellStyle name="Hipervínculo visitado" xfId="13206" builtinId="9" hidden="1"/>
    <cellStyle name="Hipervínculo visitado" xfId="13214" builtinId="9" hidden="1"/>
    <cellStyle name="Hipervínculo visitado" xfId="13218" builtinId="9" hidden="1"/>
    <cellStyle name="Hipervínculo visitado" xfId="13222" builtinId="9" hidden="1"/>
    <cellStyle name="Hipervínculo visitado" xfId="13226" builtinId="9" hidden="1"/>
    <cellStyle name="Hipervínculo visitado" xfId="13230" builtinId="9" hidden="1"/>
    <cellStyle name="Hipervínculo visitado" xfId="13234" builtinId="9" hidden="1"/>
    <cellStyle name="Hipervínculo visitado" xfId="13238" builtinId="9" hidden="1"/>
    <cellStyle name="Hipervínculo visitado" xfId="13246" builtinId="9" hidden="1"/>
    <cellStyle name="Hipervínculo visitado" xfId="13250" builtinId="9" hidden="1"/>
    <cellStyle name="Hipervínculo visitado" xfId="13254" builtinId="9" hidden="1"/>
    <cellStyle name="Hipervínculo visitado" xfId="13258" builtinId="9" hidden="1"/>
    <cellStyle name="Hipervínculo visitado" xfId="13262" builtinId="9" hidden="1"/>
    <cellStyle name="Hipervínculo visitado" xfId="13266" builtinId="9" hidden="1"/>
    <cellStyle name="Hipervínculo visitado" xfId="13270" builtinId="9" hidden="1"/>
    <cellStyle name="Hipervínculo visitado" xfId="13280" builtinId="9" hidden="1"/>
    <cellStyle name="Hipervínculo visitado" xfId="13284" builtinId="9" hidden="1"/>
    <cellStyle name="Hipervínculo visitado" xfId="13288" builtinId="9" hidden="1"/>
    <cellStyle name="Hipervínculo visitado" xfId="13292" builtinId="9" hidden="1"/>
    <cellStyle name="Hipervínculo visitado" xfId="13296" builtinId="9" hidden="1"/>
    <cellStyle name="Hipervínculo visitado" xfId="13300" builtinId="9" hidden="1"/>
    <cellStyle name="Hipervínculo visitado" xfId="13304" builtinId="9" hidden="1"/>
    <cellStyle name="Hipervínculo visitado" xfId="13312" builtinId="9" hidden="1"/>
    <cellStyle name="Hipervínculo visitado" xfId="13316" builtinId="9" hidden="1"/>
    <cellStyle name="Hipervínculo visitado" xfId="13320" builtinId="9" hidden="1"/>
    <cellStyle name="Hipervínculo visitado" xfId="13324" builtinId="9" hidden="1"/>
    <cellStyle name="Hipervínculo visitado" xfId="13326" builtinId="9" hidden="1"/>
    <cellStyle name="Hipervínculo visitado" xfId="13330" builtinId="9" hidden="1"/>
    <cellStyle name="Hipervínculo visitado" xfId="13334" builtinId="9" hidden="1"/>
    <cellStyle name="Hipervínculo visitado" xfId="13342" builtinId="9" hidden="1"/>
    <cellStyle name="Hipervínculo visitado" xfId="13346" builtinId="9" hidden="1"/>
    <cellStyle name="Hipervínculo visitado" xfId="13350" builtinId="9" hidden="1"/>
    <cellStyle name="Hipervínculo visitado" xfId="13354" builtinId="9" hidden="1"/>
    <cellStyle name="Hipervínculo visitado" xfId="13358" builtinId="9" hidden="1"/>
    <cellStyle name="Hipervínculo visitado" xfId="13362" builtinId="9" hidden="1"/>
    <cellStyle name="Hipervínculo visitado" xfId="13366" builtinId="9" hidden="1"/>
    <cellStyle name="Hipervínculo visitado" xfId="13374" builtinId="9" hidden="1"/>
    <cellStyle name="Hipervínculo visitado" xfId="13378" builtinId="9" hidden="1"/>
    <cellStyle name="Hipervínculo visitado" xfId="13382" builtinId="9" hidden="1"/>
    <cellStyle name="Hipervínculo visitado" xfId="13386" builtinId="9" hidden="1"/>
    <cellStyle name="Hipervínculo visitado" xfId="13390" builtinId="9" hidden="1"/>
    <cellStyle name="Hipervínculo visitado" xfId="13394" builtinId="9" hidden="1"/>
    <cellStyle name="Hipervínculo visitado" xfId="13398" builtinId="9" hidden="1"/>
    <cellStyle name="Hipervínculo visitado" xfId="13406" builtinId="9" hidden="1"/>
    <cellStyle name="Hipervínculo visitado" xfId="13412" builtinId="9" hidden="1"/>
    <cellStyle name="Hipervínculo visitado" xfId="13416" builtinId="9" hidden="1"/>
    <cellStyle name="Hipervínculo visitado" xfId="13420" builtinId="9" hidden="1"/>
    <cellStyle name="Hipervínculo visitado" xfId="13424" builtinId="9" hidden="1"/>
    <cellStyle name="Hipervínculo visitado" xfId="13428" builtinId="9" hidden="1"/>
    <cellStyle name="Hipervínculo visitado" xfId="13432" builtinId="9" hidden="1"/>
    <cellStyle name="Hipervínculo visitado" xfId="13440" builtinId="9" hidden="1"/>
    <cellStyle name="Hipervínculo visitado" xfId="13444" builtinId="9" hidden="1"/>
    <cellStyle name="Hipervínculo visitado" xfId="13448" builtinId="9" hidden="1"/>
    <cellStyle name="Hipervínculo visitado" xfId="13452" builtinId="9" hidden="1"/>
    <cellStyle name="Hipervínculo visitado" xfId="13456" builtinId="9" hidden="1"/>
    <cellStyle name="Hipervínculo visitado" xfId="13458" builtinId="9" hidden="1"/>
    <cellStyle name="Hipervínculo visitado" xfId="13462" builtinId="9" hidden="1"/>
    <cellStyle name="Hipervínculo visitado" xfId="13470" builtinId="9" hidden="1"/>
    <cellStyle name="Hipervínculo visitado" xfId="13474" builtinId="9" hidden="1"/>
    <cellStyle name="Hipervínculo visitado" xfId="13478" builtinId="9" hidden="1"/>
    <cellStyle name="Hipervínculo visitado" xfId="13482" builtinId="9" hidden="1"/>
    <cellStyle name="Hipervínculo visitado" xfId="13486" builtinId="9" hidden="1"/>
    <cellStyle name="Hipervínculo visitado" xfId="13490" builtinId="9" hidden="1"/>
    <cellStyle name="Hipervínculo visitado" xfId="13494" builtinId="9" hidden="1"/>
    <cellStyle name="Hipervínculo visitado" xfId="13502" builtinId="9" hidden="1"/>
    <cellStyle name="Hipervínculo visitado" xfId="13506" builtinId="9" hidden="1"/>
    <cellStyle name="Hipervínculo visitado" xfId="13510" builtinId="9" hidden="1"/>
    <cellStyle name="Hipervínculo visitado" xfId="13514" builtinId="9" hidden="1"/>
    <cellStyle name="Hipervínculo visitado" xfId="13518" builtinId="9" hidden="1"/>
    <cellStyle name="Hipervínculo visitado" xfId="13522" builtinId="9" hidden="1"/>
    <cellStyle name="Hipervínculo visitado" xfId="13526" builtinId="9" hidden="1"/>
    <cellStyle name="Hipervínculo visitado" xfId="13534" builtinId="9" hidden="1"/>
    <cellStyle name="Hipervínculo visitado" xfId="13538" builtinId="9" hidden="1"/>
    <cellStyle name="Hipervínculo visitado" xfId="13544" builtinId="9" hidden="1"/>
    <cellStyle name="Hipervínculo visitado" xfId="13548" builtinId="9" hidden="1"/>
    <cellStyle name="Hipervínculo visitado" xfId="13552" builtinId="9" hidden="1"/>
    <cellStyle name="Hipervínculo visitado" xfId="13556" builtinId="9" hidden="1"/>
    <cellStyle name="Hipervínculo visitado" xfId="13560" builtinId="9" hidden="1"/>
    <cellStyle name="Hipervínculo visitado" xfId="13568" builtinId="9" hidden="1"/>
    <cellStyle name="Hipervínculo visitado" xfId="13572" builtinId="9" hidden="1"/>
    <cellStyle name="Hipervínculo visitado" xfId="13576" builtinId="9" hidden="1"/>
    <cellStyle name="Hipervínculo visitado" xfId="13580" builtinId="9" hidden="1"/>
    <cellStyle name="Hipervínculo visitado" xfId="13584" builtinId="9" hidden="1"/>
    <cellStyle name="Hipervínculo visitado" xfId="13588" builtinId="9" hidden="1"/>
    <cellStyle name="Hipervínculo visitado" xfId="13590" builtinId="9" hidden="1"/>
    <cellStyle name="Hipervínculo visitado" xfId="13598" builtinId="9" hidden="1"/>
    <cellStyle name="Hipervínculo visitado" xfId="13602" builtinId="9" hidden="1"/>
    <cellStyle name="Hipervínculo visitado" xfId="13606" builtinId="9" hidden="1"/>
    <cellStyle name="Hipervínculo visitado" xfId="13610" builtinId="9" hidden="1"/>
    <cellStyle name="Hipervínculo visitado" xfId="13614" builtinId="9" hidden="1"/>
    <cellStyle name="Hipervínculo visitado" xfId="13618" builtinId="9" hidden="1"/>
    <cellStyle name="Hipervínculo visitado" xfId="13622" builtinId="9" hidden="1"/>
    <cellStyle name="Hipervínculo visitado" xfId="13630" builtinId="9" hidden="1"/>
    <cellStyle name="Hipervínculo visitado" xfId="13634" builtinId="9" hidden="1"/>
    <cellStyle name="Hipervínculo visitado" xfId="13638" builtinId="9" hidden="1"/>
    <cellStyle name="Hipervínculo visitado" xfId="13642" builtinId="9" hidden="1"/>
    <cellStyle name="Hipervínculo visitado" xfId="13646" builtinId="9" hidden="1"/>
    <cellStyle name="Hipervínculo visitado" xfId="13650" builtinId="9" hidden="1"/>
    <cellStyle name="Hipervínculo visitado" xfId="13654" builtinId="9" hidden="1"/>
    <cellStyle name="Hipervínculo visitado" xfId="13662" builtinId="9" hidden="1"/>
    <cellStyle name="Hipervínculo visitado" xfId="13666" builtinId="9" hidden="1"/>
    <cellStyle name="Hipervínculo visitado" xfId="13670" builtinId="9" hidden="1"/>
    <cellStyle name="Hipervínculo visitado" xfId="13676" builtinId="9" hidden="1"/>
    <cellStyle name="Hipervínculo visitado" xfId="13680" builtinId="9" hidden="1"/>
    <cellStyle name="Hipervínculo visitado" xfId="13684" builtinId="9" hidden="1"/>
    <cellStyle name="Hipervínculo visitado" xfId="13688" builtinId="9" hidden="1"/>
    <cellStyle name="Hipervínculo visitado" xfId="13696" builtinId="9" hidden="1"/>
    <cellStyle name="Hipervínculo visitado" xfId="13700" builtinId="9" hidden="1"/>
    <cellStyle name="Hipervínculo visitado" xfId="13704" builtinId="9" hidden="1"/>
    <cellStyle name="Hipervínculo visitado" xfId="13708" builtinId="9" hidden="1"/>
    <cellStyle name="Hipervínculo visitado" xfId="13712" builtinId="9" hidden="1"/>
    <cellStyle name="Hipervínculo visitado" xfId="13716" builtinId="9" hidden="1"/>
    <cellStyle name="Hipervínculo visitado" xfId="13720" builtinId="9" hidden="1"/>
    <cellStyle name="Hipervínculo visitado" xfId="13726" builtinId="9" hidden="1"/>
    <cellStyle name="Hipervínculo visitado" xfId="13730" builtinId="9" hidden="1"/>
    <cellStyle name="Hipervínculo visitado" xfId="13734" builtinId="9" hidden="1"/>
    <cellStyle name="Hipervínculo visitado" xfId="13738" builtinId="9" hidden="1"/>
    <cellStyle name="Hipervínculo visitado" xfId="13742" builtinId="9" hidden="1"/>
    <cellStyle name="Hipervínculo visitado" xfId="13746" builtinId="9" hidden="1"/>
    <cellStyle name="Hipervínculo visitado" xfId="13750" builtinId="9" hidden="1"/>
    <cellStyle name="Hipervínculo visitado" xfId="13758" builtinId="9" hidden="1"/>
    <cellStyle name="Hipervínculo visitado" xfId="13762" builtinId="9" hidden="1"/>
    <cellStyle name="Hipervínculo visitado" xfId="13766" builtinId="9" hidden="1"/>
    <cellStyle name="Hipervínculo visitado" xfId="13770" builtinId="9" hidden="1"/>
    <cellStyle name="Hipervínculo visitado" xfId="13774" builtinId="9" hidden="1"/>
    <cellStyle name="Hipervínculo visitado" xfId="13778" builtinId="9" hidden="1"/>
    <cellStyle name="Hipervínculo visitado" xfId="13782" builtinId="9" hidden="1"/>
    <cellStyle name="Hipervínculo visitado" xfId="13790" builtinId="9" hidden="1"/>
    <cellStyle name="Hipervínculo visitado" xfId="13794" builtinId="9" hidden="1"/>
    <cellStyle name="Hipervínculo visitado" xfId="13798" builtinId="9" hidden="1"/>
    <cellStyle name="Hipervínculo visitado" xfId="13802" builtinId="9" hidden="1"/>
    <cellStyle name="Hipervínculo visitado" xfId="13808" builtinId="9" hidden="1"/>
    <cellStyle name="Hipervínculo visitado" xfId="13812" builtinId="9" hidden="1"/>
    <cellStyle name="Hipervínculo visitado" xfId="13816" builtinId="9" hidden="1"/>
    <cellStyle name="Hipervínculo visitado" xfId="13824" builtinId="9" hidden="1"/>
    <cellStyle name="Hipervínculo visitado" xfId="13828" builtinId="9" hidden="1"/>
    <cellStyle name="Hipervínculo visitado" xfId="13832" builtinId="9" hidden="1"/>
    <cellStyle name="Hipervínculo visitado" xfId="13836" builtinId="9" hidden="1"/>
    <cellStyle name="Hipervínculo visitado" xfId="13840" builtinId="9" hidden="1"/>
    <cellStyle name="Hipervínculo visitado" xfId="13844" builtinId="9" hidden="1"/>
    <cellStyle name="Hipervínculo visitado" xfId="13848" builtinId="9" hidden="1"/>
    <cellStyle name="Hipervínculo visitado" xfId="13854" builtinId="9" hidden="1"/>
    <cellStyle name="Hipervínculo visitado" xfId="13858" builtinId="9" hidden="1"/>
    <cellStyle name="Hipervínculo visitado" xfId="13862" builtinId="9" hidden="1"/>
    <cellStyle name="Hipervínculo visitado" xfId="13866" builtinId="9" hidden="1"/>
    <cellStyle name="Hipervínculo visitado" xfId="13870" builtinId="9" hidden="1"/>
    <cellStyle name="Hipervínculo visitado" xfId="13874" builtinId="9" hidden="1"/>
    <cellStyle name="Hipervínculo visitado" xfId="13878" builtinId="9" hidden="1"/>
    <cellStyle name="Hipervínculo visitado" xfId="13886" builtinId="9" hidden="1"/>
    <cellStyle name="Hipervínculo visitado" xfId="13890" builtinId="9" hidden="1"/>
    <cellStyle name="Hipervínculo visitado" xfId="13894" builtinId="9" hidden="1"/>
    <cellStyle name="Hipervínculo visitado" xfId="13898" builtinId="9" hidden="1"/>
    <cellStyle name="Hipervínculo visitado" xfId="13902" builtinId="9" hidden="1"/>
    <cellStyle name="Hipervínculo visitado" xfId="13906" builtinId="9" hidden="1"/>
    <cellStyle name="Hipervínculo visitado" xfId="13910" builtinId="9" hidden="1"/>
    <cellStyle name="Hipervínculo visitado" xfId="13918" builtinId="9" hidden="1"/>
    <cellStyle name="Hipervínculo visitado" xfId="13922" builtinId="9" hidden="1"/>
    <cellStyle name="Hipervínculo visitado" xfId="13926" builtinId="9" hidden="1"/>
    <cellStyle name="Hipervínculo visitado" xfId="13930" builtinId="9" hidden="1"/>
    <cellStyle name="Hipervínculo visitado" xfId="13934" builtinId="9" hidden="1"/>
    <cellStyle name="Hipervínculo visitado" xfId="13939" builtinId="9" hidden="1"/>
    <cellStyle name="Hipervínculo visitado" xfId="13943" builtinId="9" hidden="1"/>
    <cellStyle name="Hipervínculo visitado" xfId="13951" builtinId="9" hidden="1"/>
    <cellStyle name="Hipervínculo visitado" xfId="13955" builtinId="9" hidden="1"/>
    <cellStyle name="Hipervínculo visitado" xfId="13959" builtinId="9" hidden="1"/>
    <cellStyle name="Hipervínculo visitado" xfId="13963" builtinId="9" hidden="1"/>
    <cellStyle name="Hipervínculo visitado" xfId="13967" builtinId="9" hidden="1"/>
    <cellStyle name="Hipervínculo visitado" xfId="13971" builtinId="9" hidden="1"/>
    <cellStyle name="Hipervínculo visitado" xfId="13975" builtinId="9" hidden="1"/>
    <cellStyle name="Hipervínculo visitado" xfId="13983" builtinId="9" hidden="1"/>
    <cellStyle name="Hipervínculo visitado" xfId="13985" builtinId="9" hidden="1"/>
    <cellStyle name="Hipervínculo visitado" xfId="13989" builtinId="9" hidden="1"/>
    <cellStyle name="Hipervínculo visitado" xfId="13993" builtinId="9" hidden="1"/>
    <cellStyle name="Hipervínculo visitado" xfId="13997" builtinId="9" hidden="1"/>
    <cellStyle name="Hipervínculo visitado" xfId="14001" builtinId="9" hidden="1"/>
    <cellStyle name="Hipervínculo visitado" xfId="14005" builtinId="9" hidden="1"/>
    <cellStyle name="Hipervínculo visitado" xfId="14013" builtinId="9" hidden="1"/>
    <cellStyle name="Hipervínculo visitado" xfId="14017" builtinId="9" hidden="1"/>
    <cellStyle name="Hipervínculo visitado" xfId="14021" builtinId="9" hidden="1"/>
    <cellStyle name="Hipervínculo visitado" xfId="14025" builtinId="9" hidden="1"/>
    <cellStyle name="Hipervínculo visitado" xfId="14029" builtinId="9" hidden="1"/>
    <cellStyle name="Hipervínculo visitado" xfId="14033" builtinId="9" hidden="1"/>
    <cellStyle name="Hipervínculo visitado" xfId="14037" builtinId="9" hidden="1"/>
    <cellStyle name="Hipervínculo visitado" xfId="14045" builtinId="9" hidden="1"/>
    <cellStyle name="Hipervínculo visitado" xfId="14049" builtinId="9" hidden="1"/>
    <cellStyle name="Hipervínculo visitado" xfId="14053" builtinId="9" hidden="1"/>
    <cellStyle name="Hipervínculo visitado" xfId="14057" builtinId="9" hidden="1"/>
    <cellStyle name="Hipervínculo visitado" xfId="14061" builtinId="9" hidden="1"/>
    <cellStyle name="Hipervínculo visitado" xfId="14065" builtinId="9" hidden="1"/>
    <cellStyle name="Hipervínculo visitado" xfId="14069" builtinId="9" hidden="1"/>
    <cellStyle name="Hipervínculo visitado" xfId="14077" builtinId="9" hidden="1"/>
    <cellStyle name="Hipervínculo visitado" xfId="14081" builtinId="9" hidden="1"/>
    <cellStyle name="Hipervínculo visitado" xfId="14085" builtinId="9" hidden="1"/>
    <cellStyle name="Hipervínculo visitado" xfId="14089" builtinId="9" hidden="1"/>
    <cellStyle name="Hipervínculo visitado" xfId="14093" builtinId="9" hidden="1"/>
    <cellStyle name="Hipervínculo visitado" xfId="14097" builtinId="9" hidden="1"/>
    <cellStyle name="Hipervínculo visitado" xfId="14101" builtinId="9" hidden="1"/>
    <cellStyle name="Hipervínculo visitado" xfId="14109" builtinId="9" hidden="1"/>
    <cellStyle name="Hipervínculo visitado" xfId="14113" builtinId="9" hidden="1"/>
    <cellStyle name="Hipervínculo visitado" xfId="14121" builtinId="9" hidden="1"/>
    <cellStyle name="Hipervínculo visitado" xfId="14125" builtinId="9" hidden="1"/>
    <cellStyle name="Hipervínculo visitado" xfId="14129" builtinId="9" hidden="1"/>
    <cellStyle name="Hipervínculo visitado" xfId="14133" builtinId="9" hidden="1"/>
    <cellStyle name="Hipervínculo visitado" xfId="14137" builtinId="9" hidden="1"/>
    <cellStyle name="Hipervínculo visitado" xfId="14145" builtinId="9" hidden="1"/>
    <cellStyle name="Hipervínculo visitado" xfId="14149" builtinId="9" hidden="1"/>
    <cellStyle name="Hipervínculo visitado" xfId="14153" builtinId="9" hidden="1"/>
    <cellStyle name="Hipervínculo visitado" xfId="14157" builtinId="9" hidden="1"/>
    <cellStyle name="Hipervínculo visitado" xfId="14161" builtinId="9" hidden="1"/>
    <cellStyle name="Hipervínculo visitado" xfId="14165" builtinId="9" hidden="1"/>
    <cellStyle name="Hipervínculo visitado" xfId="14169" builtinId="9" hidden="1"/>
    <cellStyle name="Hipervínculo visitado" xfId="14177" builtinId="9" hidden="1"/>
    <cellStyle name="Hipervínculo visitado" xfId="14181" builtinId="9" hidden="1"/>
    <cellStyle name="Hipervínculo visitado" xfId="14185" builtinId="9" hidden="1"/>
    <cellStyle name="Hipervínculo visitado" xfId="14189" builtinId="9" hidden="1"/>
    <cellStyle name="Hipervínculo visitado" xfId="14193" builtinId="9" hidden="1"/>
    <cellStyle name="Hipervínculo visitado" xfId="14197" builtinId="9" hidden="1"/>
    <cellStyle name="Hipervínculo visitado" xfId="14201" builtinId="9" hidden="1"/>
    <cellStyle name="Hipervínculo visitado" xfId="14211" builtinId="9" hidden="1"/>
    <cellStyle name="Hipervínculo visitado" xfId="14215" builtinId="9" hidden="1"/>
    <cellStyle name="Hipervínculo visitado" xfId="14219" builtinId="9" hidden="1"/>
    <cellStyle name="Hipervínculo visitado" xfId="14223" builtinId="9" hidden="1"/>
    <cellStyle name="Hipervínculo visitado" xfId="14227" builtinId="9" hidden="1"/>
    <cellStyle name="Hipervínculo visitado" xfId="14231" builtinId="9" hidden="1"/>
    <cellStyle name="Hipervínculo visitado" xfId="14235" builtinId="9" hidden="1"/>
    <cellStyle name="Hipervínculo visitado" xfId="14243" builtinId="9" hidden="1"/>
    <cellStyle name="Hipervínculo visitado" xfId="14247" builtinId="9" hidden="1"/>
    <cellStyle name="Hipervínculo visitado" xfId="14251" builtinId="9" hidden="1"/>
    <cellStyle name="Hipervínculo visitado" xfId="14253" builtinId="9" hidden="1"/>
    <cellStyle name="Hipervínculo visitado" xfId="14257" builtinId="9" hidden="1"/>
    <cellStyle name="Hipervínculo visitado" xfId="14261" builtinId="9" hidden="1"/>
    <cellStyle name="Hipervínculo visitado" xfId="14265" builtinId="9" hidden="1"/>
    <cellStyle name="Hipervínculo visitado" xfId="14273" builtinId="9" hidden="1"/>
    <cellStyle name="Hipervínculo visitado" xfId="14277" builtinId="9" hidden="1"/>
    <cellStyle name="Hipervínculo visitado" xfId="14281" builtinId="9" hidden="1"/>
    <cellStyle name="Hipervínculo visitado" xfId="14285" builtinId="9" hidden="1"/>
    <cellStyle name="Hipervínculo visitado" xfId="14289" builtinId="9" hidden="1"/>
    <cellStyle name="Hipervínculo visitado" xfId="14293" builtinId="9" hidden="1"/>
    <cellStyle name="Hipervínculo visitado" xfId="14297" builtinId="9" hidden="1"/>
    <cellStyle name="Hipervínculo visitado" xfId="14305" builtinId="9" hidden="1"/>
    <cellStyle name="Hipervínculo visitado" xfId="14309" builtinId="9" hidden="1"/>
    <cellStyle name="Hipervínculo visitado" xfId="14313" builtinId="9" hidden="1"/>
    <cellStyle name="Hipervínculo visitado" xfId="14317" builtinId="9" hidden="1"/>
    <cellStyle name="Hipervínculo visitado" xfId="14321" builtinId="9" hidden="1"/>
    <cellStyle name="Hipervínculo visitado" xfId="14325" builtinId="9" hidden="1"/>
    <cellStyle name="Hipervínculo visitado" xfId="14329" builtinId="9" hidden="1"/>
    <cellStyle name="Hipervínculo visitado" xfId="14339" builtinId="9" hidden="1"/>
    <cellStyle name="Hipervínculo visitado" xfId="14343" builtinId="9" hidden="1"/>
    <cellStyle name="Hipervínculo visitado" xfId="14347" builtinId="9" hidden="1"/>
    <cellStyle name="Hipervínculo visitado" xfId="14351" builtinId="9" hidden="1"/>
    <cellStyle name="Hipervínculo visitado" xfId="14355" builtinId="9" hidden="1"/>
    <cellStyle name="Hipervínculo visitado" xfId="14359" builtinId="9" hidden="1"/>
    <cellStyle name="Hipervínculo visitado" xfId="14363" builtinId="9" hidden="1"/>
    <cellStyle name="Hipervínculo visitado" xfId="14371" builtinId="9" hidden="1"/>
    <cellStyle name="Hipervínculo visitado" xfId="14375" builtinId="9" hidden="1"/>
    <cellStyle name="Hipervínculo visitado" xfId="14379" builtinId="9" hidden="1"/>
    <cellStyle name="Hipervínculo visitado" xfId="14383" builtinId="9" hidden="1"/>
    <cellStyle name="Hipervínculo visitado" xfId="14385" builtinId="9" hidden="1"/>
    <cellStyle name="Hipervínculo visitado" xfId="14389" builtinId="9" hidden="1"/>
    <cellStyle name="Hipervínculo visitado" xfId="14393" builtinId="9" hidden="1"/>
    <cellStyle name="Hipervínculo visitado" xfId="14401" builtinId="9" hidden="1"/>
    <cellStyle name="Hipervínculo visitado" xfId="14405" builtinId="9" hidden="1"/>
    <cellStyle name="Hipervínculo visitado" xfId="14409" builtinId="9" hidden="1"/>
    <cellStyle name="Hipervínculo visitado" xfId="14413" builtinId="9" hidden="1"/>
    <cellStyle name="Hipervínculo visitado" xfId="14417" builtinId="9" hidden="1"/>
    <cellStyle name="Hipervínculo visitado" xfId="14421" builtinId="9" hidden="1"/>
    <cellStyle name="Hipervínculo visitado" xfId="14425" builtinId="9" hidden="1"/>
    <cellStyle name="Hipervínculo visitado" xfId="14433" builtinId="9" hidden="1"/>
    <cellStyle name="Hipervínculo visitado" xfId="14437" builtinId="9" hidden="1"/>
    <cellStyle name="Hipervínculo visitado" xfId="14441" builtinId="9" hidden="1"/>
    <cellStyle name="Hipervínculo visitado" xfId="14445" builtinId="9" hidden="1"/>
    <cellStyle name="Hipervínculo visitado" xfId="14449" builtinId="9" hidden="1"/>
    <cellStyle name="Hipervínculo visitado" xfId="14453" builtinId="9" hidden="1"/>
    <cellStyle name="Hipervínculo visitado" xfId="14457" builtinId="9" hidden="1"/>
    <cellStyle name="Hipervínculo visitado" xfId="14465" builtinId="9" hidden="1"/>
    <cellStyle name="Hipervínculo visitado" xfId="14471" builtinId="9" hidden="1"/>
    <cellStyle name="Hipervínculo visitado" xfId="14475" builtinId="9" hidden="1"/>
    <cellStyle name="Hipervínculo visitado" xfId="14479" builtinId="9" hidden="1"/>
    <cellStyle name="Hipervínculo visitado" xfId="14483" builtinId="9" hidden="1"/>
    <cellStyle name="Hipervínculo visitado" xfId="14487" builtinId="9" hidden="1"/>
    <cellStyle name="Hipervínculo visitado" xfId="14491" builtinId="9" hidden="1"/>
    <cellStyle name="Hipervínculo visitado" xfId="14499" builtinId="9" hidden="1"/>
    <cellStyle name="Hipervínculo visitado" xfId="14503" builtinId="9" hidden="1"/>
    <cellStyle name="Hipervínculo visitado" xfId="14507" builtinId="9" hidden="1"/>
    <cellStyle name="Hipervínculo visitado" xfId="14511" builtinId="9" hidden="1"/>
    <cellStyle name="Hipervínculo visitado" xfId="14515" builtinId="9" hidden="1"/>
    <cellStyle name="Hipervínculo visitado" xfId="14517" builtinId="9" hidden="1"/>
    <cellStyle name="Hipervínculo visitado" xfId="14521" builtinId="9" hidden="1"/>
    <cellStyle name="Hipervínculo visitado" xfId="14529" builtinId="9" hidden="1"/>
    <cellStyle name="Hipervínculo visitado" xfId="14533" builtinId="9" hidden="1"/>
    <cellStyle name="Hipervínculo visitado" xfId="14537" builtinId="9" hidden="1"/>
    <cellStyle name="Hipervínculo visitado" xfId="14541" builtinId="9" hidden="1"/>
    <cellStyle name="Hipervínculo visitado" xfId="14545" builtinId="9" hidden="1"/>
    <cellStyle name="Hipervínculo visitado" xfId="14549" builtinId="9" hidden="1"/>
    <cellStyle name="Hipervínculo visitado" xfId="14553" builtinId="9" hidden="1"/>
    <cellStyle name="Hipervínculo visitado" xfId="14561" builtinId="9" hidden="1"/>
    <cellStyle name="Hipervínculo visitado" xfId="14565" builtinId="9" hidden="1"/>
    <cellStyle name="Hipervínculo visitado" xfId="14569" builtinId="9" hidden="1"/>
    <cellStyle name="Hipervínculo visitado" xfId="14573" builtinId="9" hidden="1"/>
    <cellStyle name="Hipervínculo visitado" xfId="14577" builtinId="9" hidden="1"/>
    <cellStyle name="Hipervínculo visitado" xfId="14581" builtinId="9" hidden="1"/>
    <cellStyle name="Hipervínculo visitado" xfId="14585" builtinId="9" hidden="1"/>
    <cellStyle name="Hipervínculo visitado" xfId="14593" builtinId="9" hidden="1"/>
    <cellStyle name="Hipervínculo visitado" xfId="14597" builtinId="9" hidden="1"/>
    <cellStyle name="Hipervínculo visitado" xfId="14603" builtinId="9" hidden="1"/>
    <cellStyle name="Hipervínculo visitado" xfId="14607" builtinId="9" hidden="1"/>
    <cellStyle name="Hipervínculo visitado" xfId="14611" builtinId="9" hidden="1"/>
    <cellStyle name="Hipervínculo visitado" xfId="14615" builtinId="9" hidden="1"/>
    <cellStyle name="Hipervínculo visitado" xfId="14619" builtinId="9" hidden="1"/>
    <cellStyle name="Hipervínculo visitado" xfId="14627" builtinId="9" hidden="1"/>
    <cellStyle name="Hipervínculo visitado" xfId="14631" builtinId="9" hidden="1"/>
    <cellStyle name="Hipervínculo visitado" xfId="14635" builtinId="9" hidden="1"/>
    <cellStyle name="Hipervínculo visitado" xfId="14639" builtinId="9" hidden="1"/>
    <cellStyle name="Hipervínculo visitado" xfId="14643" builtinId="9" hidden="1"/>
    <cellStyle name="Hipervínculo visitado" xfId="14647" builtinId="9" hidden="1"/>
    <cellStyle name="Hipervínculo visitado" xfId="14649" builtinId="9" hidden="1"/>
    <cellStyle name="Hipervínculo visitado" xfId="14657" builtinId="9" hidden="1"/>
    <cellStyle name="Hipervínculo visitado" xfId="14661" builtinId="9" hidden="1"/>
    <cellStyle name="Hipervínculo visitado" xfId="14665" builtinId="9" hidden="1"/>
    <cellStyle name="Hipervínculo visitado" xfId="14669" builtinId="9" hidden="1"/>
    <cellStyle name="Hipervínculo visitado" xfId="14673" builtinId="9" hidden="1"/>
    <cellStyle name="Hipervínculo visitado" xfId="14677" builtinId="9" hidden="1"/>
    <cellStyle name="Hipervínculo visitado" xfId="14681" builtinId="9" hidden="1"/>
    <cellStyle name="Hipervínculo visitado" xfId="14689" builtinId="9" hidden="1"/>
    <cellStyle name="Hipervínculo visitado" xfId="14693" builtinId="9" hidden="1"/>
    <cellStyle name="Hipervínculo visitado" xfId="14697" builtinId="9" hidden="1"/>
    <cellStyle name="Hipervínculo visitado" xfId="14701" builtinId="9" hidden="1"/>
    <cellStyle name="Hipervínculo visitado" xfId="14705" builtinId="9" hidden="1"/>
    <cellStyle name="Hipervínculo visitado" xfId="14709" builtinId="9" hidden="1"/>
    <cellStyle name="Hipervínculo visitado" xfId="14713" builtinId="9" hidden="1"/>
    <cellStyle name="Hipervínculo visitado" xfId="14721" builtinId="9" hidden="1"/>
    <cellStyle name="Hipervínculo visitado" xfId="14725" builtinId="9" hidden="1"/>
    <cellStyle name="Hipervínculo visitado" xfId="14729" builtinId="9" hidden="1"/>
    <cellStyle name="Hipervínculo visitado" xfId="14735" builtinId="9" hidden="1"/>
    <cellStyle name="Hipervínculo visitado" xfId="14739" builtinId="9" hidden="1"/>
    <cellStyle name="Hipervínculo visitado" xfId="14743" builtinId="9" hidden="1"/>
    <cellStyle name="Hipervínculo visitado" xfId="14747" builtinId="9" hidden="1"/>
    <cellStyle name="Hipervínculo visitado" xfId="14755" builtinId="9" hidden="1"/>
    <cellStyle name="Hipervínculo visitado" xfId="14759" builtinId="9" hidden="1"/>
    <cellStyle name="Hipervínculo visitado" xfId="14763" builtinId="9" hidden="1"/>
    <cellStyle name="Hipervínculo visitado" xfId="14767" builtinId="9" hidden="1"/>
    <cellStyle name="Hipervínculo visitado" xfId="14771" builtinId="9" hidden="1"/>
    <cellStyle name="Hipervínculo visitado" xfId="14775" builtinId="9" hidden="1"/>
    <cellStyle name="Hipervínculo visitado" xfId="14779" builtinId="9" hidden="1"/>
    <cellStyle name="Hipervínculo visitado" xfId="14785" builtinId="9" hidden="1"/>
    <cellStyle name="Hipervínculo visitado" xfId="14789" builtinId="9" hidden="1"/>
    <cellStyle name="Hipervínculo visitado" xfId="14793" builtinId="9" hidden="1"/>
    <cellStyle name="Hipervínculo visitado" xfId="14797" builtinId="9" hidden="1"/>
    <cellStyle name="Hipervínculo visitado" xfId="14801" builtinId="9" hidden="1"/>
    <cellStyle name="Hipervínculo visitado" xfId="14805" builtinId="9" hidden="1"/>
    <cellStyle name="Hipervínculo visitado" xfId="14809" builtinId="9" hidden="1"/>
    <cellStyle name="Hipervínculo visitado" xfId="14817" builtinId="9" hidden="1"/>
    <cellStyle name="Hipervínculo visitado" xfId="14821" builtinId="9" hidden="1"/>
    <cellStyle name="Hipervínculo visitado" xfId="14825" builtinId="9" hidden="1"/>
    <cellStyle name="Hipervínculo visitado" xfId="14829" builtinId="9" hidden="1"/>
    <cellStyle name="Hipervínculo visitado" xfId="14833" builtinId="9" hidden="1"/>
    <cellStyle name="Hipervínculo visitado" xfId="14837" builtinId="9" hidden="1"/>
    <cellStyle name="Hipervínculo visitado" xfId="14841" builtinId="9" hidden="1"/>
    <cellStyle name="Hipervínculo visitado" xfId="14849" builtinId="9" hidden="1"/>
    <cellStyle name="Hipervínculo visitado" xfId="14853" builtinId="9" hidden="1"/>
    <cellStyle name="Hipervínculo visitado" xfId="14857" builtinId="9" hidden="1"/>
    <cellStyle name="Hipervínculo visitado" xfId="14861" builtinId="9" hidden="1"/>
    <cellStyle name="Hipervínculo visitado" xfId="14867" builtinId="9" hidden="1"/>
    <cellStyle name="Hipervínculo visitado" xfId="14871" builtinId="9" hidden="1"/>
    <cellStyle name="Hipervínculo visitado" xfId="14875" builtinId="9" hidden="1"/>
    <cellStyle name="Hipervínculo visitado" xfId="14883" builtinId="9" hidden="1"/>
    <cellStyle name="Hipervínculo visitado" xfId="14887" builtinId="9" hidden="1"/>
    <cellStyle name="Hipervínculo visitado" xfId="14891" builtinId="9" hidden="1"/>
    <cellStyle name="Hipervínculo visitado" xfId="14895" builtinId="9" hidden="1"/>
    <cellStyle name="Hipervínculo visitado" xfId="14899" builtinId="9" hidden="1"/>
    <cellStyle name="Hipervínculo visitado" xfId="14903" builtinId="9" hidden="1"/>
    <cellStyle name="Hipervínculo visitado" xfId="14907" builtinId="9" hidden="1"/>
    <cellStyle name="Hipervínculo visitado" xfId="14913" builtinId="9" hidden="1"/>
    <cellStyle name="Hipervínculo visitado" xfId="14917" builtinId="9" hidden="1"/>
    <cellStyle name="Hipervínculo visitado" xfId="14921" builtinId="9" hidden="1"/>
    <cellStyle name="Hipervínculo visitado" xfId="14925" builtinId="9" hidden="1"/>
    <cellStyle name="Hipervínculo visitado" xfId="14929" builtinId="9" hidden="1"/>
    <cellStyle name="Hipervínculo visitado" xfId="14933" builtinId="9" hidden="1"/>
    <cellStyle name="Hipervínculo visitado" xfId="14937" builtinId="9" hidden="1"/>
    <cellStyle name="Hipervínculo visitado" xfId="14945" builtinId="9" hidden="1"/>
    <cellStyle name="Hipervínculo visitado" xfId="14949" builtinId="9" hidden="1"/>
    <cellStyle name="Hipervínculo visitado" xfId="14953" builtinId="9" hidden="1"/>
    <cellStyle name="Hipervínculo visitado" xfId="14957" builtinId="9" hidden="1"/>
    <cellStyle name="Hipervínculo visitado" xfId="14961" builtinId="9" hidden="1"/>
    <cellStyle name="Hipervínculo visitado" xfId="14965" builtinId="9" hidden="1"/>
    <cellStyle name="Hipervínculo visitado" xfId="14969" builtinId="9" hidden="1"/>
    <cellStyle name="Hipervínculo visitado" xfId="14977" builtinId="9" hidden="1"/>
    <cellStyle name="Hipervínculo visitado" xfId="14981" builtinId="9" hidden="1"/>
    <cellStyle name="Hipervínculo visitado" xfId="14985" builtinId="9" hidden="1"/>
    <cellStyle name="Hipervínculo visitado" xfId="14989" builtinId="9" hidden="1"/>
    <cellStyle name="Hipervínculo visitado" xfId="14993" builtinId="9" hidden="1"/>
    <cellStyle name="Hipervínculo visitado" xfId="14999" builtinId="9" hidden="1"/>
    <cellStyle name="Hipervínculo visitado" xfId="15003" builtinId="9" hidden="1"/>
    <cellStyle name="Hipervínculo visitado" xfId="15011" builtinId="9" hidden="1"/>
    <cellStyle name="Hipervínculo visitado" xfId="15007" builtinId="9" hidden="1"/>
    <cellStyle name="Hipervínculo visitado" xfId="14973" builtinId="9" hidden="1"/>
    <cellStyle name="Hipervínculo visitado" xfId="14941" builtinId="9" hidden="1"/>
    <cellStyle name="Hipervínculo visitado" xfId="14911" builtinId="9" hidden="1"/>
    <cellStyle name="Hipervínculo visitado" xfId="14879" builtinId="9" hidden="1"/>
    <cellStyle name="Hipervínculo visitado" xfId="14845" builtinId="9" hidden="1"/>
    <cellStyle name="Hipervínculo visitado" xfId="14813" builtinId="9" hidden="1"/>
    <cellStyle name="Hipervínculo visitado" xfId="14781" builtinId="9" hidden="1"/>
    <cellStyle name="Hipervínculo visitado" xfId="14751" builtinId="9" hidden="1"/>
    <cellStyle name="Hipervínculo visitado" xfId="14717" builtinId="9" hidden="1"/>
    <cellStyle name="Hipervínculo visitado" xfId="14685" builtinId="9" hidden="1"/>
    <cellStyle name="Hipervínculo visitado" xfId="14653" builtinId="9" hidden="1"/>
    <cellStyle name="Hipervínculo visitado" xfId="14623" builtinId="9" hidden="1"/>
    <cellStyle name="Hipervínculo visitado" xfId="14589" builtinId="9" hidden="1"/>
    <cellStyle name="Hipervínculo visitado" xfId="14557" builtinId="9" hidden="1"/>
    <cellStyle name="Hipervínculo visitado" xfId="14525" builtinId="9" hidden="1"/>
    <cellStyle name="Hipervínculo visitado" xfId="14495" builtinId="9" hidden="1"/>
    <cellStyle name="Hipervínculo visitado" xfId="14461" builtinId="9" hidden="1"/>
    <cellStyle name="Hipervínculo visitado" xfId="14429" builtinId="9" hidden="1"/>
    <cellStyle name="Hipervínculo visitado" xfId="14397" builtinId="9" hidden="1"/>
    <cellStyle name="Hipervínculo visitado" xfId="14367" builtinId="9" hidden="1"/>
    <cellStyle name="Hipervínculo visitado" xfId="14333" builtinId="9" hidden="1"/>
    <cellStyle name="Hipervínculo visitado" xfId="14301" builtinId="9" hidden="1"/>
    <cellStyle name="Hipervínculo visitado" xfId="14269" builtinId="9" hidden="1"/>
    <cellStyle name="Hipervínculo visitado" xfId="14239" builtinId="9" hidden="1"/>
    <cellStyle name="Hipervínculo visitado" xfId="14207" builtinId="9" hidden="1"/>
    <cellStyle name="Hipervínculo visitado" xfId="14173" builtinId="9" hidden="1"/>
    <cellStyle name="Hipervínculo visitado" xfId="14141" builtinId="9" hidden="1"/>
    <cellStyle name="Hipervínculo visitado" xfId="14105" builtinId="9" hidden="1"/>
    <cellStyle name="Hipervínculo visitado" xfId="14073" builtinId="9" hidden="1"/>
    <cellStyle name="Hipervínculo visitado" xfId="14041" builtinId="9" hidden="1"/>
    <cellStyle name="Hipervínculo visitado" xfId="14009" builtinId="9" hidden="1"/>
    <cellStyle name="Hipervínculo visitado" xfId="13979" builtinId="9" hidden="1"/>
    <cellStyle name="Hipervínculo visitado" xfId="13947" builtinId="9" hidden="1"/>
    <cellStyle name="Hipervínculo visitado" xfId="13914" builtinId="9" hidden="1"/>
    <cellStyle name="Hipervínculo visitado" xfId="13882" builtinId="9" hidden="1"/>
    <cellStyle name="Hipervínculo visitado" xfId="13852" builtinId="9" hidden="1"/>
    <cellStyle name="Hipervínculo visitado" xfId="13820" builtinId="9" hidden="1"/>
    <cellStyle name="Hipervínculo visitado" xfId="13786" builtinId="9" hidden="1"/>
    <cellStyle name="Hipervínculo visitado" xfId="13754" builtinId="9" hidden="1"/>
    <cellStyle name="Hipervínculo visitado" xfId="13722" builtinId="9" hidden="1"/>
    <cellStyle name="Hipervínculo visitado" xfId="13692" builtinId="9" hidden="1"/>
    <cellStyle name="Hipervínculo visitado" xfId="13658" builtinId="9" hidden="1"/>
    <cellStyle name="Hipervínculo visitado" xfId="13626" builtinId="9" hidden="1"/>
    <cellStyle name="Hipervínculo visitado" xfId="13594" builtinId="9" hidden="1"/>
    <cellStyle name="Hipervínculo visitado" xfId="13564" builtinId="9" hidden="1"/>
    <cellStyle name="Hipervínculo visitado" xfId="13530" builtinId="9" hidden="1"/>
    <cellStyle name="Hipervínculo visitado" xfId="13498" builtinId="9" hidden="1"/>
    <cellStyle name="Hipervínculo visitado" xfId="13466" builtinId="9" hidden="1"/>
    <cellStyle name="Hipervínculo visitado" xfId="13436" builtinId="9" hidden="1"/>
    <cellStyle name="Hipervínculo visitado" xfId="13402" builtinId="9" hidden="1"/>
    <cellStyle name="Hipervínculo visitado" xfId="13370" builtinId="9" hidden="1"/>
    <cellStyle name="Hipervínculo visitado" xfId="13338" builtinId="9" hidden="1"/>
    <cellStyle name="Hipervínculo visitado" xfId="13308" builtinId="9" hidden="1"/>
    <cellStyle name="Hipervínculo visitado" xfId="13274" builtinId="9" hidden="1"/>
    <cellStyle name="Hipervínculo visitado" xfId="13242" builtinId="9" hidden="1"/>
    <cellStyle name="Hipervínculo visitado" xfId="13210" builtinId="9" hidden="1"/>
    <cellStyle name="Hipervínculo visitado" xfId="13180" builtinId="9" hidden="1"/>
    <cellStyle name="Hipervínculo visitado" xfId="13148" builtinId="9" hidden="1"/>
    <cellStyle name="Hipervínculo visitado" xfId="13114" builtinId="9" hidden="1"/>
    <cellStyle name="Hipervínculo visitado" xfId="13082" builtinId="9" hidden="1"/>
    <cellStyle name="Hipervínculo visitado" xfId="13052" builtinId="9" hidden="1"/>
    <cellStyle name="Hipervínculo visitado" xfId="13020" builtinId="9" hidden="1"/>
    <cellStyle name="Hipervínculo visitado" xfId="12986" builtinId="9" hidden="1"/>
    <cellStyle name="Hipervínculo visitado" xfId="12954" builtinId="9" hidden="1"/>
    <cellStyle name="Hipervínculo visitado" xfId="12924" builtinId="9" hidden="1"/>
    <cellStyle name="Hipervínculo visitado" xfId="12892" builtinId="9" hidden="1"/>
    <cellStyle name="Hipervínculo visitado" xfId="12858" builtinId="9" hidden="1"/>
    <cellStyle name="Hipervínculo visitado" xfId="12826" builtinId="9" hidden="1"/>
    <cellStyle name="Hipervínculo visitado" xfId="12796" builtinId="9" hidden="1"/>
    <cellStyle name="Hipervínculo visitado" xfId="12764" builtinId="9" hidden="1"/>
    <cellStyle name="Hipervínculo visitado" xfId="12730" builtinId="9" hidden="1"/>
    <cellStyle name="Hipervínculo visitado" xfId="12698" builtinId="9" hidden="1"/>
    <cellStyle name="Hipervínculo visitado" xfId="12666" builtinId="9" hidden="1"/>
    <cellStyle name="Hipervínculo visitado" xfId="12636" builtinId="9" hidden="1"/>
    <cellStyle name="Hipervínculo visitado" xfId="12602" builtinId="9" hidden="1"/>
    <cellStyle name="Hipervínculo visitado" xfId="12570" builtinId="9" hidden="1"/>
    <cellStyle name="Hipervínculo visitado" xfId="12538" builtinId="9" hidden="1"/>
    <cellStyle name="Hipervínculo visitado" xfId="12508" builtinId="9" hidden="1"/>
    <cellStyle name="Hipervínculo visitado" xfId="12474" builtinId="9" hidden="1"/>
    <cellStyle name="Hipervínculo visitado" xfId="12442" builtinId="9" hidden="1"/>
    <cellStyle name="Hipervínculo visitado" xfId="12410" builtinId="9" hidden="1"/>
    <cellStyle name="Hipervínculo visitado" xfId="12380" builtinId="9" hidden="1"/>
    <cellStyle name="Hipervínculo visitado" xfId="12346" builtinId="9" hidden="1"/>
    <cellStyle name="Hipervínculo visitado" xfId="12314" builtinId="9" hidden="1"/>
    <cellStyle name="Hipervínculo visitado" xfId="12282" builtinId="9" hidden="1"/>
    <cellStyle name="Hipervínculo visitado" xfId="12252" builtinId="9" hidden="1"/>
    <cellStyle name="Hipervínculo visitado" xfId="12218" builtinId="9" hidden="1"/>
    <cellStyle name="Hipervínculo visitado" xfId="12186" builtinId="9" hidden="1"/>
    <cellStyle name="Hipervínculo visitado" xfId="12154" builtinId="9" hidden="1"/>
    <cellStyle name="Hipervínculo visitado" xfId="12124" builtinId="9" hidden="1"/>
    <cellStyle name="Hipervínculo visitado" xfId="12092" builtinId="9" hidden="1"/>
    <cellStyle name="Hipervínculo visitado" xfId="12058" builtinId="9" hidden="1"/>
    <cellStyle name="Hipervínculo visitado" xfId="12026" builtinId="9" hidden="1"/>
    <cellStyle name="Hipervínculo visitado" xfId="11990" builtinId="9" hidden="1"/>
    <cellStyle name="Hipervínculo visitado" xfId="11958" builtinId="9" hidden="1"/>
    <cellStyle name="Hipervínculo visitado" xfId="11926" builtinId="9" hidden="1"/>
    <cellStyle name="Hipervínculo visitado" xfId="11894" builtinId="9" hidden="1"/>
    <cellStyle name="Hipervínculo visitado" xfId="11864" builtinId="9" hidden="1"/>
    <cellStyle name="Hipervínculo visitado" xfId="11832" builtinId="9" hidden="1"/>
    <cellStyle name="Hipervínculo visitado" xfId="11799" builtinId="9" hidden="1"/>
    <cellStyle name="Hipervínculo visitado" xfId="11767" builtinId="9" hidden="1"/>
    <cellStyle name="Hipervínculo visitado" xfId="11737" builtinId="9" hidden="1"/>
    <cellStyle name="Hipervínculo visitado" xfId="11705" builtinId="9" hidden="1"/>
    <cellStyle name="Hipervínculo visitado" xfId="11671" builtinId="9" hidden="1"/>
    <cellStyle name="Hipervínculo visitado" xfId="11639" builtinId="9" hidden="1"/>
    <cellStyle name="Hipervínculo visitado" xfId="11607" builtinId="9" hidden="1"/>
    <cellStyle name="Hipervínculo visitado" xfId="11577" builtinId="9" hidden="1"/>
    <cellStyle name="Hipervínculo visitado" xfId="11543" builtinId="9" hidden="1"/>
    <cellStyle name="Hipervínculo visitado" xfId="11511" builtinId="9" hidden="1"/>
    <cellStyle name="Hipervínculo visitado" xfId="11479" builtinId="9" hidden="1"/>
    <cellStyle name="Hipervínculo visitado" xfId="11449" builtinId="9" hidden="1"/>
    <cellStyle name="Hipervínculo visitado" xfId="11415" builtinId="9" hidden="1"/>
    <cellStyle name="Hipervínculo visitado" xfId="11383" builtinId="9" hidden="1"/>
    <cellStyle name="Hipervínculo visitado" xfId="11351" builtinId="9" hidden="1"/>
    <cellStyle name="Hipervínculo visitado" xfId="11321" builtinId="9" hidden="1"/>
    <cellStyle name="Hipervínculo visitado" xfId="11287" builtinId="9" hidden="1"/>
    <cellStyle name="Hipervínculo visitado" xfId="11255" builtinId="9" hidden="1"/>
    <cellStyle name="Hipervínculo visitado" xfId="11223" builtinId="9" hidden="1"/>
    <cellStyle name="Hipervínculo visitado" xfId="11193" builtinId="9" hidden="1"/>
    <cellStyle name="Hipervínculo visitado" xfId="11159" builtinId="9" hidden="1"/>
    <cellStyle name="Hipervínculo visitado" xfId="11127" builtinId="9" hidden="1"/>
    <cellStyle name="Hipervínculo visitado" xfId="11095" builtinId="9" hidden="1"/>
    <cellStyle name="Hipervínculo visitado" xfId="11065" builtinId="9" hidden="1"/>
    <cellStyle name="Hipervínculo visitado" xfId="11033" builtinId="9" hidden="1"/>
    <cellStyle name="Hipervínculo visitado" xfId="10999" builtinId="9" hidden="1"/>
    <cellStyle name="Hipervínculo visitado" xfId="10967" builtinId="9" hidden="1"/>
    <cellStyle name="Hipervínculo visitado" xfId="10937" builtinId="9" hidden="1"/>
    <cellStyle name="Hipervínculo visitado" xfId="10905" builtinId="9" hidden="1"/>
    <cellStyle name="Hipervínculo visitado" xfId="10871" builtinId="9" hidden="1"/>
    <cellStyle name="Hipervínculo visitado" xfId="10839" builtinId="9" hidden="1"/>
    <cellStyle name="Hipervínculo visitado" xfId="10809" builtinId="9" hidden="1"/>
    <cellStyle name="Hipervínculo visitado" xfId="10777" builtinId="9" hidden="1"/>
    <cellStyle name="Hipervínculo visitado" xfId="10743" builtinId="9" hidden="1"/>
    <cellStyle name="Hipervínculo visitado" xfId="10711" builtinId="9" hidden="1"/>
    <cellStyle name="Hipervínculo visitado" xfId="10681" builtinId="9" hidden="1"/>
    <cellStyle name="Hipervínculo visitado" xfId="10649" builtinId="9" hidden="1"/>
    <cellStyle name="Hipervínculo visitado" xfId="10615" builtinId="9" hidden="1"/>
    <cellStyle name="Hipervínculo visitado" xfId="10583" builtinId="9" hidden="1"/>
    <cellStyle name="Hipervínculo visitado" xfId="10551" builtinId="9" hidden="1"/>
    <cellStyle name="Hipervínculo visitado" xfId="10521" builtinId="9" hidden="1"/>
    <cellStyle name="Hipervínculo visitado" xfId="10487" builtinId="9" hidden="1"/>
    <cellStyle name="Hipervínculo visitado" xfId="10455" builtinId="9" hidden="1"/>
    <cellStyle name="Hipervínculo visitado" xfId="10423" builtinId="9" hidden="1"/>
    <cellStyle name="Hipervínculo visitado" xfId="10393" builtinId="9" hidden="1"/>
    <cellStyle name="Hipervínculo visitado" xfId="10359" builtinId="9" hidden="1"/>
    <cellStyle name="Hipervínculo visitado" xfId="10327" builtinId="9" hidden="1"/>
    <cellStyle name="Hipervínculo visitado" xfId="10295" builtinId="9" hidden="1"/>
    <cellStyle name="Hipervínculo visitado" xfId="10265" builtinId="9" hidden="1"/>
    <cellStyle name="Hipervínculo visitado" xfId="10231" builtinId="9" hidden="1"/>
    <cellStyle name="Hipervínculo visitado" xfId="10199" builtinId="9" hidden="1"/>
    <cellStyle name="Hipervínculo visitado" xfId="10167" builtinId="9" hidden="1"/>
    <cellStyle name="Hipervínculo visitado" xfId="10137" builtinId="9" hidden="1"/>
    <cellStyle name="Hipervínculo visitado" xfId="10103" builtinId="9" hidden="1"/>
    <cellStyle name="Hipervínculo visitado" xfId="10071" builtinId="9" hidden="1"/>
    <cellStyle name="Hipervínculo visitado" xfId="10039" builtinId="9" hidden="1"/>
    <cellStyle name="Hipervínculo visitado" xfId="10009" builtinId="9" hidden="1"/>
    <cellStyle name="Hipervínculo visitado" xfId="9977" builtinId="9" hidden="1"/>
    <cellStyle name="Hipervínculo visitado" xfId="9943" builtinId="9" hidden="1"/>
    <cellStyle name="Hipervínculo visitado" xfId="9911" builtinId="9" hidden="1"/>
    <cellStyle name="Hipervínculo visitado" xfId="9875" builtinId="9" hidden="1"/>
    <cellStyle name="Hipervínculo visitado" xfId="9843" builtinId="9" hidden="1"/>
    <cellStyle name="Hipervínculo visitado" xfId="9811" builtinId="9" hidden="1"/>
    <cellStyle name="Hipervínculo visitado" xfId="9779" builtinId="9" hidden="1"/>
    <cellStyle name="Hipervínculo visitado" xfId="9749" builtinId="9" hidden="1"/>
    <cellStyle name="Hipervínculo visitado" xfId="9717" builtinId="9" hidden="1"/>
    <cellStyle name="Hipervínculo visitado" xfId="9684" builtinId="9" hidden="1"/>
    <cellStyle name="Hipervínculo visitado" xfId="9652" builtinId="9" hidden="1"/>
    <cellStyle name="Hipervínculo visitado" xfId="9622" builtinId="9" hidden="1"/>
    <cellStyle name="Hipervínculo visitado" xfId="9590" builtinId="9" hidden="1"/>
    <cellStyle name="Hipervínculo visitado" xfId="9556" builtinId="9" hidden="1"/>
    <cellStyle name="Hipervínculo visitado" xfId="9524" builtinId="9" hidden="1"/>
    <cellStyle name="Hipervínculo visitado" xfId="9492" builtinId="9" hidden="1"/>
    <cellStyle name="Hipervínculo visitado" xfId="9462" builtinId="9" hidden="1"/>
    <cellStyle name="Hipervínculo visitado" xfId="9428" builtinId="9" hidden="1"/>
    <cellStyle name="Hipervínculo visitado" xfId="9396" builtinId="9" hidden="1"/>
    <cellStyle name="Hipervínculo visitado" xfId="9364" builtinId="9" hidden="1"/>
    <cellStyle name="Hipervínculo visitado" xfId="9334" builtinId="9" hidden="1"/>
    <cellStyle name="Hipervínculo visitado" xfId="9300" builtinId="9" hidden="1"/>
    <cellStyle name="Hipervínculo visitado" xfId="9268" builtinId="9" hidden="1"/>
    <cellStyle name="Hipervínculo visitado" xfId="9236" builtinId="9" hidden="1"/>
    <cellStyle name="Hipervínculo visitado" xfId="9206" builtinId="9" hidden="1"/>
    <cellStyle name="Hipervínculo visitado" xfId="9172" builtinId="9" hidden="1"/>
    <cellStyle name="Hipervínculo visitado" xfId="9140" builtinId="9" hidden="1"/>
    <cellStyle name="Hipervínculo visitado" xfId="9108" builtinId="9" hidden="1"/>
    <cellStyle name="Hipervínculo visitado" xfId="9078" builtinId="9" hidden="1"/>
    <cellStyle name="Hipervínculo visitado" xfId="9044" builtinId="9" hidden="1"/>
    <cellStyle name="Hipervínculo visitado" xfId="9012" builtinId="9" hidden="1"/>
    <cellStyle name="Hipervínculo visitado" xfId="8980" builtinId="9" hidden="1"/>
    <cellStyle name="Hipervínculo visitado" xfId="8950" builtinId="9" hidden="1"/>
    <cellStyle name="Hipervínculo visitado" xfId="8918" builtinId="9" hidden="1"/>
    <cellStyle name="Hipervínculo visitado" xfId="8884" builtinId="9" hidden="1"/>
    <cellStyle name="Hipervínculo visitado" xfId="8852" builtinId="9" hidden="1"/>
    <cellStyle name="Hipervínculo visitado" xfId="8822" builtinId="9" hidden="1"/>
    <cellStyle name="Hipervínculo visitado" xfId="8790" builtinId="9" hidden="1"/>
    <cellStyle name="Hipervínculo visitado" xfId="8756" builtinId="9" hidden="1"/>
    <cellStyle name="Hipervínculo visitado" xfId="8724" builtinId="9" hidden="1"/>
    <cellStyle name="Hipervínculo visitado" xfId="8694" builtinId="9" hidden="1"/>
    <cellStyle name="Hipervínculo visitado" xfId="8662" builtinId="9" hidden="1"/>
    <cellStyle name="Hipervínculo visitado" xfId="8628" builtinId="9" hidden="1"/>
    <cellStyle name="Hipervínculo visitado" xfId="8596" builtinId="9" hidden="1"/>
    <cellStyle name="Hipervínculo visitado" xfId="8566" builtinId="9" hidden="1"/>
    <cellStyle name="Hipervínculo visitado" xfId="8534" builtinId="9" hidden="1"/>
    <cellStyle name="Hipervínculo visitado" xfId="8500" builtinId="9" hidden="1"/>
    <cellStyle name="Hipervínculo visitado" xfId="8468" builtinId="9" hidden="1"/>
    <cellStyle name="Hipervínculo visitado" xfId="8436" builtinId="9" hidden="1"/>
    <cellStyle name="Hipervínculo visitado" xfId="8406" builtinId="9" hidden="1"/>
    <cellStyle name="Hipervínculo visitado" xfId="8372" builtinId="9" hidden="1"/>
    <cellStyle name="Hipervínculo visitado" xfId="8340" builtinId="9" hidden="1"/>
    <cellStyle name="Hipervínculo visitado" xfId="8308" builtinId="9" hidden="1"/>
    <cellStyle name="Hipervínculo visitado" xfId="8272" builtinId="9" hidden="1"/>
    <cellStyle name="Hipervínculo visitado" xfId="8240" builtinId="9" hidden="1"/>
    <cellStyle name="Hipervínculo visitado" xfId="8208" builtinId="9" hidden="1"/>
    <cellStyle name="Hipervínculo visitado" xfId="8176" builtinId="9" hidden="1"/>
    <cellStyle name="Hipervínculo visitado" xfId="8146" builtinId="9" hidden="1"/>
    <cellStyle name="Hipervínculo visitado" xfId="8113" builtinId="9" hidden="1"/>
    <cellStyle name="Hipervínculo visitado" xfId="8081" builtinId="9" hidden="1"/>
    <cellStyle name="Hipervínculo visitado" xfId="8049" builtinId="9" hidden="1"/>
    <cellStyle name="Hipervínculo visitado" xfId="8019" builtinId="9" hidden="1"/>
    <cellStyle name="Hipervínculo visitado" xfId="7985" builtinId="9" hidden="1"/>
    <cellStyle name="Hipervínculo visitado" xfId="7953" builtinId="9" hidden="1"/>
    <cellStyle name="Hipervínculo visitado" xfId="7921" builtinId="9" hidden="1"/>
    <cellStyle name="Hipervínculo visitado" xfId="7891" builtinId="9" hidden="1"/>
    <cellStyle name="Hipervínculo visitado" xfId="7859" builtinId="9" hidden="1"/>
    <cellStyle name="Hipervínculo visitado" xfId="7825" builtinId="9" hidden="1"/>
    <cellStyle name="Hipervínculo visitado" xfId="7793" builtinId="9" hidden="1"/>
    <cellStyle name="Hipervínculo visitado" xfId="7763" builtinId="9" hidden="1"/>
    <cellStyle name="Hipervínculo visitado" xfId="7731" builtinId="9" hidden="1"/>
    <cellStyle name="Hipervínculo visitado" xfId="7697" builtinId="9" hidden="1"/>
    <cellStyle name="Hipervínculo visitado" xfId="7665" builtinId="9" hidden="1"/>
    <cellStyle name="Hipervínculo visitado" xfId="7635" builtinId="9" hidden="1"/>
    <cellStyle name="Hipervínculo visitado" xfId="7603" builtinId="9" hidden="1"/>
    <cellStyle name="Hipervínculo visitado" xfId="7569" builtinId="9" hidden="1"/>
    <cellStyle name="Hipervínculo visitado" xfId="7537" builtinId="9" hidden="1"/>
    <cellStyle name="Hipervínculo visitado" xfId="7507" builtinId="9" hidden="1"/>
    <cellStyle name="Hipervínculo visitado" xfId="7475" builtinId="9" hidden="1"/>
    <cellStyle name="Hipervínculo visitado" xfId="7441" builtinId="9" hidden="1"/>
    <cellStyle name="Hipervínculo visitado" xfId="7409" builtinId="9" hidden="1"/>
    <cellStyle name="Hipervínculo visitado" xfId="7377" builtinId="9" hidden="1"/>
    <cellStyle name="Hipervínculo visitado" xfId="7347" builtinId="9" hidden="1"/>
    <cellStyle name="Hipervínculo visitado" xfId="7313" builtinId="9" hidden="1"/>
    <cellStyle name="Hipervínculo visitado" xfId="7281" builtinId="9" hidden="1"/>
    <cellStyle name="Hipervínculo visitado" xfId="7249" builtinId="9" hidden="1"/>
    <cellStyle name="Hipervínculo visitado" xfId="7219" builtinId="9" hidden="1"/>
    <cellStyle name="Hipervínculo visitado" xfId="7185" builtinId="9" hidden="1"/>
    <cellStyle name="Hipervínculo visitado" xfId="7153" builtinId="9" hidden="1"/>
    <cellStyle name="Hipervínculo visitado" xfId="7121" builtinId="9" hidden="1"/>
    <cellStyle name="Hipervínculo visitado" xfId="7091" builtinId="9" hidden="1"/>
    <cellStyle name="Hipervínculo visitado" xfId="7057" builtinId="9" hidden="1"/>
    <cellStyle name="Hipervínculo visitado" xfId="7025" builtinId="9" hidden="1"/>
    <cellStyle name="Hipervínculo visitado" xfId="6993" builtinId="9" hidden="1"/>
    <cellStyle name="Hipervínculo visitado" xfId="6963" builtinId="9" hidden="1"/>
    <cellStyle name="Hipervínculo visitado" xfId="6929" builtinId="9" hidden="1"/>
    <cellStyle name="Hipervínculo visitado" xfId="6897" builtinId="9" hidden="1"/>
    <cellStyle name="Hipervínculo visitado" xfId="6865" builtinId="9" hidden="1"/>
    <cellStyle name="Hipervínculo visitado" xfId="6835" builtinId="9" hidden="1"/>
    <cellStyle name="Hipervínculo visitado" xfId="6803" builtinId="9" hidden="1"/>
    <cellStyle name="Hipervínculo visitado" xfId="6769" builtinId="9" hidden="1"/>
    <cellStyle name="Hipervínculo visitado" xfId="6737" builtinId="9" hidden="1"/>
    <cellStyle name="Hipervínculo visitado" xfId="6701" builtinId="9" hidden="1"/>
    <cellStyle name="Hipervínculo visitado" xfId="3358" builtinId="9" hidden="1"/>
    <cellStyle name="Hipervínculo visitado" xfId="3362" builtinId="9" hidden="1"/>
    <cellStyle name="Hipervínculo visitado" xfId="3370" builtinId="9" hidden="1"/>
    <cellStyle name="Hipervínculo visitado" xfId="3374" builtinId="9" hidden="1"/>
    <cellStyle name="Hipervínculo visitado" xfId="3378" builtinId="9" hidden="1"/>
    <cellStyle name="Hipervínculo visitado" xfId="3382" builtinId="9" hidden="1"/>
    <cellStyle name="Hipervínculo visitado" xfId="3386" builtinId="9" hidden="1"/>
    <cellStyle name="Hipervínculo visitado" xfId="3390" builtinId="9" hidden="1"/>
    <cellStyle name="Hipervínculo visitado" xfId="3394" builtinId="9" hidden="1"/>
    <cellStyle name="Hipervínculo visitado" xfId="3398" builtinId="9" hidden="1"/>
    <cellStyle name="Hipervínculo visitado" xfId="3402" builtinId="9" hidden="1"/>
    <cellStyle name="Hipervínculo visitado" xfId="3404" builtinId="9" hidden="1"/>
    <cellStyle name="Hipervínculo visitado" xfId="3408" builtinId="9" hidden="1"/>
    <cellStyle name="Hipervínculo visitado" xfId="3412" builtinId="9" hidden="1"/>
    <cellStyle name="Hipervínculo visitado" xfId="3416" builtinId="9" hidden="1"/>
    <cellStyle name="Hipervínculo visitado" xfId="3420" builtinId="9" hidden="1"/>
    <cellStyle name="Hipervínculo visitado" xfId="3424" builtinId="9" hidden="1"/>
    <cellStyle name="Hipervínculo visitado" xfId="3432" builtinId="9" hidden="1"/>
    <cellStyle name="Hipervínculo visitado" xfId="3436" builtinId="9" hidden="1"/>
    <cellStyle name="Hipervínculo visitado" xfId="3440" builtinId="9" hidden="1"/>
    <cellStyle name="Hipervínculo visitado" xfId="3444" builtinId="9" hidden="1"/>
    <cellStyle name="Hipervínculo visitado" xfId="3448" builtinId="9" hidden="1"/>
    <cellStyle name="Hipervínculo visitado" xfId="3452" builtinId="9" hidden="1"/>
    <cellStyle name="Hipervínculo visitado" xfId="3456" builtinId="9" hidden="1"/>
    <cellStyle name="Hipervínculo visitado" xfId="3460" builtinId="9" hidden="1"/>
    <cellStyle name="Hipervínculo visitado" xfId="3464" builtinId="9" hidden="1"/>
    <cellStyle name="Hipervínculo visitado" xfId="3468" builtinId="9" hidden="1"/>
    <cellStyle name="Hipervínculo visitado" xfId="3472" builtinId="9" hidden="1"/>
    <cellStyle name="Hipervínculo visitado" xfId="3476" builtinId="9" hidden="1"/>
    <cellStyle name="Hipervínculo visitado" xfId="3480" builtinId="9" hidden="1"/>
    <cellStyle name="Hipervínculo visitado" xfId="3484" builtinId="9" hidden="1"/>
    <cellStyle name="Hipervínculo visitado" xfId="3488" builtinId="9" hidden="1"/>
    <cellStyle name="Hipervínculo visitado" xfId="3496" builtinId="9" hidden="1"/>
    <cellStyle name="Hipervínculo visitado" xfId="3500" builtinId="9" hidden="1"/>
    <cellStyle name="Hipervínculo visitado" xfId="3504" builtinId="9" hidden="1"/>
    <cellStyle name="Hipervínculo visitado" xfId="3508" builtinId="9" hidden="1"/>
    <cellStyle name="Hipervínculo visitado" xfId="3512" builtinId="9" hidden="1"/>
    <cellStyle name="Hipervínculo visitado" xfId="3516" builtinId="9" hidden="1"/>
    <cellStyle name="Hipervínculo visitado" xfId="3520" builtinId="9" hidden="1"/>
    <cellStyle name="Hipervínculo visitado" xfId="3524" builtinId="9" hidden="1"/>
    <cellStyle name="Hipervínculo visitado" xfId="3528" builtinId="9" hidden="1"/>
    <cellStyle name="Hipervínculo visitado" xfId="3532" builtinId="9" hidden="1"/>
    <cellStyle name="Hipervínculo visitado" xfId="3540" builtinId="9" hidden="1"/>
    <cellStyle name="Hipervínculo visitado" xfId="3544" builtinId="9" hidden="1"/>
    <cellStyle name="Hipervínculo visitado" xfId="3548" builtinId="9" hidden="1"/>
    <cellStyle name="Hipervínculo visitado" xfId="3552" builtinId="9" hidden="1"/>
    <cellStyle name="Hipervínculo visitado" xfId="3556" builtinId="9" hidden="1"/>
    <cellStyle name="Hipervínculo visitado" xfId="3564" builtinId="9" hidden="1"/>
    <cellStyle name="Hipervínculo visitado" xfId="3568" builtinId="9" hidden="1"/>
    <cellStyle name="Hipervínculo visitado" xfId="3572" builtinId="9" hidden="1"/>
    <cellStyle name="Hipervínculo visitado" xfId="3576" builtinId="9" hidden="1"/>
    <cellStyle name="Hipervínculo visitado" xfId="3580" builtinId="9" hidden="1"/>
    <cellStyle name="Hipervínculo visitado" xfId="3584" builtinId="9" hidden="1"/>
    <cellStyle name="Hipervínculo visitado" xfId="3588" builtinId="9" hidden="1"/>
    <cellStyle name="Hipervínculo visitado" xfId="3592" builtinId="9" hidden="1"/>
    <cellStyle name="Hipervínculo visitado" xfId="3596" builtinId="9" hidden="1"/>
    <cellStyle name="Hipervínculo visitado" xfId="3600" builtinId="9" hidden="1"/>
    <cellStyle name="Hipervínculo visitado" xfId="3604" builtinId="9" hidden="1"/>
    <cellStyle name="Hipervínculo visitado" xfId="3608" builtinId="9" hidden="1"/>
    <cellStyle name="Hipervínculo visitado" xfId="3612" builtinId="9" hidden="1"/>
    <cellStyle name="Hipervínculo visitado" xfId="3616" builtinId="9" hidden="1"/>
    <cellStyle name="Hipervínculo visitado" xfId="3620" builtinId="9" hidden="1"/>
    <cellStyle name="Hipervínculo visitado" xfId="3630" builtinId="9" hidden="1"/>
    <cellStyle name="Hipervínculo visitado" xfId="3634" builtinId="9" hidden="1"/>
    <cellStyle name="Hipervínculo visitado" xfId="3638" builtinId="9" hidden="1"/>
    <cellStyle name="Hipervínculo visitado" xfId="3642" builtinId="9" hidden="1"/>
    <cellStyle name="Hipervínculo visitado" xfId="3646" builtinId="9" hidden="1"/>
    <cellStyle name="Hipervínculo visitado" xfId="3650" builtinId="9" hidden="1"/>
    <cellStyle name="Hipervínculo visitado" xfId="3654" builtinId="9" hidden="1"/>
    <cellStyle name="Hipervínculo visitado" xfId="3658" builtinId="9" hidden="1"/>
    <cellStyle name="Hipervínculo visitado" xfId="3662" builtinId="9" hidden="1"/>
    <cellStyle name="Hipervínculo visitado" xfId="3666" builtinId="9" hidden="1"/>
    <cellStyle name="Hipervínculo visitado" xfId="3670" builtinId="9" hidden="1"/>
    <cellStyle name="Hipervínculo visitado" xfId="3672" builtinId="9" hidden="1"/>
    <cellStyle name="Hipervínculo visitado" xfId="3676" builtinId="9" hidden="1"/>
    <cellStyle name="Hipervínculo visitado" xfId="3680" builtinId="9" hidden="1"/>
    <cellStyle name="Hipervínculo visitado" xfId="3684" builtinId="9" hidden="1"/>
    <cellStyle name="Hipervínculo visitado" xfId="3692" builtinId="9" hidden="1"/>
    <cellStyle name="Hipervínculo visitado" xfId="3696" builtinId="9" hidden="1"/>
    <cellStyle name="Hipervínculo visitado" xfId="3700" builtinId="9" hidden="1"/>
    <cellStyle name="Hipervínculo visitado" xfId="3704" builtinId="9" hidden="1"/>
    <cellStyle name="Hipervínculo visitado" xfId="3708" builtinId="9" hidden="1"/>
    <cellStyle name="Hipervínculo visitado" xfId="3712" builtinId="9" hidden="1"/>
    <cellStyle name="Hipervínculo visitado" xfId="3716" builtinId="9" hidden="1"/>
    <cellStyle name="Hipervínculo visitado" xfId="3720" builtinId="9" hidden="1"/>
    <cellStyle name="Hipervínculo visitado" xfId="3724" builtinId="9" hidden="1"/>
    <cellStyle name="Hipervínculo visitado" xfId="3728" builtinId="9" hidden="1"/>
    <cellStyle name="Hipervínculo visitado" xfId="3732" builtinId="9" hidden="1"/>
    <cellStyle name="Hipervínculo visitado" xfId="3736" builtinId="9" hidden="1"/>
    <cellStyle name="Hipervínculo visitado" xfId="3740" builtinId="9" hidden="1"/>
    <cellStyle name="Hipervínculo visitado" xfId="3744" builtinId="9" hidden="1"/>
    <cellStyle name="Hipervínculo visitado" xfId="3748" builtinId="9" hidden="1"/>
    <cellStyle name="Hipervínculo visitado" xfId="3758" builtinId="9" hidden="1"/>
    <cellStyle name="Hipervínculo visitado" xfId="3762" builtinId="9" hidden="1"/>
    <cellStyle name="Hipervínculo visitado" xfId="3766" builtinId="9" hidden="1"/>
    <cellStyle name="Hipervínculo visitado" xfId="3770" builtinId="9" hidden="1"/>
    <cellStyle name="Hipervínculo visitado" xfId="3774" builtinId="9" hidden="1"/>
    <cellStyle name="Hipervínculo visitado" xfId="3778" builtinId="9" hidden="1"/>
    <cellStyle name="Hipervínculo visitado" xfId="3782" builtinId="9" hidden="1"/>
    <cellStyle name="Hipervínculo visitado" xfId="3786" builtinId="9" hidden="1"/>
    <cellStyle name="Hipervínculo visitado" xfId="3790" builtinId="9" hidden="1"/>
    <cellStyle name="Hipervínculo visitado" xfId="3794" builtinId="9" hidden="1"/>
    <cellStyle name="Hipervínculo visitado" xfId="3798" builtinId="9" hidden="1"/>
    <cellStyle name="Hipervínculo visitado" xfId="3802" builtinId="9" hidden="1"/>
    <cellStyle name="Hipervínculo visitado" xfId="3804" builtinId="9" hidden="1"/>
    <cellStyle name="Hipervínculo visitado" xfId="3808" builtinId="9" hidden="1"/>
    <cellStyle name="Hipervínculo visitado" xfId="3812" builtinId="9" hidden="1"/>
    <cellStyle name="Hipervínculo visitado" xfId="3820" builtinId="9" hidden="1"/>
    <cellStyle name="Hipervínculo visitado" xfId="3824" builtinId="9" hidden="1"/>
    <cellStyle name="Hipervínculo visitado" xfId="3828" builtinId="9" hidden="1"/>
    <cellStyle name="Hipervínculo visitado" xfId="3832" builtinId="9" hidden="1"/>
    <cellStyle name="Hipervínculo visitado" xfId="3836" builtinId="9" hidden="1"/>
    <cellStyle name="Hipervínculo visitado" xfId="3840" builtinId="9" hidden="1"/>
    <cellStyle name="Hipervínculo visitado" xfId="3844" builtinId="9" hidden="1"/>
    <cellStyle name="Hipervínculo visitado" xfId="3848" builtinId="9" hidden="1"/>
    <cellStyle name="Hipervínculo visitado" xfId="3852" builtinId="9" hidden="1"/>
    <cellStyle name="Hipervínculo visitado" xfId="3856" builtinId="9" hidden="1"/>
    <cellStyle name="Hipervínculo visitado" xfId="3860" builtinId="9" hidden="1"/>
    <cellStyle name="Hipervínculo visitado" xfId="3864" builtinId="9" hidden="1"/>
    <cellStyle name="Hipervínculo visitado" xfId="3868" builtinId="9" hidden="1"/>
    <cellStyle name="Hipervínculo visitado" xfId="3872" builtinId="9" hidden="1"/>
    <cellStyle name="Hipervínculo visitado" xfId="3876" builtinId="9" hidden="1"/>
    <cellStyle name="Hipervínculo visitado" xfId="3884" builtinId="9" hidden="1"/>
    <cellStyle name="Hipervínculo visitado" xfId="3889" builtinId="9" hidden="1"/>
    <cellStyle name="Hipervínculo visitado" xfId="3893" builtinId="9" hidden="1"/>
    <cellStyle name="Hipervínculo visitado" xfId="3897" builtinId="9" hidden="1"/>
    <cellStyle name="Hipervínculo visitado" xfId="3901" builtinId="9" hidden="1"/>
    <cellStyle name="Hipervínculo visitado" xfId="3905" builtinId="9" hidden="1"/>
    <cellStyle name="Hipervínculo visitado" xfId="3909" builtinId="9" hidden="1"/>
    <cellStyle name="Hipervínculo visitado" xfId="3913" builtinId="9" hidden="1"/>
    <cellStyle name="Hipervínculo visitado" xfId="3917" builtinId="9" hidden="1"/>
    <cellStyle name="Hipervínculo visitado" xfId="3921" builtinId="9" hidden="1"/>
    <cellStyle name="Hipervínculo visitado" xfId="3925" builtinId="9" hidden="1"/>
    <cellStyle name="Hipervínculo visitado" xfId="3929" builtinId="9" hidden="1"/>
    <cellStyle name="Hipervínculo visitado" xfId="3933" builtinId="9" hidden="1"/>
    <cellStyle name="Hipervínculo visitado" xfId="3935" builtinId="9" hidden="1"/>
    <cellStyle name="Hipervínculo visitado" xfId="3939" builtinId="9" hidden="1"/>
    <cellStyle name="Hipervínculo visitado" xfId="3947" builtinId="9" hidden="1"/>
    <cellStyle name="Hipervínculo visitado" xfId="3951" builtinId="9" hidden="1"/>
    <cellStyle name="Hipervínculo visitado" xfId="3955" builtinId="9" hidden="1"/>
    <cellStyle name="Hipervínculo visitado" xfId="3959" builtinId="9" hidden="1"/>
    <cellStyle name="Hipervínculo visitado" xfId="3963" builtinId="9" hidden="1"/>
    <cellStyle name="Hipervínculo visitado" xfId="3967" builtinId="9" hidden="1"/>
    <cellStyle name="Hipervínculo visitado" xfId="3971" builtinId="9" hidden="1"/>
    <cellStyle name="Hipervínculo visitado" xfId="3975" builtinId="9" hidden="1"/>
    <cellStyle name="Hipervínculo visitado" xfId="3979" builtinId="9" hidden="1"/>
    <cellStyle name="Hipervínculo visitado" xfId="3983" builtinId="9" hidden="1"/>
    <cellStyle name="Hipervínculo visitado" xfId="3987" builtinId="9" hidden="1"/>
    <cellStyle name="Hipervínculo visitado" xfId="3991" builtinId="9" hidden="1"/>
    <cellStyle name="Hipervínculo visitado" xfId="3995" builtinId="9" hidden="1"/>
    <cellStyle name="Hipervínculo visitado" xfId="3999" builtinId="9" hidden="1"/>
    <cellStyle name="Hipervínculo visitado" xfId="4003" builtinId="9" hidden="1"/>
    <cellStyle name="Hipervínculo visitado" xfId="4011" builtinId="9" hidden="1"/>
    <cellStyle name="Hipervínculo visitado" xfId="4015" builtinId="9" hidden="1"/>
    <cellStyle name="Hipervínculo visitado" xfId="4019" builtinId="9" hidden="1"/>
    <cellStyle name="Hipervínculo visitado" xfId="4023" builtinId="9" hidden="1"/>
    <cellStyle name="Hipervínculo visitado" xfId="4027" builtinId="9" hidden="1"/>
    <cellStyle name="Hipervínculo visitado" xfId="4031" builtinId="9" hidden="1"/>
    <cellStyle name="Hipervínculo visitado" xfId="4035" builtinId="9" hidden="1"/>
    <cellStyle name="Hipervínculo visitado" xfId="4039" builtinId="9" hidden="1"/>
    <cellStyle name="Hipervínculo visitado" xfId="4043" builtinId="9" hidden="1"/>
    <cellStyle name="Hipervínculo visitado" xfId="4047" builtinId="9" hidden="1"/>
    <cellStyle name="Hipervínculo visitado" xfId="4051" builtinId="9" hidden="1"/>
    <cellStyle name="Hipervínculo visitado" xfId="4055" builtinId="9" hidden="1"/>
    <cellStyle name="Hipervínculo visitado" xfId="4059" builtinId="9" hidden="1"/>
    <cellStyle name="Hipervínculo visitado" xfId="4063" builtinId="9" hidden="1"/>
    <cellStyle name="Hipervínculo visitado" xfId="4071" builtinId="9" hidden="1"/>
    <cellStyle name="Hipervínculo visitado" xfId="4079" builtinId="9" hidden="1"/>
    <cellStyle name="Hipervínculo visitado" xfId="4083" builtinId="9" hidden="1"/>
    <cellStyle name="Hipervínculo visitado" xfId="4087" builtinId="9" hidden="1"/>
    <cellStyle name="Hipervínculo visitado" xfId="4091" builtinId="9" hidden="1"/>
    <cellStyle name="Hipervínculo visitado" xfId="4095" builtinId="9" hidden="1"/>
    <cellStyle name="Hipervínculo visitado" xfId="4099" builtinId="9" hidden="1"/>
    <cellStyle name="Hipervínculo visitado" xfId="4103" builtinId="9" hidden="1"/>
    <cellStyle name="Hipervínculo visitado" xfId="4107" builtinId="9" hidden="1"/>
    <cellStyle name="Hipervínculo visitado" xfId="4111" builtinId="9" hidden="1"/>
    <cellStyle name="Hipervínculo visitado" xfId="4115" builtinId="9" hidden="1"/>
    <cellStyle name="Hipervínculo visitado" xfId="4119" builtinId="9" hidden="1"/>
    <cellStyle name="Hipervínculo visitado" xfId="4123" builtinId="9" hidden="1"/>
    <cellStyle name="Hipervínculo visitado" xfId="4127" builtinId="9" hidden="1"/>
    <cellStyle name="Hipervínculo visitado" xfId="4131" builtinId="9" hidden="1"/>
    <cellStyle name="Hipervínculo visitado" xfId="4135" builtinId="9" hidden="1"/>
    <cellStyle name="Hipervínculo visitado" xfId="4143" builtinId="9" hidden="1"/>
    <cellStyle name="Hipervínculo visitado" xfId="4147" builtinId="9" hidden="1"/>
    <cellStyle name="Hipervínculo visitado" xfId="4151" builtinId="9" hidden="1"/>
    <cellStyle name="Hipervínculo visitado" xfId="4157" builtinId="9" hidden="1"/>
    <cellStyle name="Hipervínculo visitado" xfId="4161" builtinId="9" hidden="1"/>
    <cellStyle name="Hipervínculo visitado" xfId="4165" builtinId="9" hidden="1"/>
    <cellStyle name="Hipervínculo visitado" xfId="4169" builtinId="9" hidden="1"/>
    <cellStyle name="Hipervínculo visitado" xfId="4173" builtinId="9" hidden="1"/>
    <cellStyle name="Hipervínculo visitado" xfId="4177" builtinId="9" hidden="1"/>
    <cellStyle name="Hipervínculo visitado" xfId="4181" builtinId="9" hidden="1"/>
    <cellStyle name="Hipervínculo visitado" xfId="4185" builtinId="9" hidden="1"/>
    <cellStyle name="Hipervínculo visitado" xfId="4189" builtinId="9" hidden="1"/>
    <cellStyle name="Hipervínculo visitado" xfId="4193" builtinId="9" hidden="1"/>
    <cellStyle name="Hipervínculo visitado" xfId="4197" builtinId="9" hidden="1"/>
    <cellStyle name="Hipervínculo visitado" xfId="4201" builtinId="9" hidden="1"/>
    <cellStyle name="Hipervínculo visitado" xfId="4207" builtinId="9" hidden="1"/>
    <cellStyle name="Hipervínculo visitado" xfId="4211" builtinId="9" hidden="1"/>
    <cellStyle name="Hipervínculo visitado" xfId="4215" builtinId="9" hidden="1"/>
    <cellStyle name="Hipervínculo visitado" xfId="4219" builtinId="9" hidden="1"/>
    <cellStyle name="Hipervínculo visitado" xfId="4223" builtinId="9" hidden="1"/>
    <cellStyle name="Hipervínculo visitado" xfId="4227" builtinId="9" hidden="1"/>
    <cellStyle name="Hipervínculo visitado" xfId="4231" builtinId="9" hidden="1"/>
    <cellStyle name="Hipervínculo visitado" xfId="4235" builtinId="9" hidden="1"/>
    <cellStyle name="Hipervínculo visitado" xfId="4239" builtinId="9" hidden="1"/>
    <cellStyle name="Hipervínculo visitado" xfId="4243" builtinId="9" hidden="1"/>
    <cellStyle name="Hipervínculo visitado" xfId="4247" builtinId="9" hidden="1"/>
    <cellStyle name="Hipervínculo visitado" xfId="4251" builtinId="9" hidden="1"/>
    <cellStyle name="Hipervínculo visitado" xfId="4255" builtinId="9" hidden="1"/>
    <cellStyle name="Hipervínculo visitado" xfId="4259" builtinId="9" hidden="1"/>
    <cellStyle name="Hipervínculo visitado" xfId="4263" builtinId="9" hidden="1"/>
    <cellStyle name="Hipervínculo visitado" xfId="4271" builtinId="9" hidden="1"/>
    <cellStyle name="Hipervínculo visitado" xfId="4275" builtinId="9" hidden="1"/>
    <cellStyle name="Hipervínculo visitado" xfId="4279" builtinId="9" hidden="1"/>
    <cellStyle name="Hipervínculo visitado" xfId="4283" builtinId="9" hidden="1"/>
    <cellStyle name="Hipervínculo visitado" xfId="4289" builtinId="9" hidden="1"/>
    <cellStyle name="Hipervínculo visitado" xfId="4293" builtinId="9" hidden="1"/>
    <cellStyle name="Hipervínculo visitado" xfId="4297" builtinId="9" hidden="1"/>
    <cellStyle name="Hipervínculo visitado" xfId="4301" builtinId="9" hidden="1"/>
    <cellStyle name="Hipervínculo visitado" xfId="4305" builtinId="9" hidden="1"/>
    <cellStyle name="Hipervínculo visitado" xfId="4309" builtinId="9" hidden="1"/>
    <cellStyle name="Hipervínculo visitado" xfId="4313" builtinId="9" hidden="1"/>
    <cellStyle name="Hipervínculo visitado" xfId="4317" builtinId="9" hidden="1"/>
    <cellStyle name="Hipervínculo visitado" xfId="4321" builtinId="9" hidden="1"/>
    <cellStyle name="Hipervínculo visitado" xfId="4325" builtinId="9" hidden="1"/>
    <cellStyle name="Hipervínculo visitado" xfId="4329" builtinId="9" hidden="1"/>
    <cellStyle name="Hipervínculo visitado" xfId="4335" builtinId="9" hidden="1"/>
    <cellStyle name="Hipervínculo visitado" xfId="4339" builtinId="9" hidden="1"/>
    <cellStyle name="Hipervínculo visitado" xfId="4343" builtinId="9" hidden="1"/>
    <cellStyle name="Hipervínculo visitado" xfId="4347" builtinId="9" hidden="1"/>
    <cellStyle name="Hipervínculo visitado" xfId="4351" builtinId="9" hidden="1"/>
    <cellStyle name="Hipervínculo visitado" xfId="4355" builtinId="9" hidden="1"/>
    <cellStyle name="Hipervínculo visitado" xfId="4359" builtinId="9" hidden="1"/>
    <cellStyle name="Hipervínculo visitado" xfId="4363" builtinId="9" hidden="1"/>
    <cellStyle name="Hipervínculo visitado" xfId="4367" builtinId="9" hidden="1"/>
    <cellStyle name="Hipervínculo visitado" xfId="4371" builtinId="9" hidden="1"/>
    <cellStyle name="Hipervínculo visitado" xfId="4375" builtinId="9" hidden="1"/>
    <cellStyle name="Hipervínculo visitado" xfId="4379" builtinId="9" hidden="1"/>
    <cellStyle name="Hipervínculo visitado" xfId="4383" builtinId="9" hidden="1"/>
    <cellStyle name="Hipervínculo visitado" xfId="4387" builtinId="9" hidden="1"/>
    <cellStyle name="Hipervínculo visitado" xfId="4391" builtinId="9" hidden="1"/>
    <cellStyle name="Hipervínculo visitado" xfId="4399" builtinId="9" hidden="1"/>
    <cellStyle name="Hipervínculo visitado" xfId="4403" builtinId="9" hidden="1"/>
    <cellStyle name="Hipervínculo visitado" xfId="4407" builtinId="9" hidden="1"/>
    <cellStyle name="Hipervínculo visitado" xfId="4411" builtinId="9" hidden="1"/>
    <cellStyle name="Hipervínculo visitado" xfId="4415" builtinId="9" hidden="1"/>
    <cellStyle name="Hipervínculo visitado" xfId="4421" builtinId="9" hidden="1"/>
    <cellStyle name="Hipervínculo visitado" xfId="4425" builtinId="9" hidden="1"/>
    <cellStyle name="Hipervínculo visitado" xfId="4429" builtinId="9" hidden="1"/>
    <cellStyle name="Hipervínculo visitado" xfId="4433" builtinId="9" hidden="1"/>
    <cellStyle name="Hipervínculo visitado" xfId="4437" builtinId="9" hidden="1"/>
    <cellStyle name="Hipervínculo visitado" xfId="4441" builtinId="9" hidden="1"/>
    <cellStyle name="Hipervínculo visitado" xfId="4445" builtinId="9" hidden="1"/>
    <cellStyle name="Hipervínculo visitado" xfId="4449" builtinId="9" hidden="1"/>
    <cellStyle name="Hipervínculo visitado" xfId="4453" builtinId="9" hidden="1"/>
    <cellStyle name="Hipervínculo visitado" xfId="4457" builtinId="9" hidden="1"/>
    <cellStyle name="Hipervínculo visitado" xfId="4465" builtinId="9" hidden="1"/>
    <cellStyle name="Hipervínculo visitado" xfId="4467" builtinId="9" hidden="1"/>
    <cellStyle name="Hipervínculo visitado" xfId="4471" builtinId="9" hidden="1"/>
    <cellStyle name="Hipervínculo visitado" xfId="4475" builtinId="9" hidden="1"/>
    <cellStyle name="Hipervínculo visitado" xfId="4479" builtinId="9" hidden="1"/>
    <cellStyle name="Hipervínculo visitado" xfId="4483" builtinId="9" hidden="1"/>
    <cellStyle name="Hipervínculo visitado" xfId="4487" builtinId="9" hidden="1"/>
    <cellStyle name="Hipervínculo visitado" xfId="4491" builtinId="9" hidden="1"/>
    <cellStyle name="Hipervínculo visitado" xfId="4495" builtinId="9" hidden="1"/>
    <cellStyle name="Hipervínculo visitado" xfId="4499" builtinId="9" hidden="1"/>
    <cellStyle name="Hipervínculo visitado" xfId="4503" builtinId="9" hidden="1"/>
    <cellStyle name="Hipervínculo visitado" xfId="4507" builtinId="9" hidden="1"/>
    <cellStyle name="Hipervínculo visitado" xfId="4511" builtinId="9" hidden="1"/>
    <cellStyle name="Hipervínculo visitado" xfId="4515" builtinId="9" hidden="1"/>
    <cellStyle name="Hipervínculo visitado" xfId="4519" builtinId="9" hidden="1"/>
    <cellStyle name="Hipervínculo visitado" xfId="4527" builtinId="9" hidden="1"/>
    <cellStyle name="Hipervínculo visitado" xfId="4531" builtinId="9" hidden="1"/>
    <cellStyle name="Hipervínculo visitado" xfId="4535" builtinId="9" hidden="1"/>
    <cellStyle name="Hipervínculo visitado" xfId="4539" builtinId="9" hidden="1"/>
    <cellStyle name="Hipervínculo visitado" xfId="4543" builtinId="9" hidden="1"/>
    <cellStyle name="Hipervínculo visitado" xfId="4547" builtinId="9" hidden="1"/>
    <cellStyle name="Hipervínculo visitado" xfId="4553" builtinId="9" hidden="1"/>
    <cellStyle name="Hipervínculo visitado" xfId="4557" builtinId="9" hidden="1"/>
    <cellStyle name="Hipervínculo visitado" xfId="4561" builtinId="9" hidden="1"/>
    <cellStyle name="Hipervínculo visitado" xfId="4565" builtinId="9" hidden="1"/>
    <cellStyle name="Hipervínculo visitado" xfId="4569" builtinId="9" hidden="1"/>
    <cellStyle name="Hipervínculo visitado" xfId="4573" builtinId="9" hidden="1"/>
    <cellStyle name="Hipervínculo visitado" xfId="4577" builtinId="9" hidden="1"/>
    <cellStyle name="Hipervínculo visitado" xfId="4581" builtinId="9" hidden="1"/>
    <cellStyle name="Hipervínculo visitado" xfId="4585" builtinId="9" hidden="1"/>
    <cellStyle name="Hipervínculo visitado" xfId="4593" builtinId="9" hidden="1"/>
    <cellStyle name="Hipervínculo visitado" xfId="4597" builtinId="9" hidden="1"/>
    <cellStyle name="Hipervínculo visitado" xfId="4599" builtinId="9" hidden="1"/>
    <cellStyle name="Hipervínculo visitado" xfId="4603" builtinId="9" hidden="1"/>
    <cellStyle name="Hipervínculo visitado" xfId="4607" builtinId="9" hidden="1"/>
    <cellStyle name="Hipervínculo visitado" xfId="4611" builtinId="9" hidden="1"/>
    <cellStyle name="Hipervínculo visitado" xfId="4615" builtinId="9" hidden="1"/>
    <cellStyle name="Hipervínculo visitado" xfId="4619" builtinId="9" hidden="1"/>
    <cellStyle name="Hipervínculo visitado" xfId="4623" builtinId="9" hidden="1"/>
    <cellStyle name="Hipervínculo visitado" xfId="4627" builtinId="9" hidden="1"/>
    <cellStyle name="Hipervínculo visitado" xfId="4631" builtinId="9" hidden="1"/>
    <cellStyle name="Hipervínculo visitado" xfId="4635" builtinId="9" hidden="1"/>
    <cellStyle name="Hipervínculo visitado" xfId="4639" builtinId="9" hidden="1"/>
    <cellStyle name="Hipervínculo visitado" xfId="4643" builtinId="9" hidden="1"/>
    <cellStyle name="Hipervínculo visitado" xfId="4647" builtinId="9" hidden="1"/>
    <cellStyle name="Hipervínculo visitado" xfId="4655" builtinId="9" hidden="1"/>
    <cellStyle name="Hipervínculo visitado" xfId="4659" builtinId="9" hidden="1"/>
    <cellStyle name="Hipervínculo visitado" xfId="4663" builtinId="9" hidden="1"/>
    <cellStyle name="Hipervínculo visitado" xfId="4667" builtinId="9" hidden="1"/>
    <cellStyle name="Hipervínculo visitado" xfId="4671" builtinId="9" hidden="1"/>
    <cellStyle name="Hipervínculo visitado" xfId="4675" builtinId="9" hidden="1"/>
    <cellStyle name="Hipervínculo visitado" xfId="4679" builtinId="9" hidden="1"/>
    <cellStyle name="Hipervínculo visitado" xfId="4685" builtinId="9" hidden="1"/>
    <cellStyle name="Hipervínculo visitado" xfId="4689" builtinId="9" hidden="1"/>
    <cellStyle name="Hipervínculo visitado" xfId="4693" builtinId="9" hidden="1"/>
    <cellStyle name="Hipervínculo visitado" xfId="4697" builtinId="9" hidden="1"/>
    <cellStyle name="Hipervínculo visitado" xfId="4701" builtinId="9" hidden="1"/>
    <cellStyle name="Hipervínculo visitado" xfId="4705" builtinId="9" hidden="1"/>
    <cellStyle name="Hipervínculo visitado" xfId="4709" builtinId="9" hidden="1"/>
    <cellStyle name="Hipervínculo visitado" xfId="4713" builtinId="9" hidden="1"/>
    <cellStyle name="Hipervínculo visitado" xfId="4721" builtinId="9" hidden="1"/>
    <cellStyle name="Hipervínculo visitado" xfId="4725" builtinId="9" hidden="1"/>
    <cellStyle name="Hipervínculo visitado" xfId="4729" builtinId="9" hidden="1"/>
    <cellStyle name="Hipervínculo visitado" xfId="4731" builtinId="9" hidden="1"/>
    <cellStyle name="Hipervínculo visitado" xfId="4735" builtinId="9" hidden="1"/>
    <cellStyle name="Hipervínculo visitado" xfId="4739" builtinId="9" hidden="1"/>
    <cellStyle name="Hipervínculo visitado" xfId="4743" builtinId="9" hidden="1"/>
    <cellStyle name="Hipervínculo visitado" xfId="4747" builtinId="9" hidden="1"/>
    <cellStyle name="Hipervínculo visitado" xfId="4751" builtinId="9" hidden="1"/>
    <cellStyle name="Hipervínculo visitado" xfId="4755" builtinId="9" hidden="1"/>
    <cellStyle name="Hipervínculo visitado" xfId="4759" builtinId="9" hidden="1"/>
    <cellStyle name="Hipervínculo visitado" xfId="4763" builtinId="9" hidden="1"/>
    <cellStyle name="Hipervínculo visitado" xfId="4767" builtinId="9" hidden="1"/>
    <cellStyle name="Hipervínculo visitado" xfId="4771" builtinId="9" hidden="1"/>
    <cellStyle name="Hipervínculo visitado" xfId="4775" builtinId="9" hidden="1"/>
    <cellStyle name="Hipervínculo visitado" xfId="4783" builtinId="9" hidden="1"/>
    <cellStyle name="Hipervínculo visitado" xfId="4787" builtinId="9" hidden="1"/>
    <cellStyle name="Hipervínculo visitado" xfId="4791" builtinId="9" hidden="1"/>
    <cellStyle name="Hipervínculo visitado" xfId="4795" builtinId="9" hidden="1"/>
    <cellStyle name="Hipervínculo visitado" xfId="4799" builtinId="9" hidden="1"/>
    <cellStyle name="Hipervínculo visitado" xfId="4803" builtinId="9" hidden="1"/>
    <cellStyle name="Hipervínculo visitado" xfId="4807" builtinId="9" hidden="1"/>
    <cellStyle name="Hipervínculo visitado" xfId="4811" builtinId="9" hidden="1"/>
    <cellStyle name="Hipervínculo visitado" xfId="4817" builtinId="9" hidden="1"/>
    <cellStyle name="Hipervínculo visitado" xfId="4821" builtinId="9" hidden="1"/>
    <cellStyle name="Hipervínculo visitado" xfId="4825" builtinId="9" hidden="1"/>
    <cellStyle name="Hipervínculo visitado" xfId="4829" builtinId="9" hidden="1"/>
    <cellStyle name="Hipervínculo visitado" xfId="4833" builtinId="9" hidden="1"/>
    <cellStyle name="Hipervínculo visitado" xfId="4837" builtinId="9" hidden="1"/>
    <cellStyle name="Hipervínculo visitado" xfId="4841" builtinId="9" hidden="1"/>
    <cellStyle name="Hipervínculo visitado" xfId="4849" builtinId="9" hidden="1"/>
    <cellStyle name="Hipervínculo visitado" xfId="4853" builtinId="9" hidden="1"/>
    <cellStyle name="Hipervínculo visitado" xfId="4857" builtinId="9" hidden="1"/>
    <cellStyle name="Hipervínculo visitado" xfId="4861" builtinId="9" hidden="1"/>
    <cellStyle name="Hipervínculo visitado" xfId="4863" builtinId="9" hidden="1"/>
    <cellStyle name="Hipervínculo visitado" xfId="4867" builtinId="9" hidden="1"/>
    <cellStyle name="Hipervínculo visitado" xfId="4871" builtinId="9" hidden="1"/>
    <cellStyle name="Hipervínculo visitado" xfId="4875" builtinId="9" hidden="1"/>
    <cellStyle name="Hipervínculo visitado" xfId="4879" builtinId="9" hidden="1"/>
    <cellStyle name="Hipervínculo visitado" xfId="4883" builtinId="9" hidden="1"/>
    <cellStyle name="Hipervínculo visitado" xfId="4887" builtinId="9" hidden="1"/>
    <cellStyle name="Hipervínculo visitado" xfId="4891" builtinId="9" hidden="1"/>
    <cellStyle name="Hipervínculo visitado" xfId="4895" builtinId="9" hidden="1"/>
    <cellStyle name="Hipervínculo visitado" xfId="4899" builtinId="9" hidden="1"/>
    <cellStyle name="Hipervínculo visitado" xfId="4903" builtinId="9" hidden="1"/>
    <cellStyle name="Hipervínculo visitado" xfId="4911" builtinId="9" hidden="1"/>
    <cellStyle name="Hipervínculo visitado" xfId="4915" builtinId="9" hidden="1"/>
    <cellStyle name="Hipervínculo visitado" xfId="4919" builtinId="9" hidden="1"/>
    <cellStyle name="Hipervínculo visitado" xfId="4923" builtinId="9" hidden="1"/>
    <cellStyle name="Hipervínculo visitado" xfId="4927" builtinId="9" hidden="1"/>
    <cellStyle name="Hipervínculo visitado" xfId="4931" builtinId="9" hidden="1"/>
    <cellStyle name="Hipervínculo visitado" xfId="4935" builtinId="9" hidden="1"/>
    <cellStyle name="Hipervínculo visitado" xfId="4939" builtinId="9" hidden="1"/>
    <cellStyle name="Hipervínculo visitado" xfId="4943" builtinId="9" hidden="1"/>
    <cellStyle name="Hipervínculo visitado" xfId="4949" builtinId="9" hidden="1"/>
    <cellStyle name="Hipervínculo visitado" xfId="4953" builtinId="9" hidden="1"/>
    <cellStyle name="Hipervínculo visitado" xfId="4957" builtinId="9" hidden="1"/>
    <cellStyle name="Hipervínculo visitado" xfId="4961" builtinId="9" hidden="1"/>
    <cellStyle name="Hipervínculo visitado" xfId="4965" builtinId="9" hidden="1"/>
    <cellStyle name="Hipervínculo visitado" xfId="4969" builtinId="9" hidden="1"/>
    <cellStyle name="Hipervínculo visitado" xfId="4977" builtinId="9" hidden="1"/>
    <cellStyle name="Hipervínculo visitado" xfId="4981" builtinId="9" hidden="1"/>
    <cellStyle name="Hipervínculo visitado" xfId="4985" builtinId="9" hidden="1"/>
    <cellStyle name="Hipervínculo visitado" xfId="4989" builtinId="9" hidden="1"/>
    <cellStyle name="Hipervínculo visitado" xfId="4993" builtinId="9" hidden="1"/>
    <cellStyle name="Hipervínculo visitado" xfId="4995" builtinId="9" hidden="1"/>
    <cellStyle name="Hipervínculo visitado" xfId="4999" builtinId="9" hidden="1"/>
    <cellStyle name="Hipervínculo visitado" xfId="5003" builtinId="9" hidden="1"/>
    <cellStyle name="Hipervínculo visitado" xfId="5007" builtinId="9" hidden="1"/>
    <cellStyle name="Hipervínculo visitado" xfId="5011" builtinId="9" hidden="1"/>
    <cellStyle name="Hipervínculo visitado" xfId="5015" builtinId="9" hidden="1"/>
    <cellStyle name="Hipervínculo visitado" xfId="5019" builtinId="9" hidden="1"/>
    <cellStyle name="Hipervínculo visitado" xfId="5023" builtinId="9" hidden="1"/>
    <cellStyle name="Hipervínculo visitado" xfId="5027" builtinId="9" hidden="1"/>
    <cellStyle name="Hipervínculo visitado" xfId="5031" builtinId="9" hidden="1"/>
    <cellStyle name="Hipervínculo visitado" xfId="5039" builtinId="9" hidden="1"/>
    <cellStyle name="Hipervínculo visitado" xfId="5043" builtinId="9" hidden="1"/>
    <cellStyle name="Hipervínculo visitado" xfId="5047" builtinId="9" hidden="1"/>
    <cellStyle name="Hipervínculo visitado" xfId="5051" builtinId="9" hidden="1"/>
    <cellStyle name="Hipervínculo visitado" xfId="5055" builtinId="9" hidden="1"/>
    <cellStyle name="Hipervínculo visitado" xfId="5059" builtinId="9" hidden="1"/>
    <cellStyle name="Hipervínculo visitado" xfId="5063" builtinId="9" hidden="1"/>
    <cellStyle name="Hipervínculo visitado" xfId="5067" builtinId="9" hidden="1"/>
    <cellStyle name="Hipervínculo visitado" xfId="5071" builtinId="9" hidden="1"/>
    <cellStyle name="Hipervínculo visitado" xfId="5075" builtinId="9" hidden="1"/>
    <cellStyle name="Hipervínculo visitado" xfId="5081" builtinId="9" hidden="1"/>
    <cellStyle name="Hipervínculo visitado" xfId="5085" builtinId="9" hidden="1"/>
    <cellStyle name="Hipervínculo visitado" xfId="5089" builtinId="9" hidden="1"/>
    <cellStyle name="Hipervínculo visitado" xfId="5093" builtinId="9" hidden="1"/>
    <cellStyle name="Hipervínculo visitado" xfId="5097" builtinId="9" hidden="1"/>
    <cellStyle name="Hipervínculo visitado" xfId="5105" builtinId="9" hidden="1"/>
    <cellStyle name="Hipervínculo visitado" xfId="5109" builtinId="9" hidden="1"/>
    <cellStyle name="Hipervínculo visitado" xfId="5113" builtinId="9" hidden="1"/>
    <cellStyle name="Hipervínculo visitado" xfId="5117" builtinId="9" hidden="1"/>
    <cellStyle name="Hipervínculo visitado" xfId="5121" builtinId="9" hidden="1"/>
    <cellStyle name="Hipervínculo visitado" xfId="5125" builtinId="9" hidden="1"/>
    <cellStyle name="Hipervínculo visitado" xfId="5127" builtinId="9" hidden="1"/>
    <cellStyle name="Hipervínculo visitado" xfId="5131" builtinId="9" hidden="1"/>
    <cellStyle name="Hipervínculo visitado" xfId="5135" builtinId="9" hidden="1"/>
    <cellStyle name="Hipervínculo visitado" xfId="5139" builtinId="9" hidden="1"/>
    <cellStyle name="Hipervínculo visitado" xfId="5143" builtinId="9" hidden="1"/>
    <cellStyle name="Hipervínculo visitado" xfId="5147" builtinId="9" hidden="1"/>
    <cellStyle name="Hipervínculo visitado" xfId="5151" builtinId="9" hidden="1"/>
    <cellStyle name="Hipervínculo visitado" xfId="5155" builtinId="9" hidden="1"/>
    <cellStyle name="Hipervínculo visitado" xfId="5159" builtinId="9" hidden="1"/>
    <cellStyle name="Hipervínculo visitado" xfId="5167" builtinId="9" hidden="1"/>
    <cellStyle name="Hipervínculo visitado" xfId="5171" builtinId="9" hidden="1"/>
    <cellStyle name="Hipervínculo visitado" xfId="5175" builtinId="9" hidden="1"/>
    <cellStyle name="Hipervínculo visitado" xfId="5179" builtinId="9" hidden="1"/>
    <cellStyle name="Hipervínculo visitado" xfId="5183" builtinId="9" hidden="1"/>
    <cellStyle name="Hipervínculo visitado" xfId="5187" builtinId="9" hidden="1"/>
    <cellStyle name="Hipervínculo visitado" xfId="5191" builtinId="9" hidden="1"/>
    <cellStyle name="Hipervínculo visitado" xfId="5195" builtinId="9" hidden="1"/>
    <cellStyle name="Hipervínculo visitado" xfId="5199" builtinId="9" hidden="1"/>
    <cellStyle name="Hipervínculo visitado" xfId="5203" builtinId="9" hidden="1"/>
    <cellStyle name="Hipervínculo visitado" xfId="5207" builtinId="9" hidden="1"/>
    <cellStyle name="Hipervínculo visitado" xfId="5212" builtinId="9" hidden="1"/>
    <cellStyle name="Hipervínculo visitado" xfId="5216" builtinId="9" hidden="1"/>
    <cellStyle name="Hipervínculo visitado" xfId="5220" builtinId="9" hidden="1"/>
    <cellStyle name="Hipervínculo visitado" xfId="5224" builtinId="9" hidden="1"/>
    <cellStyle name="Hipervínculo visitado" xfId="5232" builtinId="9" hidden="1"/>
    <cellStyle name="Hipervínculo visitado" xfId="5236" builtinId="9" hidden="1"/>
    <cellStyle name="Hipervínculo visitado" xfId="5240" builtinId="9" hidden="1"/>
    <cellStyle name="Hipervínculo visitado" xfId="5244" builtinId="9" hidden="1"/>
    <cellStyle name="Hipervínculo visitado" xfId="5248" builtinId="9" hidden="1"/>
    <cellStyle name="Hipervínculo visitado" xfId="5252" builtinId="9" hidden="1"/>
    <cellStyle name="Hipervínculo visitado" xfId="5256" builtinId="9" hidden="1"/>
    <cellStyle name="Hipervínculo visitado" xfId="5258" builtinId="9" hidden="1"/>
    <cellStyle name="Hipervínculo visitado" xfId="5262" builtinId="9" hidden="1"/>
    <cellStyle name="Hipervínculo visitado" xfId="5266" builtinId="9" hidden="1"/>
    <cellStyle name="Hipervínculo visitado" xfId="5270" builtinId="9" hidden="1"/>
    <cellStyle name="Hipervínculo visitado" xfId="5274" builtinId="9" hidden="1"/>
    <cellStyle name="Hipervínculo visitado" xfId="5278" builtinId="9" hidden="1"/>
    <cellStyle name="Hipervínculo visitado" xfId="5282" builtinId="9" hidden="1"/>
    <cellStyle name="Hipervínculo visitado" xfId="5286" builtinId="9" hidden="1"/>
    <cellStyle name="Hipervínculo visitado" xfId="5294" builtinId="9" hidden="1"/>
    <cellStyle name="Hipervínculo visitado" xfId="5298" builtinId="9" hidden="1"/>
    <cellStyle name="Hipervínculo visitado" xfId="5302" builtinId="9" hidden="1"/>
    <cellStyle name="Hipervínculo visitado" xfId="5306" builtinId="9" hidden="1"/>
    <cellStyle name="Hipervínculo visitado" xfId="5310" builtinId="9" hidden="1"/>
    <cellStyle name="Hipervínculo visitado" xfId="5314" builtinId="9" hidden="1"/>
    <cellStyle name="Hipervínculo visitado" xfId="5318" builtinId="9" hidden="1"/>
    <cellStyle name="Hipervínculo visitado" xfId="5322" builtinId="9" hidden="1"/>
    <cellStyle name="Hipervínculo visitado" xfId="5326" builtinId="9" hidden="1"/>
    <cellStyle name="Hipervínculo visitado" xfId="5330" builtinId="9" hidden="1"/>
    <cellStyle name="Hipervínculo visitado" xfId="5334" builtinId="9" hidden="1"/>
    <cellStyle name="Hipervínculo visitado" xfId="5338" builtinId="9" hidden="1"/>
    <cellStyle name="Hipervínculo visitado" xfId="5342" builtinId="9" hidden="1"/>
    <cellStyle name="Hipervínculo visitado" xfId="5346" builtinId="9" hidden="1"/>
    <cellStyle name="Hipervínculo visitado" xfId="5350" builtinId="9" hidden="1"/>
    <cellStyle name="Hipervínculo visitado" xfId="5358" builtinId="9" hidden="1"/>
    <cellStyle name="Hipervínculo visitado" xfId="5362" builtinId="9" hidden="1"/>
    <cellStyle name="Hipervínculo visitado" xfId="5366" builtinId="9" hidden="1"/>
    <cellStyle name="Hipervínculo visitado" xfId="5370" builtinId="9" hidden="1"/>
    <cellStyle name="Hipervínculo visitado" xfId="5374" builtinId="9" hidden="1"/>
    <cellStyle name="Hipervínculo visitado" xfId="5378" builtinId="9" hidden="1"/>
    <cellStyle name="Hipervínculo visitado" xfId="5382" builtinId="9" hidden="1"/>
    <cellStyle name="Hipervínculo visitado" xfId="5386" builtinId="9" hidden="1"/>
    <cellStyle name="Hipervínculo visitado" xfId="5394" builtinId="9" hidden="1"/>
    <cellStyle name="Hipervínculo visitado" xfId="5398" builtinId="9" hidden="1"/>
    <cellStyle name="Hipervínculo visitado" xfId="5402" builtinId="9" hidden="1"/>
    <cellStyle name="Hipervínculo visitado" xfId="5406" builtinId="9" hidden="1"/>
    <cellStyle name="Hipervínculo visitado" xfId="5410" builtinId="9" hidden="1"/>
    <cellStyle name="Hipervínculo visitado" xfId="5414" builtinId="9" hidden="1"/>
    <cellStyle name="Hipervínculo visitado" xfId="5418" builtinId="9" hidden="1"/>
    <cellStyle name="Hipervínculo visitado" xfId="5426" builtinId="9" hidden="1"/>
    <cellStyle name="Hipervínculo visitado" xfId="5430" builtinId="9" hidden="1"/>
    <cellStyle name="Hipervínculo visitado" xfId="5434" builtinId="9" hidden="1"/>
    <cellStyle name="Hipervínculo visitado" xfId="5438" builtinId="9" hidden="1"/>
    <cellStyle name="Hipervínculo visitado" xfId="5442" builtinId="9" hidden="1"/>
    <cellStyle name="Hipervínculo visitado" xfId="5446" builtinId="9" hidden="1"/>
    <cellStyle name="Hipervínculo visitado" xfId="5450" builtinId="9" hidden="1"/>
    <cellStyle name="Hipervínculo visitado" xfId="5454" builtinId="9" hidden="1"/>
    <cellStyle name="Hipervínculo visitado" xfId="5458" builtinId="9" hidden="1"/>
    <cellStyle name="Hipervínculo visitado" xfId="5462" builtinId="9" hidden="1"/>
    <cellStyle name="Hipervínculo visitado" xfId="5466" builtinId="9" hidden="1"/>
    <cellStyle name="Hipervínculo visitado" xfId="5470" builtinId="9" hidden="1"/>
    <cellStyle name="Hipervínculo visitado" xfId="5474" builtinId="9" hidden="1"/>
    <cellStyle name="Hipervínculo visitado" xfId="5480" builtinId="9" hidden="1"/>
    <cellStyle name="Hipervínculo visitado" xfId="5484" builtinId="9" hidden="1"/>
    <cellStyle name="Hipervínculo visitado" xfId="5492" builtinId="9" hidden="1"/>
    <cellStyle name="Hipervínculo visitado" xfId="5496" builtinId="9" hidden="1"/>
    <cellStyle name="Hipervínculo visitado" xfId="5500" builtinId="9" hidden="1"/>
    <cellStyle name="Hipervínculo visitado" xfId="5504" builtinId="9" hidden="1"/>
    <cellStyle name="Hipervínculo visitado" xfId="5508" builtinId="9" hidden="1"/>
    <cellStyle name="Hipervínculo visitado" xfId="5512" builtinId="9" hidden="1"/>
    <cellStyle name="Hipervínculo visitado" xfId="5516" builtinId="9" hidden="1"/>
    <cellStyle name="Hipervínculo visitado" xfId="5520" builtinId="9" hidden="1"/>
    <cellStyle name="Hipervínculo visitado" xfId="5524" builtinId="9" hidden="1"/>
    <cellStyle name="Hipervínculo visitado" xfId="5526" builtinId="9" hidden="1"/>
    <cellStyle name="Hipervínculo visitado" xfId="5530" builtinId="9" hidden="1"/>
    <cellStyle name="Hipervínculo visitado" xfId="5534" builtinId="9" hidden="1"/>
    <cellStyle name="Hipervínculo visitado" xfId="5538" builtinId="9" hidden="1"/>
    <cellStyle name="Hipervínculo visitado" xfId="5542" builtinId="9" hidden="1"/>
    <cellStyle name="Hipervínculo visitado" xfId="5546" builtinId="9" hidden="1"/>
    <cellStyle name="Hipervínculo visitado" xfId="5554" builtinId="9" hidden="1"/>
    <cellStyle name="Hipervínculo visitado" xfId="5558" builtinId="9" hidden="1"/>
    <cellStyle name="Hipervínculo visitado" xfId="5562" builtinId="9" hidden="1"/>
    <cellStyle name="Hipervínculo visitado" xfId="5566" builtinId="9" hidden="1"/>
    <cellStyle name="Hipervínculo visitado" xfId="5570" builtinId="9" hidden="1"/>
    <cellStyle name="Hipervínculo visitado" xfId="5574" builtinId="9" hidden="1"/>
    <cellStyle name="Hipervínculo visitado" xfId="5578" builtinId="9" hidden="1"/>
    <cellStyle name="Hipervínculo visitado" xfId="5582" builtinId="9" hidden="1"/>
    <cellStyle name="Hipervínculo visitado" xfId="5586" builtinId="9" hidden="1"/>
    <cellStyle name="Hipervínculo visitado" xfId="5590" builtinId="9" hidden="1"/>
    <cellStyle name="Hipervínculo visitado" xfId="5594" builtinId="9" hidden="1"/>
    <cellStyle name="Hipervínculo visitado" xfId="5598" builtinId="9" hidden="1"/>
    <cellStyle name="Hipervínculo visitado" xfId="5602" builtinId="9" hidden="1"/>
    <cellStyle name="Hipervínculo visitado" xfId="5606" builtinId="9" hidden="1"/>
    <cellStyle name="Hipervínculo visitado" xfId="5612" builtinId="9" hidden="1"/>
    <cellStyle name="Hipervínculo visitado" xfId="5620" builtinId="9" hidden="1"/>
    <cellStyle name="Hipervínculo visitado" xfId="5624" builtinId="9" hidden="1"/>
    <cellStyle name="Hipervínculo visitado" xfId="5628" builtinId="9" hidden="1"/>
    <cellStyle name="Hipervínculo visitado" xfId="5632" builtinId="9" hidden="1"/>
    <cellStyle name="Hipervínculo visitado" xfId="5636" builtinId="9" hidden="1"/>
    <cellStyle name="Hipervínculo visitado" xfId="5640" builtinId="9" hidden="1"/>
    <cellStyle name="Hipervínculo visitado" xfId="5644" builtinId="9" hidden="1"/>
    <cellStyle name="Hipervínculo visitado" xfId="5648" builtinId="9" hidden="1"/>
    <cellStyle name="Hipervínculo visitado" xfId="5652" builtinId="9" hidden="1"/>
    <cellStyle name="Hipervínculo visitado" xfId="5656" builtinId="9" hidden="1"/>
    <cellStyle name="Hipervínculo visitado" xfId="5658" builtinId="9" hidden="1"/>
    <cellStyle name="Hipervínculo visitado" xfId="5662" builtinId="9" hidden="1"/>
    <cellStyle name="Hipervínculo visitado" xfId="5666" builtinId="9" hidden="1"/>
    <cellStyle name="Hipervínculo visitado" xfId="5670" builtinId="9" hidden="1"/>
    <cellStyle name="Hipervínculo visitado" xfId="5674" builtinId="9" hidden="1"/>
    <cellStyle name="Hipervínculo visitado" xfId="5682" builtinId="9" hidden="1"/>
    <cellStyle name="Hipervínculo visitado" xfId="5686" builtinId="9" hidden="1"/>
    <cellStyle name="Hipervínculo visitado" xfId="5690" builtinId="9" hidden="1"/>
    <cellStyle name="Hipervínculo visitado" xfId="5694" builtinId="9" hidden="1"/>
    <cellStyle name="Hipervínculo visitado" xfId="5698" builtinId="9" hidden="1"/>
    <cellStyle name="Hipervínculo visitado" xfId="5702" builtinId="9" hidden="1"/>
    <cellStyle name="Hipervínculo visitado" xfId="5706" builtinId="9" hidden="1"/>
    <cellStyle name="Hipervínculo visitado" xfId="5710" builtinId="9" hidden="1"/>
    <cellStyle name="Hipervínculo visitado" xfId="5714" builtinId="9" hidden="1"/>
    <cellStyle name="Hipervínculo visitado" xfId="5718" builtinId="9" hidden="1"/>
    <cellStyle name="Hipervínculo visitado" xfId="5722" builtinId="9" hidden="1"/>
    <cellStyle name="Hipervínculo visitado" xfId="5726" builtinId="9" hidden="1"/>
    <cellStyle name="Hipervínculo visitado" xfId="5730" builtinId="9" hidden="1"/>
    <cellStyle name="Hipervínculo visitado" xfId="5734" builtinId="9" hidden="1"/>
    <cellStyle name="Hipervínculo visitado" xfId="5738" builtinId="9" hidden="1"/>
    <cellStyle name="Hipervínculo visitado" xfId="5748" builtinId="9" hidden="1"/>
    <cellStyle name="Hipervínculo visitado" xfId="5752" builtinId="9" hidden="1"/>
    <cellStyle name="Hipervínculo visitado" xfId="5756" builtinId="9" hidden="1"/>
    <cellStyle name="Hipervínculo visitado" xfId="5760" builtinId="9" hidden="1"/>
    <cellStyle name="Hipervínculo visitado" xfId="5764" builtinId="9" hidden="1"/>
    <cellStyle name="Hipervínculo visitado" xfId="5768" builtinId="9" hidden="1"/>
    <cellStyle name="Hipervínculo visitado" xfId="5772" builtinId="9" hidden="1"/>
    <cellStyle name="Hipervínculo visitado" xfId="5776" builtinId="9" hidden="1"/>
    <cellStyle name="Hipervínculo visitado" xfId="5780" builtinId="9" hidden="1"/>
    <cellStyle name="Hipervínculo visitado" xfId="5784" builtinId="9" hidden="1"/>
    <cellStyle name="Hipervínculo visitado" xfId="5788" builtinId="9" hidden="1"/>
    <cellStyle name="Hipervínculo visitado" xfId="5790" builtinId="9" hidden="1"/>
    <cellStyle name="Hipervínculo visitado" xfId="5794" builtinId="9" hidden="1"/>
    <cellStyle name="Hipervínculo visitado" xfId="5798" builtinId="9" hidden="1"/>
    <cellStyle name="Hipervínculo visitado" xfId="5802" builtinId="9" hidden="1"/>
    <cellStyle name="Hipervínculo visitado" xfId="5810" builtinId="9" hidden="1"/>
    <cellStyle name="Hipervínculo visitado" xfId="5814" builtinId="9" hidden="1"/>
    <cellStyle name="Hipervínculo visitado" xfId="5818" builtinId="9" hidden="1"/>
    <cellStyle name="Hipervínculo visitado" xfId="5822" builtinId="9" hidden="1"/>
    <cellStyle name="Hipervínculo visitado" xfId="5826" builtinId="9" hidden="1"/>
    <cellStyle name="Hipervínculo visitado" xfId="5830" builtinId="9" hidden="1"/>
    <cellStyle name="Hipervínculo visitado" xfId="5834" builtinId="9" hidden="1"/>
    <cellStyle name="Hipervínculo visitado" xfId="5838" builtinId="9" hidden="1"/>
    <cellStyle name="Hipervínculo visitado" xfId="5842" builtinId="9" hidden="1"/>
    <cellStyle name="Hipervínculo visitado" xfId="5846" builtinId="9" hidden="1"/>
    <cellStyle name="Hipervínculo visitado" xfId="5850" builtinId="9" hidden="1"/>
    <cellStyle name="Hipervínculo visitado" xfId="5854" builtinId="9" hidden="1"/>
    <cellStyle name="Hipervínculo visitado" xfId="5858" builtinId="9" hidden="1"/>
    <cellStyle name="Hipervínculo visitado" xfId="5862" builtinId="9" hidden="1"/>
    <cellStyle name="Hipervínculo visitado" xfId="5866" builtinId="9" hidden="1"/>
    <cellStyle name="Hipervínculo visitado" xfId="5876" builtinId="9" hidden="1"/>
    <cellStyle name="Hipervínculo visitado" xfId="5880" builtinId="9" hidden="1"/>
    <cellStyle name="Hipervínculo visitado" xfId="5884" builtinId="9" hidden="1"/>
    <cellStyle name="Hipervínculo visitado" xfId="5888" builtinId="9" hidden="1"/>
    <cellStyle name="Hipervínculo visitado" xfId="5892" builtinId="9" hidden="1"/>
    <cellStyle name="Hipervínculo visitado" xfId="5896" builtinId="9" hidden="1"/>
    <cellStyle name="Hipervínculo visitado" xfId="5900" builtinId="9" hidden="1"/>
    <cellStyle name="Hipervínculo visitado" xfId="5904" builtinId="9" hidden="1"/>
    <cellStyle name="Hipervínculo visitado" xfId="5908" builtinId="9" hidden="1"/>
    <cellStyle name="Hipervínculo visitado" xfId="5912" builtinId="9" hidden="1"/>
    <cellStyle name="Hipervínculo visitado" xfId="5916" builtinId="9" hidden="1"/>
    <cellStyle name="Hipervínculo visitado" xfId="5920" builtinId="9" hidden="1"/>
    <cellStyle name="Hipervínculo visitado" xfId="5922" builtinId="9" hidden="1"/>
    <cellStyle name="Hipervínculo visitado" xfId="5926" builtinId="9" hidden="1"/>
    <cellStyle name="Hipervínculo visitado" xfId="5930" builtinId="9" hidden="1"/>
    <cellStyle name="Hipervínculo visitado" xfId="5938" builtinId="9" hidden="1"/>
    <cellStyle name="Hipervínculo visitado" xfId="5942" builtinId="9" hidden="1"/>
    <cellStyle name="Hipervínculo visitado" xfId="5946" builtinId="9" hidden="1"/>
    <cellStyle name="Hipervínculo visitado" xfId="5950" builtinId="9" hidden="1"/>
    <cellStyle name="Hipervínculo visitado" xfId="5954" builtinId="9" hidden="1"/>
    <cellStyle name="Hipervínculo visitado" xfId="5958" builtinId="9" hidden="1"/>
    <cellStyle name="Hipervínculo visitado" xfId="5962" builtinId="9" hidden="1"/>
    <cellStyle name="Hipervínculo visitado" xfId="5966" builtinId="9" hidden="1"/>
    <cellStyle name="Hipervínculo visitado" xfId="5970" builtinId="9" hidden="1"/>
    <cellStyle name="Hipervínculo visitado" xfId="5974" builtinId="9" hidden="1"/>
    <cellStyle name="Hipervínculo visitado" xfId="5978" builtinId="9" hidden="1"/>
    <cellStyle name="Hipervínculo visitado" xfId="5982" builtinId="9" hidden="1"/>
    <cellStyle name="Hipervínculo visitado" xfId="5986" builtinId="9" hidden="1"/>
    <cellStyle name="Hipervínculo visitado" xfId="5990" builtinId="9" hidden="1"/>
    <cellStyle name="Hipervínculo visitado" xfId="5994" builtinId="9" hidden="1"/>
    <cellStyle name="Hipervínculo visitado" xfId="6002" builtinId="9" hidden="1"/>
    <cellStyle name="Hipervínculo visitado" xfId="6008" builtinId="9" hidden="1"/>
    <cellStyle name="Hipervínculo visitado" xfId="6012" builtinId="9" hidden="1"/>
    <cellStyle name="Hipervínculo visitado" xfId="6016" builtinId="9" hidden="1"/>
    <cellStyle name="Hipervínculo visitado" xfId="6020" builtinId="9" hidden="1"/>
    <cellStyle name="Hipervínculo visitado" xfId="6024" builtinId="9" hidden="1"/>
    <cellStyle name="Hipervínculo visitado" xfId="6028" builtinId="9" hidden="1"/>
    <cellStyle name="Hipervínculo visitado" xfId="6032" builtinId="9" hidden="1"/>
    <cellStyle name="Hipervínculo visitado" xfId="6036" builtinId="9" hidden="1"/>
    <cellStyle name="Hipervínculo visitado" xfId="6040" builtinId="9" hidden="1"/>
    <cellStyle name="Hipervínculo visitado" xfId="6044" builtinId="9" hidden="1"/>
    <cellStyle name="Hipervínculo visitado" xfId="6048" builtinId="9" hidden="1"/>
    <cellStyle name="Hipervínculo visitado" xfId="6052" builtinId="9" hidden="1"/>
    <cellStyle name="Hipervínculo visitado" xfId="6054" builtinId="9" hidden="1"/>
    <cellStyle name="Hipervínculo visitado" xfId="6058" builtinId="9" hidden="1"/>
    <cellStyle name="Hipervínculo visitado" xfId="6066" builtinId="9" hidden="1"/>
    <cellStyle name="Hipervínculo visitado" xfId="6070" builtinId="9" hidden="1"/>
    <cellStyle name="Hipervínculo visitado" xfId="6074" builtinId="9" hidden="1"/>
    <cellStyle name="Hipervínculo visitado" xfId="6078" builtinId="9" hidden="1"/>
    <cellStyle name="Hipervínculo visitado" xfId="6082" builtinId="9" hidden="1"/>
    <cellStyle name="Hipervínculo visitado" xfId="6086" builtinId="9" hidden="1"/>
    <cellStyle name="Hipervínculo visitado" xfId="6090" builtinId="9" hidden="1"/>
    <cellStyle name="Hipervínculo visitado" xfId="6094" builtinId="9" hidden="1"/>
    <cellStyle name="Hipervínculo visitado" xfId="6098" builtinId="9" hidden="1"/>
    <cellStyle name="Hipervínculo visitado" xfId="6102" builtinId="9" hidden="1"/>
    <cellStyle name="Hipervínculo visitado" xfId="6106" builtinId="9" hidden="1"/>
    <cellStyle name="Hipervínculo visitado" xfId="6110" builtinId="9" hidden="1"/>
    <cellStyle name="Hipervínculo visitado" xfId="6114" builtinId="9" hidden="1"/>
    <cellStyle name="Hipervínculo visitado" xfId="6118" builtinId="9" hidden="1"/>
    <cellStyle name="Hipervínculo visitado" xfId="6122" builtinId="9" hidden="1"/>
    <cellStyle name="Hipervínculo visitado" xfId="6130" builtinId="9" hidden="1"/>
    <cellStyle name="Hipervínculo visitado" xfId="6134" builtinId="9" hidden="1"/>
    <cellStyle name="Hipervínculo visitado" xfId="6140" builtinId="9" hidden="1"/>
    <cellStyle name="Hipervínculo visitado" xfId="6144" builtinId="9" hidden="1"/>
    <cellStyle name="Hipervínculo visitado" xfId="6148" builtinId="9" hidden="1"/>
    <cellStyle name="Hipervínculo visitado" xfId="6152" builtinId="9" hidden="1"/>
    <cellStyle name="Hipervínculo visitado" xfId="6156" builtinId="9" hidden="1"/>
    <cellStyle name="Hipervínculo visitado" xfId="6160" builtinId="9" hidden="1"/>
    <cellStyle name="Hipervínculo visitado" xfId="6164" builtinId="9" hidden="1"/>
    <cellStyle name="Hipervínculo visitado" xfId="6168" builtinId="9" hidden="1"/>
    <cellStyle name="Hipervínculo visitado" xfId="6172" builtinId="9" hidden="1"/>
    <cellStyle name="Hipervínculo visitado" xfId="6176" builtinId="9" hidden="1"/>
    <cellStyle name="Hipervínculo visitado" xfId="6180" builtinId="9" hidden="1"/>
    <cellStyle name="Hipervínculo visitado" xfId="6184" builtinId="9" hidden="1"/>
    <cellStyle name="Hipervínculo visitado" xfId="6186" builtinId="9" hidden="1"/>
    <cellStyle name="Hipervínculo visitado" xfId="6194" builtinId="9" hidden="1"/>
    <cellStyle name="Hipervínculo visitado" xfId="6198" builtinId="9" hidden="1"/>
    <cellStyle name="Hipervínculo visitado" xfId="6202" builtinId="9" hidden="1"/>
    <cellStyle name="Hipervínculo visitado" xfId="6206" builtinId="9" hidden="1"/>
    <cellStyle name="Hipervínculo visitado" xfId="6210" builtinId="9" hidden="1"/>
    <cellStyle name="Hipervínculo visitado" xfId="6214" builtinId="9" hidden="1"/>
    <cellStyle name="Hipervínculo visitado" xfId="6218" builtinId="9" hidden="1"/>
    <cellStyle name="Hipervínculo visitado" xfId="6222" builtinId="9" hidden="1"/>
    <cellStyle name="Hipervínculo visitado" xfId="6226" builtinId="9" hidden="1"/>
    <cellStyle name="Hipervínculo visitado" xfId="6230" builtinId="9" hidden="1"/>
    <cellStyle name="Hipervínculo visitado" xfId="6234" builtinId="9" hidden="1"/>
    <cellStyle name="Hipervínculo visitado" xfId="6238" builtinId="9" hidden="1"/>
    <cellStyle name="Hipervínculo visitado" xfId="6242" builtinId="9" hidden="1"/>
    <cellStyle name="Hipervínculo visitado" xfId="6246" builtinId="9" hidden="1"/>
    <cellStyle name="Hipervínculo visitado" xfId="6250" builtinId="9" hidden="1"/>
    <cellStyle name="Hipervínculo visitado" xfId="6258" builtinId="9" hidden="1"/>
    <cellStyle name="Hipervínculo visitado" xfId="6262" builtinId="9" hidden="1"/>
    <cellStyle name="Hipervínculo visitado" xfId="6266" builtinId="9" hidden="1"/>
    <cellStyle name="Hipervínculo visitado" xfId="6272" builtinId="9" hidden="1"/>
    <cellStyle name="Hipervínculo visitado" xfId="6276" builtinId="9" hidden="1"/>
    <cellStyle name="Hipervínculo visitado" xfId="6280" builtinId="9" hidden="1"/>
    <cellStyle name="Hipervínculo visitado" xfId="6284" builtinId="9" hidden="1"/>
    <cellStyle name="Hipervínculo visitado" xfId="6288" builtinId="9" hidden="1"/>
    <cellStyle name="Hipervínculo visitado" xfId="6292" builtinId="9" hidden="1"/>
    <cellStyle name="Hipervínculo visitado" xfId="6296" builtinId="9" hidden="1"/>
    <cellStyle name="Hipervínculo visitado" xfId="6300" builtinId="9" hidden="1"/>
    <cellStyle name="Hipervínculo visitado" xfId="6304" builtinId="9" hidden="1"/>
    <cellStyle name="Hipervínculo visitado" xfId="6308" builtinId="9" hidden="1"/>
    <cellStyle name="Hipervínculo visitado" xfId="6312" builtinId="9" hidden="1"/>
    <cellStyle name="Hipervínculo visitado" xfId="6316" builtinId="9" hidden="1"/>
    <cellStyle name="Hipervínculo visitado" xfId="6322" builtinId="9" hidden="1"/>
    <cellStyle name="Hipervínculo visitado" xfId="6326" builtinId="9" hidden="1"/>
    <cellStyle name="Hipervínculo visitado" xfId="6330" builtinId="9" hidden="1"/>
    <cellStyle name="Hipervínculo visitado" xfId="6334" builtinId="9" hidden="1"/>
    <cellStyle name="Hipervínculo visitado" xfId="6338" builtinId="9" hidden="1"/>
    <cellStyle name="Hipervínculo visitado" xfId="6342" builtinId="9" hidden="1"/>
    <cellStyle name="Hipervínculo visitado" xfId="6346" builtinId="9" hidden="1"/>
    <cellStyle name="Hipervínculo visitado" xfId="6350" builtinId="9" hidden="1"/>
    <cellStyle name="Hipervínculo visitado" xfId="6354" builtinId="9" hidden="1"/>
    <cellStyle name="Hipervínculo visitado" xfId="6358" builtinId="9" hidden="1"/>
    <cellStyle name="Hipervínculo visitado" xfId="6362" builtinId="9" hidden="1"/>
    <cellStyle name="Hipervínculo visitado" xfId="6366" builtinId="9" hidden="1"/>
    <cellStyle name="Hipervínculo visitado" xfId="6370" builtinId="9" hidden="1"/>
    <cellStyle name="Hipervínculo visitado" xfId="6374" builtinId="9" hidden="1"/>
    <cellStyle name="Hipervínculo visitado" xfId="6378" builtinId="9" hidden="1"/>
    <cellStyle name="Hipervínculo visitado" xfId="6386" builtinId="9" hidden="1"/>
    <cellStyle name="Hipervínculo visitado" xfId="6390" builtinId="9" hidden="1"/>
    <cellStyle name="Hipervínculo visitado" xfId="6394" builtinId="9" hidden="1"/>
    <cellStyle name="Hipervínculo visitado" xfId="6398" builtinId="9" hidden="1"/>
    <cellStyle name="Hipervínculo visitado" xfId="6404" builtinId="9" hidden="1"/>
    <cellStyle name="Hipervínculo visitado" xfId="6408" builtinId="9" hidden="1"/>
    <cellStyle name="Hipervínculo visitado" xfId="6412" builtinId="9" hidden="1"/>
    <cellStyle name="Hipervínculo visitado" xfId="6416" builtinId="9" hidden="1"/>
    <cellStyle name="Hipervínculo visitado" xfId="6420" builtinId="9" hidden="1"/>
    <cellStyle name="Hipervínculo visitado" xfId="6424" builtinId="9" hidden="1"/>
    <cellStyle name="Hipervínculo visitado" xfId="6428" builtinId="9" hidden="1"/>
    <cellStyle name="Hipervínculo visitado" xfId="6432" builtinId="9" hidden="1"/>
    <cellStyle name="Hipervínculo visitado" xfId="6436" builtinId="9" hidden="1"/>
    <cellStyle name="Hipervínculo visitado" xfId="6440" builtinId="9" hidden="1"/>
    <cellStyle name="Hipervínculo visitado" xfId="6444" builtinId="9" hidden="1"/>
    <cellStyle name="Hipervínculo visitado" xfId="6450" builtinId="9" hidden="1"/>
    <cellStyle name="Hipervínculo visitado" xfId="6454" builtinId="9" hidden="1"/>
    <cellStyle name="Hipervínculo visitado" xfId="6458" builtinId="9" hidden="1"/>
    <cellStyle name="Hipervínculo visitado" xfId="6462" builtinId="9" hidden="1"/>
    <cellStyle name="Hipervínculo visitado" xfId="6466" builtinId="9" hidden="1"/>
    <cellStyle name="Hipervínculo visitado" xfId="6470" builtinId="9" hidden="1"/>
    <cellStyle name="Hipervínculo visitado" xfId="6474" builtinId="9" hidden="1"/>
    <cellStyle name="Hipervínculo visitado" xfId="6478" builtinId="9" hidden="1"/>
    <cellStyle name="Hipervínculo visitado" xfId="6482" builtinId="9" hidden="1"/>
    <cellStyle name="Hipervínculo visitado" xfId="6486" builtinId="9" hidden="1"/>
    <cellStyle name="Hipervínculo visitado" xfId="6490" builtinId="9" hidden="1"/>
    <cellStyle name="Hipervínculo visitado" xfId="6494" builtinId="9" hidden="1"/>
    <cellStyle name="Hipervínculo visitado" xfId="6498" builtinId="9" hidden="1"/>
    <cellStyle name="Hipervínculo visitado" xfId="6502" builtinId="9" hidden="1"/>
    <cellStyle name="Hipervínculo visitado" xfId="6506" builtinId="9" hidden="1"/>
    <cellStyle name="Hipervínculo visitado" xfId="6514" builtinId="9" hidden="1"/>
    <cellStyle name="Hipervínculo visitado" xfId="6518" builtinId="9" hidden="1"/>
    <cellStyle name="Hipervínculo visitado" xfId="6522" builtinId="9" hidden="1"/>
    <cellStyle name="Hipervínculo visitado" xfId="6526" builtinId="9" hidden="1"/>
    <cellStyle name="Hipervínculo visitado" xfId="6530" builtinId="9" hidden="1"/>
    <cellStyle name="Hipervínculo visitado" xfId="6535" builtinId="9" hidden="1"/>
    <cellStyle name="Hipervínculo visitado" xfId="6539" builtinId="9" hidden="1"/>
    <cellStyle name="Hipervínculo visitado" xfId="6543" builtinId="9" hidden="1"/>
    <cellStyle name="Hipervínculo visitado" xfId="6547" builtinId="9" hidden="1"/>
    <cellStyle name="Hipervínculo visitado" xfId="6551" builtinId="9" hidden="1"/>
    <cellStyle name="Hipervínculo visitado" xfId="6555" builtinId="9" hidden="1"/>
    <cellStyle name="Hipervínculo visitado" xfId="6559" builtinId="9" hidden="1"/>
    <cellStyle name="Hipervínculo visitado" xfId="6563" builtinId="9" hidden="1"/>
    <cellStyle name="Hipervínculo visitado" xfId="6567" builtinId="9" hidden="1"/>
    <cellStyle name="Hipervínculo visitado" xfId="6571" builtinId="9" hidden="1"/>
    <cellStyle name="Hipervínculo visitado" xfId="6579" builtinId="9" hidden="1"/>
    <cellStyle name="Hipervínculo visitado" xfId="6581" builtinId="9" hidden="1"/>
    <cellStyle name="Hipervínculo visitado" xfId="6585" builtinId="9" hidden="1"/>
    <cellStyle name="Hipervínculo visitado" xfId="6589" builtinId="9" hidden="1"/>
    <cellStyle name="Hipervínculo visitado" xfId="6593" builtinId="9" hidden="1"/>
    <cellStyle name="Hipervínculo visitado" xfId="6597" builtinId="9" hidden="1"/>
    <cellStyle name="Hipervínculo visitado" xfId="6601" builtinId="9" hidden="1"/>
    <cellStyle name="Hipervínculo visitado" xfId="6605" builtinId="9" hidden="1"/>
    <cellStyle name="Hipervínculo visitado" xfId="6609" builtinId="9" hidden="1"/>
    <cellStyle name="Hipervínculo visitado" xfId="6613" builtinId="9" hidden="1"/>
    <cellStyle name="Hipervínculo visitado" xfId="6617" builtinId="9" hidden="1"/>
    <cellStyle name="Hipervínculo visitado" xfId="6621" builtinId="9" hidden="1"/>
    <cellStyle name="Hipervínculo visitado" xfId="6625" builtinId="9" hidden="1"/>
    <cellStyle name="Hipervínculo visitado" xfId="6629" builtinId="9" hidden="1"/>
    <cellStyle name="Hipervínculo visitado" xfId="6633" builtinId="9" hidden="1"/>
    <cellStyle name="Hipervínculo visitado" xfId="6641" builtinId="9" hidden="1"/>
    <cellStyle name="Hipervínculo visitado" xfId="6645" builtinId="9" hidden="1"/>
    <cellStyle name="Hipervínculo visitado" xfId="6649" builtinId="9" hidden="1"/>
    <cellStyle name="Hipervínculo visitado" xfId="6653" builtinId="9" hidden="1"/>
    <cellStyle name="Hipervínculo visitado" xfId="6657" builtinId="9" hidden="1"/>
    <cellStyle name="Hipervínculo visitado" xfId="6661" builtinId="9" hidden="1"/>
    <cellStyle name="Hipervínculo visitado" xfId="6665" builtinId="9" hidden="1"/>
    <cellStyle name="Hipervínculo visitado" xfId="6669" builtinId="9" hidden="1"/>
    <cellStyle name="Hipervínculo visitado" xfId="6673" builtinId="9" hidden="1"/>
    <cellStyle name="Hipervínculo visitado" xfId="6677" builtinId="9" hidden="1"/>
    <cellStyle name="Hipervínculo visitado" xfId="6681" builtinId="9" hidden="1"/>
    <cellStyle name="Hipervínculo visitado" xfId="6685" builtinId="9" hidden="1"/>
    <cellStyle name="Hipervínculo visitado" xfId="6637" builtinId="9" hidden="1"/>
    <cellStyle name="Hipervínculo visitado" xfId="6575" builtinId="9" hidden="1"/>
    <cellStyle name="Hipervínculo visitado" xfId="6510" builtinId="9" hidden="1"/>
    <cellStyle name="Hipervínculo visitado" xfId="6448" builtinId="9" hidden="1"/>
    <cellStyle name="Hipervínculo visitado" xfId="6382" builtinId="9" hidden="1"/>
    <cellStyle name="Hipervínculo visitado" xfId="6318" builtinId="9" hidden="1"/>
    <cellStyle name="Hipervínculo visitado" xfId="6254" builtinId="9" hidden="1"/>
    <cellStyle name="Hipervínculo visitado" xfId="6190" builtinId="9" hidden="1"/>
    <cellStyle name="Hipervínculo visitado" xfId="6126" builtinId="9" hidden="1"/>
    <cellStyle name="Hipervínculo visitado" xfId="6062" builtinId="9" hidden="1"/>
    <cellStyle name="Hipervínculo visitado" xfId="5998" builtinId="9" hidden="1"/>
    <cellStyle name="Hipervínculo visitado" xfId="5934" builtinId="9" hidden="1"/>
    <cellStyle name="Hipervínculo visitado" xfId="5870" builtinId="9" hidden="1"/>
    <cellStyle name="Hipervínculo visitado" xfId="5806" builtinId="9" hidden="1"/>
    <cellStyle name="Hipervínculo visitado" xfId="5744" builtinId="9" hidden="1"/>
    <cellStyle name="Hipervínculo visitado" xfId="5678" builtinId="9" hidden="1"/>
    <cellStyle name="Hipervínculo visitado" xfId="5616" builtinId="9" hidden="1"/>
    <cellStyle name="Hipervínculo visitado" xfId="5550" builtinId="9" hidden="1"/>
    <cellStyle name="Hipervínculo visitado" xfId="5488" builtinId="9" hidden="1"/>
    <cellStyle name="Hipervínculo visitado" xfId="5422" builtinId="9" hidden="1"/>
    <cellStyle name="Hipervínculo visitado" xfId="5354" builtinId="9" hidden="1"/>
    <cellStyle name="Hipervínculo visitado" xfId="5290" builtinId="9" hidden="1"/>
    <cellStyle name="Hipervínculo visitado" xfId="5228" builtinId="9" hidden="1"/>
    <cellStyle name="Hipervínculo visitado" xfId="5163" builtinId="9" hidden="1"/>
    <cellStyle name="Hipervínculo visitado" xfId="5101" builtinId="9" hidden="1"/>
    <cellStyle name="Hipervínculo visitado" xfId="5035" builtinId="9" hidden="1"/>
    <cellStyle name="Hipervínculo visitado" xfId="4973" builtinId="9" hidden="1"/>
    <cellStyle name="Hipervínculo visitado" xfId="4907" builtinId="9" hidden="1"/>
    <cellStyle name="Hipervínculo visitado" xfId="4845" builtinId="9" hidden="1"/>
    <cellStyle name="Hipervínculo visitado" xfId="4779" builtinId="9" hidden="1"/>
    <cellStyle name="Hipervínculo visitado" xfId="4717" builtinId="9" hidden="1"/>
    <cellStyle name="Hipervínculo visitado" xfId="4651" builtinId="9" hidden="1"/>
    <cellStyle name="Hipervínculo visitado" xfId="4589" builtinId="9" hidden="1"/>
    <cellStyle name="Hipervínculo visitado" xfId="4523" builtinId="9" hidden="1"/>
    <cellStyle name="Hipervínculo visitado" xfId="4461" builtinId="9" hidden="1"/>
    <cellStyle name="Hipervínculo visitado" xfId="4395" builtinId="9" hidden="1"/>
    <cellStyle name="Hipervínculo visitado" xfId="4333" builtinId="9" hidden="1"/>
    <cellStyle name="Hipervínculo visitado" xfId="4267" builtinId="9" hidden="1"/>
    <cellStyle name="Hipervínculo visitado" xfId="4203" builtinId="9" hidden="1"/>
    <cellStyle name="Hipervínculo visitado" xfId="4139" builtinId="9" hidden="1"/>
    <cellStyle name="Hipervínculo visitado" xfId="4075" builtinId="9" hidden="1"/>
    <cellStyle name="Hipervínculo visitado" xfId="4007" builtinId="9" hidden="1"/>
    <cellStyle name="Hipervínculo visitado" xfId="3943" builtinId="9" hidden="1"/>
    <cellStyle name="Hipervínculo visitado" xfId="3880" builtinId="9" hidden="1"/>
    <cellStyle name="Hipervínculo visitado" xfId="3816" builtinId="9" hidden="1"/>
    <cellStyle name="Hipervínculo visitado" xfId="3752" builtinId="9" hidden="1"/>
    <cellStyle name="Hipervínculo visitado" xfId="3688" builtinId="9" hidden="1"/>
    <cellStyle name="Hipervínculo visitado" xfId="3626" builtinId="9" hidden="1"/>
    <cellStyle name="Hipervínculo visitado" xfId="3560" builtinId="9" hidden="1"/>
    <cellStyle name="Hipervínculo visitado" xfId="3492" builtinId="9" hidden="1"/>
    <cellStyle name="Hipervínculo visitado" xfId="3428" builtinId="9" hidden="1"/>
    <cellStyle name="Hipervínculo visitado" xfId="3366" builtinId="9" hidden="1"/>
    <cellStyle name="Hipervínculo visitado" xfId="1848" builtinId="9" hidden="1"/>
    <cellStyle name="Hipervínculo visitado" xfId="1852" builtinId="9" hidden="1"/>
    <cellStyle name="Hipervínculo visitado" xfId="1856" builtinId="9" hidden="1"/>
    <cellStyle name="Hipervínculo visitado" xfId="1860" builtinId="9" hidden="1"/>
    <cellStyle name="Hipervínculo visitado" xfId="1864" builtinId="9" hidden="1"/>
    <cellStyle name="Hipervínculo visitado" xfId="1868" builtinId="9" hidden="1"/>
    <cellStyle name="Hipervínculo visitado" xfId="1872" builtinId="9" hidden="1"/>
    <cellStyle name="Hipervínculo visitado" xfId="1876" builtinId="9" hidden="1"/>
    <cellStyle name="Hipervínculo visitado" xfId="1880" builtinId="9" hidden="1"/>
    <cellStyle name="Hipervínculo visitado" xfId="1888" builtinId="9" hidden="1"/>
    <cellStyle name="Hipervínculo visitado" xfId="1892" builtinId="9" hidden="1"/>
    <cellStyle name="Hipervínculo visitado" xfId="1898" builtinId="9" hidden="1"/>
    <cellStyle name="Hipervínculo visitado" xfId="1902" builtinId="9" hidden="1"/>
    <cellStyle name="Hipervínculo visitado" xfId="1906" builtinId="9" hidden="1"/>
    <cellStyle name="Hipervínculo visitado" xfId="1910" builtinId="9" hidden="1"/>
    <cellStyle name="Hipervínculo visitado" xfId="1914" builtinId="9" hidden="1"/>
    <cellStyle name="Hipervínculo visitado" xfId="1918" builtinId="9" hidden="1"/>
    <cellStyle name="Hipervínculo visitado" xfId="1922" builtinId="9" hidden="1"/>
    <cellStyle name="Hipervínculo visitado" xfId="1926" builtinId="9" hidden="1"/>
    <cellStyle name="Hipervínculo visitado" xfId="1930" builtinId="9" hidden="1"/>
    <cellStyle name="Hipervínculo visitado" xfId="1934" builtinId="9" hidden="1"/>
    <cellStyle name="Hipervínculo visitado" xfId="1938" builtinId="9" hidden="1"/>
    <cellStyle name="Hipervínculo visitado" xfId="1942" builtinId="9" hidden="1"/>
    <cellStyle name="Hipervínculo visitado" xfId="1944" builtinId="9" hidden="1"/>
    <cellStyle name="Hipervínculo visitado" xfId="1948" builtinId="9" hidden="1"/>
    <cellStyle name="Hipervínculo visitado" xfId="1952" builtinId="9" hidden="1"/>
    <cellStyle name="Hipervínculo visitado" xfId="1956" builtinId="9" hidden="1"/>
    <cellStyle name="Hipervínculo visitado" xfId="1960" builtinId="9" hidden="1"/>
    <cellStyle name="Hipervínculo visitado" xfId="1964" builtinId="9" hidden="1"/>
    <cellStyle name="Hipervínculo visitado" xfId="1968" builtinId="9" hidden="1"/>
    <cellStyle name="Hipervínculo visitado" xfId="1972" builtinId="9" hidden="1"/>
    <cellStyle name="Hipervínculo visitado" xfId="1976" builtinId="9" hidden="1"/>
    <cellStyle name="Hipervínculo visitado" xfId="1980" builtinId="9" hidden="1"/>
    <cellStyle name="Hipervínculo visitado" xfId="1984" builtinId="9" hidden="1"/>
    <cellStyle name="Hipervínculo visitado" xfId="1988" builtinId="9" hidden="1"/>
    <cellStyle name="Hipervínculo visitado" xfId="1992" builtinId="9" hidden="1"/>
    <cellStyle name="Hipervínculo visitado" xfId="1996" builtinId="9" hidden="1"/>
    <cellStyle name="Hipervínculo visitado" xfId="2000" builtinId="9" hidden="1"/>
    <cellStyle name="Hipervínculo visitado" xfId="2004" builtinId="9" hidden="1"/>
    <cellStyle name="Hipervínculo visitado" xfId="2008" builtinId="9" hidden="1"/>
    <cellStyle name="Hipervínculo visitado" xfId="2016" builtinId="9" hidden="1"/>
    <cellStyle name="Hipervínculo visitado" xfId="2020" builtinId="9" hidden="1"/>
    <cellStyle name="Hipervínculo visitado" xfId="2024" builtinId="9" hidden="1"/>
    <cellStyle name="Hipervínculo visitado" xfId="2029" builtinId="9" hidden="1"/>
    <cellStyle name="Hipervínculo visitado" xfId="2033" builtinId="9" hidden="1"/>
    <cellStyle name="Hipervínculo visitado" xfId="2037" builtinId="9" hidden="1"/>
    <cellStyle name="Hipervínculo visitado" xfId="2041" builtinId="9" hidden="1"/>
    <cellStyle name="Hipervínculo visitado" xfId="2045" builtinId="9" hidden="1"/>
    <cellStyle name="Hipervínculo visitado" xfId="2049" builtinId="9" hidden="1"/>
    <cellStyle name="Hipervínculo visitado" xfId="2053" builtinId="9" hidden="1"/>
    <cellStyle name="Hipervínculo visitado" xfId="2057" builtinId="9" hidden="1"/>
    <cellStyle name="Hipervínculo visitado" xfId="2061" builtinId="9" hidden="1"/>
    <cellStyle name="Hipervínculo visitado" xfId="2065" builtinId="9" hidden="1"/>
    <cellStyle name="Hipervínculo visitado" xfId="2069" builtinId="9" hidden="1"/>
    <cellStyle name="Hipervínculo visitado" xfId="2073" builtinId="9" hidden="1"/>
    <cellStyle name="Hipervínculo visitado" xfId="2075" builtinId="9" hidden="1"/>
    <cellStyle name="Hipervínculo visitado" xfId="2079" builtinId="9" hidden="1"/>
    <cellStyle name="Hipervínculo visitado" xfId="2083" builtinId="9" hidden="1"/>
    <cellStyle name="Hipervínculo visitado" xfId="2087" builtinId="9" hidden="1"/>
    <cellStyle name="Hipervínculo visitado" xfId="2091" builtinId="9" hidden="1"/>
    <cellStyle name="Hipervínculo visitado" xfId="2095" builtinId="9" hidden="1"/>
    <cellStyle name="Hipervínculo visitado" xfId="2099" builtinId="9" hidden="1"/>
    <cellStyle name="Hipervínculo visitado" xfId="2103" builtinId="9" hidden="1"/>
    <cellStyle name="Hipervínculo visitado" xfId="2107" builtinId="9" hidden="1"/>
    <cellStyle name="Hipervínculo visitado" xfId="2111" builtinId="9" hidden="1"/>
    <cellStyle name="Hipervínculo visitado" xfId="2115" builtinId="9" hidden="1"/>
    <cellStyle name="Hipervínculo visitado" xfId="2119" builtinId="9" hidden="1"/>
    <cellStyle name="Hipervínculo visitado" xfId="2123" builtinId="9" hidden="1"/>
    <cellStyle name="Hipervínculo visitado" xfId="2127" builtinId="9" hidden="1"/>
    <cellStyle name="Hipervínculo visitado" xfId="2131" builtinId="9" hidden="1"/>
    <cellStyle name="Hipervínculo visitado" xfId="2135" builtinId="9" hidden="1"/>
    <cellStyle name="Hipervínculo visitado" xfId="2143" builtinId="9" hidden="1"/>
    <cellStyle name="Hipervínculo visitado" xfId="2147" builtinId="9" hidden="1"/>
    <cellStyle name="Hipervínculo visitado" xfId="2151" builtinId="9" hidden="1"/>
    <cellStyle name="Hipervínculo visitado" xfId="2155" builtinId="9" hidden="1"/>
    <cellStyle name="Hipervínculo visitado" xfId="2159" builtinId="9" hidden="1"/>
    <cellStyle name="Hipervínculo visitado" xfId="2163" builtinId="9" hidden="1"/>
    <cellStyle name="Hipervínculo visitado" xfId="2167" builtinId="9" hidden="1"/>
    <cellStyle name="Hipervínculo visitado" xfId="2171" builtinId="9" hidden="1"/>
    <cellStyle name="Hipervínculo visitado" xfId="2175" builtinId="9" hidden="1"/>
    <cellStyle name="Hipervínculo visitado" xfId="2179" builtinId="9" hidden="1"/>
    <cellStyle name="Hipervínculo visitado" xfId="2183" builtinId="9" hidden="1"/>
    <cellStyle name="Hipervínculo visitado" xfId="2187" builtinId="9" hidden="1"/>
    <cellStyle name="Hipervínculo visitado" xfId="2191" builtinId="9" hidden="1"/>
    <cellStyle name="Hipervínculo visitado" xfId="2195" builtinId="9" hidden="1"/>
    <cellStyle name="Hipervínculo visitado" xfId="2199" builtinId="9" hidden="1"/>
    <cellStyle name="Hipervínculo visitado" xfId="2203" builtinId="9" hidden="1"/>
    <cellStyle name="Hipervínculo visitado" xfId="2211" builtinId="9" hidden="1"/>
    <cellStyle name="Hipervínculo visitado" xfId="2215" builtinId="9" hidden="1"/>
    <cellStyle name="Hipervínculo visitado" xfId="2219" builtinId="9" hidden="1"/>
    <cellStyle name="Hipervínculo visitado" xfId="2223" builtinId="9" hidden="1"/>
    <cellStyle name="Hipervínculo visitado" xfId="2227" builtinId="9" hidden="1"/>
    <cellStyle name="Hipervínculo visitado" xfId="2231" builtinId="9" hidden="1"/>
    <cellStyle name="Hipervínculo visitado" xfId="2235" builtinId="9" hidden="1"/>
    <cellStyle name="Hipervínculo visitado" xfId="2239" builtinId="9" hidden="1"/>
    <cellStyle name="Hipervínculo visitado" xfId="2243" builtinId="9" hidden="1"/>
    <cellStyle name="Hipervínculo visitado" xfId="2247" builtinId="9" hidden="1"/>
    <cellStyle name="Hipervínculo visitado" xfId="2251" builtinId="9" hidden="1"/>
    <cellStyle name="Hipervínculo visitado" xfId="2255" builtinId="9" hidden="1"/>
    <cellStyle name="Hipervínculo visitado" xfId="2259" builtinId="9" hidden="1"/>
    <cellStyle name="Hipervínculo visitado" xfId="2263" builtinId="9" hidden="1"/>
    <cellStyle name="Hipervínculo visitado" xfId="2267" builtinId="9" hidden="1"/>
    <cellStyle name="Hipervínculo visitado" xfId="2275" builtinId="9" hidden="1"/>
    <cellStyle name="Hipervínculo visitado" xfId="2279" builtinId="9" hidden="1"/>
    <cellStyle name="Hipervínculo visitado" xfId="2283" builtinId="9" hidden="1"/>
    <cellStyle name="Hipervínculo visitado" xfId="2287" builtinId="9" hidden="1"/>
    <cellStyle name="Hipervínculo visitado" xfId="2291" builtinId="9" hidden="1"/>
    <cellStyle name="Hipervínculo visitado" xfId="2296" builtinId="9" hidden="1"/>
    <cellStyle name="Hipervínculo visitado" xfId="2300" builtinId="9" hidden="1"/>
    <cellStyle name="Hipervínculo visitado" xfId="2304" builtinId="9" hidden="1"/>
    <cellStyle name="Hipervínculo visitado" xfId="2308" builtinId="9" hidden="1"/>
    <cellStyle name="Hipervínculo visitado" xfId="2312" builtinId="9" hidden="1"/>
    <cellStyle name="Hipervínculo visitado" xfId="2316" builtinId="9" hidden="1"/>
    <cellStyle name="Hipervínculo visitado" xfId="2320" builtinId="9" hidden="1"/>
    <cellStyle name="Hipervínculo visitado" xfId="2324" builtinId="9" hidden="1"/>
    <cellStyle name="Hipervínculo visitado" xfId="2328" builtinId="9" hidden="1"/>
    <cellStyle name="Hipervínculo visitado" xfId="2332" builtinId="9" hidden="1"/>
    <cellStyle name="Hipervínculo visitado" xfId="2336" builtinId="9" hidden="1"/>
    <cellStyle name="Hipervínculo visitado" xfId="2340" builtinId="9" hidden="1"/>
    <cellStyle name="Hipervínculo visitado" xfId="2342" builtinId="9" hidden="1"/>
    <cellStyle name="Hipervínculo visitado" xfId="2346" builtinId="9" hidden="1"/>
    <cellStyle name="Hipervínculo visitado" xfId="2350" builtinId="9" hidden="1"/>
    <cellStyle name="Hipervínculo visitado" xfId="2354" builtinId="9" hidden="1"/>
    <cellStyle name="Hipervínculo visitado" xfId="2358" builtinId="9" hidden="1"/>
    <cellStyle name="Hipervínculo visitado" xfId="2362" builtinId="9" hidden="1"/>
    <cellStyle name="Hipervínculo visitado" xfId="2366" builtinId="9" hidden="1"/>
    <cellStyle name="Hipervínculo visitado" xfId="2370" builtinId="9" hidden="1"/>
    <cellStyle name="Hipervínculo visitado" xfId="2374" builtinId="9" hidden="1"/>
    <cellStyle name="Hipervínculo visitado" xfId="2378" builtinId="9" hidden="1"/>
    <cellStyle name="Hipervínculo visitado" xfId="2382" builtinId="9" hidden="1"/>
    <cellStyle name="Hipervínculo visitado" xfId="2386" builtinId="9" hidden="1"/>
    <cellStyle name="Hipervínculo visitado" xfId="2390" builtinId="9" hidden="1"/>
    <cellStyle name="Hipervínculo visitado" xfId="2394" builtinId="9" hidden="1"/>
    <cellStyle name="Hipervínculo visitado" xfId="2402" builtinId="9" hidden="1"/>
    <cellStyle name="Hipervínculo visitado" xfId="2406" builtinId="9" hidden="1"/>
    <cellStyle name="Hipervínculo visitado" xfId="2410" builtinId="9" hidden="1"/>
    <cellStyle name="Hipervínculo visitado" xfId="2414" builtinId="9" hidden="1"/>
    <cellStyle name="Hipervínculo visitado" xfId="2418" builtinId="9" hidden="1"/>
    <cellStyle name="Hipervínculo visitado" xfId="2422" builtinId="9" hidden="1"/>
    <cellStyle name="Hipervínculo visitado" xfId="2426" builtinId="9" hidden="1"/>
    <cellStyle name="Hipervínculo visitado" xfId="2430" builtinId="9" hidden="1"/>
    <cellStyle name="Hipervínculo visitado" xfId="2434" builtinId="9" hidden="1"/>
    <cellStyle name="Hipervínculo visitado" xfId="2438" builtinId="9" hidden="1"/>
    <cellStyle name="Hipervínculo visitado" xfId="2442" builtinId="9" hidden="1"/>
    <cellStyle name="Hipervínculo visitado" xfId="2446" builtinId="9" hidden="1"/>
    <cellStyle name="Hipervínculo visitado" xfId="2450" builtinId="9" hidden="1"/>
    <cellStyle name="Hipervínculo visitado" xfId="2454" builtinId="9" hidden="1"/>
    <cellStyle name="Hipervínculo visitado" xfId="2458" builtinId="9" hidden="1"/>
    <cellStyle name="Hipervínculo visitado" xfId="2462" builtinId="9" hidden="1"/>
    <cellStyle name="Hipervínculo visitado" xfId="2466" builtinId="9" hidden="1"/>
    <cellStyle name="Hipervínculo visitado" xfId="2470" builtinId="9" hidden="1"/>
    <cellStyle name="Hipervínculo visitado" xfId="2474" builtinId="9" hidden="1"/>
    <cellStyle name="Hipervínculo visitado" xfId="2478" builtinId="9" hidden="1"/>
    <cellStyle name="Hipervínculo visitado" xfId="2482" builtinId="9" hidden="1"/>
    <cellStyle name="Hipervínculo visitado" xfId="2486" builtinId="9" hidden="1"/>
    <cellStyle name="Hipervínculo visitado" xfId="2490" builtinId="9" hidden="1"/>
    <cellStyle name="Hipervínculo visitado" xfId="2494" builtinId="9" hidden="1"/>
    <cellStyle name="Hipervínculo visitado" xfId="2498" builtinId="9" hidden="1"/>
    <cellStyle name="Hipervínculo visitado" xfId="2502" builtinId="9" hidden="1"/>
    <cellStyle name="Hipervínculo visitado" xfId="2506" builtinId="9" hidden="1"/>
    <cellStyle name="Hipervínculo visitado" xfId="2510" builtinId="9" hidden="1"/>
    <cellStyle name="Hipervínculo visitado" xfId="2514" builtinId="9" hidden="1"/>
    <cellStyle name="Hipervínculo visitado" xfId="2518" builtinId="9" hidden="1"/>
    <cellStyle name="Hipervínculo visitado" xfId="2522" builtinId="9" hidden="1"/>
    <cellStyle name="Hipervínculo visitado" xfId="2530" builtinId="9" hidden="1"/>
    <cellStyle name="Hipervínculo visitado" xfId="2534" builtinId="9" hidden="1"/>
    <cellStyle name="Hipervínculo visitado" xfId="2538" builtinId="9" hidden="1"/>
    <cellStyle name="Hipervínculo visitado" xfId="2542" builtinId="9" hidden="1"/>
    <cellStyle name="Hipervínculo visitado" xfId="2546" builtinId="9" hidden="1"/>
    <cellStyle name="Hipervínculo visitado" xfId="2550" builtinId="9" hidden="1"/>
    <cellStyle name="Hipervínculo visitado" xfId="2554" builtinId="9" hidden="1"/>
    <cellStyle name="Hipervínculo visitado" xfId="2558" builtinId="9" hidden="1"/>
    <cellStyle name="Hipervínculo visitado" xfId="2562" builtinId="9" hidden="1"/>
    <cellStyle name="Hipervínculo visitado" xfId="2566" builtinId="9" hidden="1"/>
    <cellStyle name="Hipervínculo visitado" xfId="2570" builtinId="9" hidden="1"/>
    <cellStyle name="Hipervínculo visitado" xfId="2574" builtinId="9" hidden="1"/>
    <cellStyle name="Hipervínculo visitado" xfId="2578" builtinId="9" hidden="1"/>
    <cellStyle name="Hipervínculo visitado" xfId="2582" builtinId="9" hidden="1"/>
    <cellStyle name="Hipervínculo visitado" xfId="2586" builtinId="9" hidden="1"/>
    <cellStyle name="Hipervínculo visitado" xfId="2590" builtinId="9" hidden="1"/>
    <cellStyle name="Hipervínculo visitado" xfId="2594" builtinId="9" hidden="1"/>
    <cellStyle name="Hipervínculo visitado" xfId="2598" builtinId="9" hidden="1"/>
    <cellStyle name="Hipervínculo visitado" xfId="2602" builtinId="9" hidden="1"/>
    <cellStyle name="Hipervínculo visitado" xfId="2610" builtinId="9" hidden="1"/>
    <cellStyle name="Hipervínculo visitado" xfId="2614" builtinId="9" hidden="1"/>
    <cellStyle name="Hipervínculo visitado" xfId="2618" builtinId="9" hidden="1"/>
    <cellStyle name="Hipervínculo visitado" xfId="2622" builtinId="9" hidden="1"/>
    <cellStyle name="Hipervínculo visitado" xfId="2626" builtinId="9" hidden="1"/>
    <cellStyle name="Hipervínculo visitado" xfId="2630" builtinId="9" hidden="1"/>
    <cellStyle name="Hipervínculo visitado" xfId="2634" builtinId="9" hidden="1"/>
    <cellStyle name="Hipervínculo visitado" xfId="2638" builtinId="9" hidden="1"/>
    <cellStyle name="Hipervínculo visitado" xfId="2642" builtinId="9" hidden="1"/>
    <cellStyle name="Hipervínculo visitado" xfId="2646" builtinId="9" hidden="1"/>
    <cellStyle name="Hipervínculo visitado" xfId="2650" builtinId="9" hidden="1"/>
    <cellStyle name="Hipervínculo visitado" xfId="2654" builtinId="9" hidden="1"/>
    <cellStyle name="Hipervínculo visitado" xfId="2662" builtinId="9" hidden="1"/>
    <cellStyle name="Hipervínculo visitado" xfId="2666" builtinId="9" hidden="1"/>
    <cellStyle name="Hipervínculo visitado" xfId="2670" builtinId="9" hidden="1"/>
    <cellStyle name="Hipervínculo visitado" xfId="2674" builtinId="9" hidden="1"/>
    <cellStyle name="Hipervínculo visitado" xfId="2678" builtinId="9" hidden="1"/>
    <cellStyle name="Hipervínculo visitado" xfId="2682" builtinId="9" hidden="1"/>
    <cellStyle name="Hipervínculo visitado" xfId="2686" builtinId="9" hidden="1"/>
    <cellStyle name="Hipervínculo visitado" xfId="2690" builtinId="9" hidden="1"/>
    <cellStyle name="Hipervínculo visitado" xfId="2695" builtinId="9" hidden="1"/>
    <cellStyle name="Hipervínculo visitado" xfId="2699" builtinId="9" hidden="1"/>
    <cellStyle name="Hipervínculo visitado" xfId="2703" builtinId="9" hidden="1"/>
    <cellStyle name="Hipervínculo visitado" xfId="2707" builtinId="9" hidden="1"/>
    <cellStyle name="Hipervínculo visitado" xfId="2711" builtinId="9" hidden="1"/>
    <cellStyle name="Hipervínculo visitado" xfId="2715" builtinId="9" hidden="1"/>
    <cellStyle name="Hipervínculo visitado" xfId="2719" builtinId="9" hidden="1"/>
    <cellStyle name="Hipervínculo visitado" xfId="2723" builtinId="9" hidden="1"/>
    <cellStyle name="Hipervínculo visitado" xfId="2727" builtinId="9" hidden="1"/>
    <cellStyle name="Hipervínculo visitado" xfId="2731" builtinId="9" hidden="1"/>
    <cellStyle name="Hipervínculo visitado" xfId="2735" builtinId="9" hidden="1"/>
    <cellStyle name="Hipervínculo visitado" xfId="2739" builtinId="9" hidden="1"/>
    <cellStyle name="Hipervínculo visitado" xfId="2741" builtinId="9" hidden="1"/>
    <cellStyle name="Hipervínculo visitado" xfId="2745" builtinId="9" hidden="1"/>
    <cellStyle name="Hipervínculo visitado" xfId="2749" builtinId="9" hidden="1"/>
    <cellStyle name="Hipervínculo visitado" xfId="2753" builtinId="9" hidden="1"/>
    <cellStyle name="Hipervínculo visitado" xfId="2757" builtinId="9" hidden="1"/>
    <cellStyle name="Hipervínculo visitado" xfId="2761" builtinId="9" hidden="1"/>
    <cellStyle name="Hipervínculo visitado" xfId="2765" builtinId="9" hidden="1"/>
    <cellStyle name="Hipervínculo visitado" xfId="2769" builtinId="9" hidden="1"/>
    <cellStyle name="Hipervínculo visitado" xfId="2773" builtinId="9" hidden="1"/>
    <cellStyle name="Hipervínculo visitado" xfId="2777" builtinId="9" hidden="1"/>
    <cellStyle name="Hipervínculo visitado" xfId="2781" builtinId="9" hidden="1"/>
    <cellStyle name="Hipervínculo visitado" xfId="2789" builtinId="9" hidden="1"/>
    <cellStyle name="Hipervínculo visitado" xfId="2793" builtinId="9" hidden="1"/>
    <cellStyle name="Hipervínculo visitado" xfId="2797" builtinId="9" hidden="1"/>
    <cellStyle name="Hipervínculo visitado" xfId="2801" builtinId="9" hidden="1"/>
    <cellStyle name="Hipervínculo visitado" xfId="2805" builtinId="9" hidden="1"/>
    <cellStyle name="Hipervínculo visitado" xfId="2809" builtinId="9" hidden="1"/>
    <cellStyle name="Hipervínculo visitado" xfId="2813" builtinId="9" hidden="1"/>
    <cellStyle name="Hipervínculo visitado" xfId="2817" builtinId="9" hidden="1"/>
    <cellStyle name="Hipervínculo visitado" xfId="2821" builtinId="9" hidden="1"/>
    <cellStyle name="Hipervínculo visitado" xfId="2825" builtinId="9" hidden="1"/>
    <cellStyle name="Hipervínculo visitado" xfId="2829" builtinId="9" hidden="1"/>
    <cellStyle name="Hipervínculo visitado" xfId="2833" builtinId="9" hidden="1"/>
    <cellStyle name="Hipervínculo visitado" xfId="2837" builtinId="9" hidden="1"/>
    <cellStyle name="Hipervínculo visitado" xfId="2841" builtinId="9" hidden="1"/>
    <cellStyle name="Hipervínculo visitado" xfId="2845" builtinId="9" hidden="1"/>
    <cellStyle name="Hipervínculo visitado" xfId="2849" builtinId="9" hidden="1"/>
    <cellStyle name="Hipervínculo visitado" xfId="2853" builtinId="9" hidden="1"/>
    <cellStyle name="Hipervínculo visitado" xfId="2857" builtinId="9" hidden="1"/>
    <cellStyle name="Hipervínculo visitado" xfId="2861" builtinId="9" hidden="1"/>
    <cellStyle name="Hipervínculo visitado" xfId="2865" builtinId="9" hidden="1"/>
    <cellStyle name="Hipervínculo visitado" xfId="2869" builtinId="9" hidden="1"/>
    <cellStyle name="Hipervínculo visitado" xfId="2873" builtinId="9" hidden="1"/>
    <cellStyle name="Hipervínculo visitado" xfId="2877" builtinId="9" hidden="1"/>
    <cellStyle name="Hipervínculo visitado" xfId="2881" builtinId="9" hidden="1"/>
    <cellStyle name="Hipervínculo visitado" xfId="2885" builtinId="9" hidden="1"/>
    <cellStyle name="Hipervínculo visitado" xfId="2889" builtinId="9" hidden="1"/>
    <cellStyle name="Hipervínculo visitado" xfId="2893" builtinId="9" hidden="1"/>
    <cellStyle name="Hipervínculo visitado" xfId="2897" builtinId="9" hidden="1"/>
    <cellStyle name="Hipervínculo visitado" xfId="2901" builtinId="9" hidden="1"/>
    <cellStyle name="Hipervínculo visitado" xfId="2905" builtinId="9" hidden="1"/>
    <cellStyle name="Hipervínculo visitado" xfId="2909" builtinId="9" hidden="1"/>
    <cellStyle name="Hipervínculo visitado" xfId="2917" builtinId="9" hidden="1"/>
    <cellStyle name="Hipervínculo visitado" xfId="2921" builtinId="9" hidden="1"/>
    <cellStyle name="Hipervínculo visitado" xfId="2925" builtinId="9" hidden="1"/>
    <cellStyle name="Hipervínculo visitado" xfId="2929" builtinId="9" hidden="1"/>
    <cellStyle name="Hipervínculo visitado" xfId="2933" builtinId="9" hidden="1"/>
    <cellStyle name="Hipervínculo visitado" xfId="2937" builtinId="9" hidden="1"/>
    <cellStyle name="Hipervínculo visitado" xfId="2941" builtinId="9" hidden="1"/>
    <cellStyle name="Hipervínculo visitado" xfId="2945" builtinId="9" hidden="1"/>
    <cellStyle name="Hipervínculo visitado" xfId="2949" builtinId="9" hidden="1"/>
    <cellStyle name="Hipervínculo visitado" xfId="2953" builtinId="9" hidden="1"/>
    <cellStyle name="Hipervínculo visitado" xfId="2957" builtinId="9" hidden="1"/>
    <cellStyle name="Hipervínculo visitado" xfId="2961" builtinId="9" hidden="1"/>
    <cellStyle name="Hipervínculo visitado" xfId="2965" builtinId="9" hidden="1"/>
    <cellStyle name="Hipervínculo visitado" xfId="2969" builtinId="9" hidden="1"/>
    <cellStyle name="Hipervínculo visitado" xfId="2973" builtinId="9" hidden="1"/>
    <cellStyle name="Hipervínculo visitado" xfId="2977" builtinId="9" hidden="1"/>
    <cellStyle name="Hipervínculo visitado" xfId="2981" builtinId="9" hidden="1"/>
    <cellStyle name="Hipervínculo visitado" xfId="2985" builtinId="9" hidden="1"/>
    <cellStyle name="Hipervínculo visitado" xfId="2989" builtinId="9" hidden="1"/>
    <cellStyle name="Hipervínculo visitado" xfId="2993" builtinId="9" hidden="1"/>
    <cellStyle name="Hipervínculo visitado" xfId="2997" builtinId="9" hidden="1"/>
    <cellStyle name="Hipervínculo visitado" xfId="3001" builtinId="9" hidden="1"/>
    <cellStyle name="Hipervínculo visitado" xfId="3009" builtinId="9" hidden="1"/>
    <cellStyle name="Hipervínculo visitado" xfId="3013" builtinId="9" hidden="1"/>
    <cellStyle name="Hipervínculo visitado" xfId="3017" builtinId="9" hidden="1"/>
    <cellStyle name="Hipervínculo visitado" xfId="3021" builtinId="9" hidden="1"/>
    <cellStyle name="Hipervínculo visitado" xfId="3025" builtinId="9" hidden="1"/>
    <cellStyle name="Hipervínculo visitado" xfId="3029" builtinId="9" hidden="1"/>
    <cellStyle name="Hipervínculo visitado" xfId="3033" builtinId="9" hidden="1"/>
    <cellStyle name="Hipervínculo visitado" xfId="3037" builtinId="9" hidden="1"/>
    <cellStyle name="Hipervínculo visitado" xfId="3041" builtinId="9" hidden="1"/>
    <cellStyle name="Hipervínculo visitado" xfId="3049" builtinId="9" hidden="1"/>
    <cellStyle name="Hipervínculo visitado" xfId="3053" builtinId="9" hidden="1"/>
    <cellStyle name="Hipervínculo visitado" xfId="3057" builtinId="9" hidden="1"/>
    <cellStyle name="Hipervínculo visitado" xfId="3061" builtinId="9" hidden="1"/>
    <cellStyle name="Hipervínculo visitado" xfId="3065" builtinId="9" hidden="1"/>
    <cellStyle name="Hipervínculo visitado" xfId="3069" builtinId="9" hidden="1"/>
    <cellStyle name="Hipervínculo visitado" xfId="3073" builtinId="9" hidden="1"/>
    <cellStyle name="Hipervínculo visitado" xfId="3077" builtinId="9" hidden="1"/>
    <cellStyle name="Hipervínculo visitado" xfId="3081" builtinId="9" hidden="1"/>
    <cellStyle name="Hipervínculo visitado" xfId="3085" builtinId="9" hidden="1"/>
    <cellStyle name="Hipervínculo visitado" xfId="3089" builtinId="9" hidden="1"/>
    <cellStyle name="Hipervínculo visitado" xfId="3095" builtinId="9" hidden="1"/>
    <cellStyle name="Hipervínculo visitado" xfId="3099" builtinId="9" hidden="1"/>
    <cellStyle name="Hipervínculo visitado" xfId="3103" builtinId="9" hidden="1"/>
    <cellStyle name="Hipervínculo visitado" xfId="3107" builtinId="9" hidden="1"/>
    <cellStyle name="Hipervínculo visitado" xfId="3111" builtinId="9" hidden="1"/>
    <cellStyle name="Hipervínculo visitado" xfId="3115" builtinId="9" hidden="1"/>
    <cellStyle name="Hipervínculo visitado" xfId="3119" builtinId="9" hidden="1"/>
    <cellStyle name="Hipervínculo visitado" xfId="3123" builtinId="9" hidden="1"/>
    <cellStyle name="Hipervínculo visitado" xfId="3127" builtinId="9" hidden="1"/>
    <cellStyle name="Hipervínculo visitado" xfId="3131" builtinId="9" hidden="1"/>
    <cellStyle name="Hipervínculo visitado" xfId="3135" builtinId="9" hidden="1"/>
    <cellStyle name="Hipervínculo visitado" xfId="3139" builtinId="9" hidden="1"/>
    <cellStyle name="Hipervínculo visitado" xfId="3141" builtinId="9" hidden="1"/>
    <cellStyle name="Hipervínculo visitado" xfId="3145" builtinId="9" hidden="1"/>
    <cellStyle name="Hipervínculo visitado" xfId="3149" builtinId="9" hidden="1"/>
    <cellStyle name="Hipervínculo visitado" xfId="3153" builtinId="9" hidden="1"/>
    <cellStyle name="Hipervínculo visitado" xfId="3157" builtinId="9" hidden="1"/>
    <cellStyle name="Hipervínculo visitado" xfId="3161" builtinId="9" hidden="1"/>
    <cellStyle name="Hipervínculo visitado" xfId="3165" builtinId="9" hidden="1"/>
    <cellStyle name="Hipervínculo visitado" xfId="3169" builtinId="9" hidden="1"/>
    <cellStyle name="Hipervínculo visitado" xfId="3177" builtinId="9" hidden="1"/>
    <cellStyle name="Hipervínculo visitado" xfId="3181" builtinId="9" hidden="1"/>
    <cellStyle name="Hipervínculo visitado" xfId="3185" builtinId="9" hidden="1"/>
    <cellStyle name="Hipervínculo visitado" xfId="3189" builtinId="9" hidden="1"/>
    <cellStyle name="Hipervínculo visitado" xfId="3193" builtinId="9" hidden="1"/>
    <cellStyle name="Hipervínculo visitado" xfId="3197" builtinId="9" hidden="1"/>
    <cellStyle name="Hipervínculo visitado" xfId="3201" builtinId="9" hidden="1"/>
    <cellStyle name="Hipervínculo visitado" xfId="3205" builtinId="9" hidden="1"/>
    <cellStyle name="Hipervínculo visitado" xfId="3209" builtinId="9" hidden="1"/>
    <cellStyle name="Hipervínculo visitado" xfId="3213" builtinId="9" hidden="1"/>
    <cellStyle name="Hipervínculo visitado" xfId="3217" builtinId="9" hidden="1"/>
    <cellStyle name="Hipervínculo visitado" xfId="3221" builtinId="9" hidden="1"/>
    <cellStyle name="Hipervínculo visitado" xfId="3227" builtinId="9" hidden="1"/>
    <cellStyle name="Hipervínculo visitado" xfId="3231" builtinId="9" hidden="1"/>
    <cellStyle name="Hipervínculo visitado" xfId="3235" builtinId="9" hidden="1"/>
    <cellStyle name="Hipervínculo visitado" xfId="3239" builtinId="9" hidden="1"/>
    <cellStyle name="Hipervínculo visitado" xfId="3243" builtinId="9" hidden="1"/>
    <cellStyle name="Hipervínculo visitado" xfId="3247" builtinId="9" hidden="1"/>
    <cellStyle name="Hipervínculo visitado" xfId="3251" builtinId="9" hidden="1"/>
    <cellStyle name="Hipervínculo visitado" xfId="3255" builtinId="9" hidden="1"/>
    <cellStyle name="Hipervínculo visitado" xfId="3259" builtinId="9" hidden="1"/>
    <cellStyle name="Hipervínculo visitado" xfId="3263" builtinId="9" hidden="1"/>
    <cellStyle name="Hipervínculo visitado" xfId="3267" builtinId="9" hidden="1"/>
    <cellStyle name="Hipervínculo visitado" xfId="3271" builtinId="9" hidden="1"/>
    <cellStyle name="Hipervínculo visitado" xfId="3273" builtinId="9" hidden="1"/>
    <cellStyle name="Hipervínculo visitado" xfId="3277" builtinId="9" hidden="1"/>
    <cellStyle name="Hipervínculo visitado" xfId="3281" builtinId="9" hidden="1"/>
    <cellStyle name="Hipervínculo visitado" xfId="3285" builtinId="9" hidden="1"/>
    <cellStyle name="Hipervínculo visitado" xfId="3289" builtinId="9" hidden="1"/>
    <cellStyle name="Hipervínculo visitado" xfId="3293" builtinId="9" hidden="1"/>
    <cellStyle name="Hipervínculo visitado" xfId="3297" builtinId="9" hidden="1"/>
    <cellStyle name="Hipervínculo visitado" xfId="3305" builtinId="9" hidden="1"/>
    <cellStyle name="Hipervínculo visitado" xfId="3309" builtinId="9" hidden="1"/>
    <cellStyle name="Hipervínculo visitado" xfId="3313" builtinId="9" hidden="1"/>
    <cellStyle name="Hipervínculo visitado" xfId="3317" builtinId="9" hidden="1"/>
    <cellStyle name="Hipervínculo visitado" xfId="3321" builtinId="9" hidden="1"/>
    <cellStyle name="Hipervínculo visitado" xfId="3325" builtinId="9" hidden="1"/>
    <cellStyle name="Hipervínculo visitado" xfId="3329" builtinId="9" hidden="1"/>
    <cellStyle name="Hipervínculo visitado" xfId="3333" builtinId="9" hidden="1"/>
    <cellStyle name="Hipervínculo visitado" xfId="3337" builtinId="9" hidden="1"/>
    <cellStyle name="Hipervínculo visitado" xfId="3341" builtinId="9" hidden="1"/>
    <cellStyle name="Hipervínculo visitado" xfId="3345" builtinId="9" hidden="1"/>
    <cellStyle name="Hipervínculo visitado" xfId="3349" builtinId="9" hidden="1"/>
    <cellStyle name="Hipervínculo visitado" xfId="3353" builtinId="9" hidden="1"/>
    <cellStyle name="Hipervínculo visitado" xfId="3301" builtinId="9" hidden="1"/>
    <cellStyle name="Hipervínculo visitado" xfId="3173" builtinId="9" hidden="1"/>
    <cellStyle name="Hipervínculo visitado" xfId="3045" builtinId="9" hidden="1"/>
    <cellStyle name="Hipervínculo visitado" xfId="2913" builtinId="9" hidden="1"/>
    <cellStyle name="Hipervínculo visitado" xfId="2785" builtinId="9" hidden="1"/>
    <cellStyle name="Hipervínculo visitado" xfId="2658" builtinId="9" hidden="1"/>
    <cellStyle name="Hipervínculo visitado" xfId="2526" builtinId="9" hidden="1"/>
    <cellStyle name="Hipervínculo visitado" xfId="2398" builtinId="9" hidden="1"/>
    <cellStyle name="Hipervínculo visitado" xfId="2271" builtinId="9" hidden="1"/>
    <cellStyle name="Hipervínculo visitado" xfId="2139" builtinId="9" hidden="1"/>
    <cellStyle name="Hipervínculo visitado" xfId="2012" builtinId="9" hidden="1"/>
    <cellStyle name="Hipervínculo visitado" xfId="1884" builtinId="9" hidden="1"/>
    <cellStyle name="Hipervínculo visitado" xfId="1132" builtinId="9" hidden="1"/>
    <cellStyle name="Hipervínculo visitado" xfId="1136" builtinId="9" hidden="1"/>
    <cellStyle name="Hipervínculo visitado" xfId="1140" builtinId="9" hidden="1"/>
    <cellStyle name="Hipervínculo visitado" xfId="1144" builtinId="9" hidden="1"/>
    <cellStyle name="Hipervínculo visitado" xfId="1152" builtinId="9" hidden="1"/>
    <cellStyle name="Hipervínculo visitado" xfId="1156" builtinId="9" hidden="1"/>
    <cellStyle name="Hipervínculo visitado" xfId="1160" builtinId="9" hidden="1"/>
    <cellStyle name="Hipervínculo visitado" xfId="1164" builtinId="9" hidden="1"/>
    <cellStyle name="Hipervínculo visitado" xfId="1168" builtinId="9" hidden="1"/>
    <cellStyle name="Hipervínculo visitado" xfId="1172" builtinId="9" hidden="1"/>
    <cellStyle name="Hipervínculo visitado" xfId="1176" builtinId="9" hidden="1"/>
    <cellStyle name="Hipervínculo visitado" xfId="1180" builtinId="9" hidden="1"/>
    <cellStyle name="Hipervínculo visitado" xfId="1184" builtinId="9" hidden="1"/>
    <cellStyle name="Hipervínculo visitado" xfId="1188" builtinId="9" hidden="1"/>
    <cellStyle name="Hipervínculo visitado" xfId="1192" builtinId="9" hidden="1"/>
    <cellStyle name="Hipervínculo visitado" xfId="1196" builtinId="9" hidden="1"/>
    <cellStyle name="Hipervínculo visitado" xfId="1200" builtinId="9" hidden="1"/>
    <cellStyle name="Hipervínculo visitado" xfId="1204" builtinId="9" hidden="1"/>
    <cellStyle name="Hipervínculo visitado" xfId="1208" builtinId="9" hidden="1"/>
    <cellStyle name="Hipervínculo visitado" xfId="1212" builtinId="9" hidden="1"/>
    <cellStyle name="Hipervínculo visitado" xfId="1216" builtinId="9" hidden="1"/>
    <cellStyle name="Hipervínculo visitado" xfId="1220" builtinId="9" hidden="1"/>
    <cellStyle name="Hipervínculo visitado" xfId="1224" builtinId="9" hidden="1"/>
    <cellStyle name="Hipervínculo visitado" xfId="1228" builtinId="9" hidden="1"/>
    <cellStyle name="Hipervínculo visitado" xfId="1232" builtinId="9" hidden="1"/>
    <cellStyle name="Hipervínculo visitado" xfId="1238" builtinId="9" hidden="1"/>
    <cellStyle name="Hipervínculo visitado" xfId="1242" builtinId="9" hidden="1"/>
    <cellStyle name="Hipervínculo visitado" xfId="1246" builtinId="9" hidden="1"/>
    <cellStyle name="Hipervínculo visitado" xfId="1250" builtinId="9" hidden="1"/>
    <cellStyle name="Hipervínculo visitado" xfId="1254" builtinId="9" hidden="1"/>
    <cellStyle name="Hipervínculo visitado" xfId="1258" builtinId="9" hidden="1"/>
    <cellStyle name="Hipervínculo visitado" xfId="1262" builtinId="9" hidden="1"/>
    <cellStyle name="Hipervínculo visitado" xfId="1266" builtinId="9" hidden="1"/>
    <cellStyle name="Hipervínculo visitado" xfId="1270" builtinId="9" hidden="1"/>
    <cellStyle name="Hipervínculo visitado" xfId="1274" builtinId="9" hidden="1"/>
    <cellStyle name="Hipervínculo visitado" xfId="1278" builtinId="9" hidden="1"/>
    <cellStyle name="Hipervínculo visitado" xfId="1282" builtinId="9" hidden="1"/>
    <cellStyle name="Hipervínculo visitado" xfId="1284" builtinId="9" hidden="1"/>
    <cellStyle name="Hipervínculo visitado" xfId="1288" builtinId="9" hidden="1"/>
    <cellStyle name="Hipervínculo visitado" xfId="1292" builtinId="9" hidden="1"/>
    <cellStyle name="Hipervínculo visitado" xfId="1296" builtinId="9" hidden="1"/>
    <cellStyle name="Hipervínculo visitado" xfId="1300" builtinId="9" hidden="1"/>
    <cellStyle name="Hipervínculo visitado" xfId="1304" builtinId="9" hidden="1"/>
    <cellStyle name="Hipervínculo visitado" xfId="1308" builtinId="9" hidden="1"/>
    <cellStyle name="Hipervínculo visitado" xfId="1312" builtinId="9" hidden="1"/>
    <cellStyle name="Hipervínculo visitado" xfId="1316" builtinId="9" hidden="1"/>
    <cellStyle name="Hipervínculo visitado" xfId="1320" builtinId="9" hidden="1"/>
    <cellStyle name="Hipervínculo visitado" xfId="1324" builtinId="9" hidden="1"/>
    <cellStyle name="Hipervínculo visitado" xfId="1328" builtinId="9" hidden="1"/>
    <cellStyle name="Hipervínculo visitado" xfId="1332" builtinId="9" hidden="1"/>
    <cellStyle name="Hipervínculo visitado" xfId="1336" builtinId="9" hidden="1"/>
    <cellStyle name="Hipervínculo visitado" xfId="1340" builtinId="9" hidden="1"/>
    <cellStyle name="Hipervínculo visitado" xfId="1344" builtinId="9" hidden="1"/>
    <cellStyle name="Hipervínculo visitado" xfId="1348" builtinId="9" hidden="1"/>
    <cellStyle name="Hipervínculo visitado" xfId="1352" builtinId="9" hidden="1"/>
    <cellStyle name="Hipervínculo visitado" xfId="1356" builtinId="9" hidden="1"/>
    <cellStyle name="Hipervínculo visitado" xfId="1360" builtinId="9" hidden="1"/>
    <cellStyle name="Hipervínculo visitado" xfId="1364" builtinId="9" hidden="1"/>
    <cellStyle name="Hipervínculo visitado" xfId="1370" builtinId="9" hidden="1"/>
    <cellStyle name="Hipervínculo visitado" xfId="1378" builtinId="9" hidden="1"/>
    <cellStyle name="Hipervínculo visitado" xfId="1382" builtinId="9" hidden="1"/>
    <cellStyle name="Hipervínculo visitado" xfId="1386" builtinId="9" hidden="1"/>
    <cellStyle name="Hipervínculo visitado" xfId="1390" builtinId="9" hidden="1"/>
    <cellStyle name="Hipervínculo visitado" xfId="1394" builtinId="9" hidden="1"/>
    <cellStyle name="Hipervínculo visitado" xfId="1398" builtinId="9" hidden="1"/>
    <cellStyle name="Hipervínculo visitado" xfId="1402" builtinId="9" hidden="1"/>
    <cellStyle name="Hipervínculo visitado" xfId="1406" builtinId="9" hidden="1"/>
    <cellStyle name="Hipervínculo visitado" xfId="1410" builtinId="9" hidden="1"/>
    <cellStyle name="Hipervínculo visitado" xfId="1414" builtinId="9" hidden="1"/>
    <cellStyle name="Hipervínculo visitado" xfId="1416" builtinId="9" hidden="1"/>
    <cellStyle name="Hipervínculo visitado" xfId="1420" builtinId="9" hidden="1"/>
    <cellStyle name="Hipervínculo visitado" xfId="1424" builtinId="9" hidden="1"/>
    <cellStyle name="Hipervínculo visitado" xfId="1428" builtinId="9" hidden="1"/>
    <cellStyle name="Hipervínculo visitado" xfId="1432" builtinId="9" hidden="1"/>
    <cellStyle name="Hipervínculo visitado" xfId="1436" builtinId="9" hidden="1"/>
    <cellStyle name="Hipervínculo visitado" xfId="1440" builtinId="9" hidden="1"/>
    <cellStyle name="Hipervínculo visitado" xfId="1444" builtinId="9" hidden="1"/>
    <cellStyle name="Hipervínculo visitado" xfId="1448" builtinId="9" hidden="1"/>
    <cellStyle name="Hipervínculo visitado" xfId="1452" builtinId="9" hidden="1"/>
    <cellStyle name="Hipervínculo visitado" xfId="1456" builtinId="9" hidden="1"/>
    <cellStyle name="Hipervínculo visitado" xfId="1460" builtinId="9" hidden="1"/>
    <cellStyle name="Hipervínculo visitado" xfId="1464" builtinId="9" hidden="1"/>
    <cellStyle name="Hipervínculo visitado" xfId="1468" builtinId="9" hidden="1"/>
    <cellStyle name="Hipervínculo visitado" xfId="1472" builtinId="9" hidden="1"/>
    <cellStyle name="Hipervínculo visitado" xfId="1476" builtinId="9" hidden="1"/>
    <cellStyle name="Hipervínculo visitado" xfId="1480" builtinId="9" hidden="1"/>
    <cellStyle name="Hipervínculo visitado" xfId="1484" builtinId="9" hidden="1"/>
    <cellStyle name="Hipervínculo visitado" xfId="1488" builtinId="9" hidden="1"/>
    <cellStyle name="Hipervínculo visitado" xfId="1492" builtinId="9" hidden="1"/>
    <cellStyle name="Hipervínculo visitado" xfId="1496" builtinId="9" hidden="1"/>
    <cellStyle name="Hipervínculo visitado" xfId="1502" builtinId="9" hidden="1"/>
    <cellStyle name="Hipervínculo visitado" xfId="1506" builtinId="9" hidden="1"/>
    <cellStyle name="Hipervínculo visitado" xfId="1510" builtinId="9" hidden="1"/>
    <cellStyle name="Hipervínculo visitado" xfId="1514" builtinId="9" hidden="1"/>
    <cellStyle name="Hipervínculo visitado" xfId="1518" builtinId="9" hidden="1"/>
    <cellStyle name="Hipervínculo visitado" xfId="1522" builtinId="9" hidden="1"/>
    <cellStyle name="Hipervínculo visitado" xfId="1526" builtinId="9" hidden="1"/>
    <cellStyle name="Hipervínculo visitado" xfId="1530" builtinId="9" hidden="1"/>
    <cellStyle name="Hipervínculo visitado" xfId="1534" builtinId="9" hidden="1"/>
    <cellStyle name="Hipervínculo visitado" xfId="1538" builtinId="9" hidden="1"/>
    <cellStyle name="Hipervínculo visitado" xfId="1542" builtinId="9" hidden="1"/>
    <cellStyle name="Hipervínculo visitado" xfId="1546" builtinId="9" hidden="1"/>
    <cellStyle name="Hipervínculo visitado" xfId="1548" builtinId="9" hidden="1"/>
    <cellStyle name="Hipervínculo visitado" xfId="1552" builtinId="9" hidden="1"/>
    <cellStyle name="Hipervínculo visitado" xfId="1556" builtinId="9" hidden="1"/>
    <cellStyle name="Hipervínculo visitado" xfId="1560" builtinId="9" hidden="1"/>
    <cellStyle name="Hipervínculo visitado" xfId="1564" builtinId="9" hidden="1"/>
    <cellStyle name="Hipervínculo visitado" xfId="1568" builtinId="9" hidden="1"/>
    <cellStyle name="Hipervínculo visitado" xfId="1572" builtinId="9" hidden="1"/>
    <cellStyle name="Hipervínculo visitado" xfId="1576" builtinId="9" hidden="1"/>
    <cellStyle name="Hipervínculo visitado" xfId="1580" builtinId="9" hidden="1"/>
    <cellStyle name="Hipervínculo visitado" xfId="1584" builtinId="9" hidden="1"/>
    <cellStyle name="Hipervínculo visitado" xfId="1588" builtinId="9" hidden="1"/>
    <cellStyle name="Hipervínculo visitado" xfId="1592" builtinId="9" hidden="1"/>
    <cellStyle name="Hipervínculo visitado" xfId="1596" builtinId="9" hidden="1"/>
    <cellStyle name="Hipervínculo visitado" xfId="1600" builtinId="9" hidden="1"/>
    <cellStyle name="Hipervínculo visitado" xfId="1604" builtinId="9" hidden="1"/>
    <cellStyle name="Hipervínculo visitado" xfId="1608" builtinId="9" hidden="1"/>
    <cellStyle name="Hipervínculo visitado" xfId="1612" builtinId="9" hidden="1"/>
    <cellStyle name="Hipervínculo visitado" xfId="1616" builtinId="9" hidden="1"/>
    <cellStyle name="Hipervínculo visitado" xfId="1620" builtinId="9" hidden="1"/>
    <cellStyle name="Hipervínculo visitado" xfId="1624" builtinId="9" hidden="1"/>
    <cellStyle name="Hipervínculo visitado" xfId="1634" builtinId="9" hidden="1"/>
    <cellStyle name="Hipervínculo visitado" xfId="1638" builtinId="9" hidden="1"/>
    <cellStyle name="Hipervínculo visitado" xfId="1642" builtinId="9" hidden="1"/>
    <cellStyle name="Hipervínculo visitado" xfId="1646" builtinId="9" hidden="1"/>
    <cellStyle name="Hipervínculo visitado" xfId="1650" builtinId="9" hidden="1"/>
    <cellStyle name="Hipervínculo visitado" xfId="1654" builtinId="9" hidden="1"/>
    <cellStyle name="Hipervínculo visitado" xfId="1658" builtinId="9" hidden="1"/>
    <cellStyle name="Hipervínculo visitado" xfId="1662" builtinId="9" hidden="1"/>
    <cellStyle name="Hipervínculo visitado" xfId="1666" builtinId="9" hidden="1"/>
    <cellStyle name="Hipervínculo visitado" xfId="1670" builtinId="9" hidden="1"/>
    <cellStyle name="Hipervínculo visitado" xfId="1674" builtinId="9" hidden="1"/>
    <cellStyle name="Hipervínculo visitado" xfId="1678" builtinId="9" hidden="1"/>
    <cellStyle name="Hipervínculo visitado" xfId="1680" builtinId="9" hidden="1"/>
    <cellStyle name="Hipervínculo visitado" xfId="1684" builtinId="9" hidden="1"/>
    <cellStyle name="Hipervínculo visitado" xfId="1688" builtinId="9" hidden="1"/>
    <cellStyle name="Hipervínculo visitado" xfId="1692" builtinId="9" hidden="1"/>
    <cellStyle name="Hipervínculo visitado" xfId="1696" builtinId="9" hidden="1"/>
    <cellStyle name="Hipervínculo visitado" xfId="1700" builtinId="9" hidden="1"/>
    <cellStyle name="Hipervínculo visitado" xfId="1704" builtinId="9" hidden="1"/>
    <cellStyle name="Hipervínculo visitado" xfId="1708" builtinId="9" hidden="1"/>
    <cellStyle name="Hipervínculo visitado" xfId="1712" builtinId="9" hidden="1"/>
    <cellStyle name="Hipervínculo visitado" xfId="1716" builtinId="9" hidden="1"/>
    <cellStyle name="Hipervínculo visitado" xfId="1720" builtinId="9" hidden="1"/>
    <cellStyle name="Hipervínculo visitado" xfId="1724" builtinId="9" hidden="1"/>
    <cellStyle name="Hipervínculo visitado" xfId="1728" builtinId="9" hidden="1"/>
    <cellStyle name="Hipervínculo visitado" xfId="1732" builtinId="9" hidden="1"/>
    <cellStyle name="Hipervínculo visitado" xfId="1736" builtinId="9" hidden="1"/>
    <cellStyle name="Hipervínculo visitado" xfId="1740" builtinId="9" hidden="1"/>
    <cellStyle name="Hipervínculo visitado" xfId="1744" builtinId="9" hidden="1"/>
    <cellStyle name="Hipervínculo visitado" xfId="1748" builtinId="9" hidden="1"/>
    <cellStyle name="Hipervínculo visitado" xfId="1752" builtinId="9" hidden="1"/>
    <cellStyle name="Hipervínculo visitado" xfId="1756" builtinId="9" hidden="1"/>
    <cellStyle name="Hipervínculo visitado" xfId="1760" builtinId="9" hidden="1"/>
    <cellStyle name="Hipervínculo visitado" xfId="1766" builtinId="9" hidden="1"/>
    <cellStyle name="Hipervínculo visitado" xfId="1770" builtinId="9" hidden="1"/>
    <cellStyle name="Hipervínculo visitado" xfId="1774" builtinId="9" hidden="1"/>
    <cellStyle name="Hipervínculo visitado" xfId="1778" builtinId="9" hidden="1"/>
    <cellStyle name="Hipervínculo visitado" xfId="1782" builtinId="9" hidden="1"/>
    <cellStyle name="Hipervínculo visitado" xfId="1786" builtinId="9" hidden="1"/>
    <cellStyle name="Hipervínculo visitado" xfId="1790" builtinId="9" hidden="1"/>
    <cellStyle name="Hipervínculo visitado" xfId="1794" builtinId="9" hidden="1"/>
    <cellStyle name="Hipervínculo visitado" xfId="1798" builtinId="9" hidden="1"/>
    <cellStyle name="Hipervínculo visitado" xfId="1802" builtinId="9" hidden="1"/>
    <cellStyle name="Hipervínculo visitado" xfId="1806" builtinId="9" hidden="1"/>
    <cellStyle name="Hipervínculo visitado" xfId="1810" builtinId="9" hidden="1"/>
    <cellStyle name="Hipervínculo visitado" xfId="1812" builtinId="9" hidden="1"/>
    <cellStyle name="Hipervínculo visitado" xfId="1816" builtinId="9" hidden="1"/>
    <cellStyle name="Hipervínculo visitado" xfId="1820" builtinId="9" hidden="1"/>
    <cellStyle name="Hipervínculo visitado" xfId="1824" builtinId="9" hidden="1"/>
    <cellStyle name="Hipervínculo visitado" xfId="1828" builtinId="9" hidden="1"/>
    <cellStyle name="Hipervínculo visitado" xfId="1832" builtinId="9" hidden="1"/>
    <cellStyle name="Hipervínculo visitado" xfId="1836" builtinId="9" hidden="1"/>
    <cellStyle name="Hipervínculo visitado" xfId="1840" builtinId="9" hidden="1"/>
    <cellStyle name="Hipervínculo visitado" xfId="1844" builtinId="9" hidden="1"/>
    <cellStyle name="Hipervínculo visitado" xfId="1628" builtinId="9" hidden="1"/>
    <cellStyle name="Hipervínculo visitado" xfId="1374" builtinId="9" hidden="1"/>
    <cellStyle name="Hipervínculo visitado" xfId="781" builtinId="9" hidden="1"/>
    <cellStyle name="Hipervínculo visitado" xfId="785" builtinId="9" hidden="1"/>
    <cellStyle name="Hipervínculo visitado" xfId="789" builtinId="9" hidden="1"/>
    <cellStyle name="Hipervínculo visitado" xfId="793" builtinId="9" hidden="1"/>
    <cellStyle name="Hipervínculo visitado" xfId="797" builtinId="9" hidden="1"/>
    <cellStyle name="Hipervínculo visitado" xfId="801" builtinId="9" hidden="1"/>
    <cellStyle name="Hipervínculo visitado" xfId="805" builtinId="9" hidden="1"/>
    <cellStyle name="Hipervínculo visitado" xfId="809" builtinId="9" hidden="1"/>
    <cellStyle name="Hipervínculo visitado" xfId="813" builtinId="9" hidden="1"/>
    <cellStyle name="Hipervínculo visitado" xfId="817" builtinId="9" hidden="1"/>
    <cellStyle name="Hipervínculo visitado" xfId="821" builtinId="9" hidden="1"/>
    <cellStyle name="Hipervínculo visitado" xfId="825" builtinId="9" hidden="1"/>
    <cellStyle name="Hipervínculo visitado" xfId="829" builtinId="9" hidden="1"/>
    <cellStyle name="Hipervínculo visitado" xfId="833" builtinId="9" hidden="1"/>
    <cellStyle name="Hipervínculo visitado" xfId="839" builtinId="9" hidden="1"/>
    <cellStyle name="Hipervínculo visitado" xfId="843" builtinId="9" hidden="1"/>
    <cellStyle name="Hipervínculo visitado" xfId="847" builtinId="9" hidden="1"/>
    <cellStyle name="Hipervínculo visitado" xfId="851" builtinId="9" hidden="1"/>
    <cellStyle name="Hipervínculo visitado" xfId="855" builtinId="9" hidden="1"/>
    <cellStyle name="Hipervínculo visitado" xfId="863" builtinId="9" hidden="1"/>
    <cellStyle name="Hipervínculo visitado" xfId="867" builtinId="9" hidden="1"/>
    <cellStyle name="Hipervínculo visitado" xfId="871" builtinId="9" hidden="1"/>
    <cellStyle name="Hipervínculo visitado" xfId="875" builtinId="9" hidden="1"/>
    <cellStyle name="Hipervínculo visitado" xfId="879" builtinId="9" hidden="1"/>
    <cellStyle name="Hipervínculo visitado" xfId="883" builtinId="9" hidden="1"/>
    <cellStyle name="Hipervínculo visitado" xfId="885" builtinId="9" hidden="1"/>
    <cellStyle name="Hipervínculo visitado" xfId="889" builtinId="9" hidden="1"/>
    <cellStyle name="Hipervínculo visitado" xfId="893" builtinId="9" hidden="1"/>
    <cellStyle name="Hipervínculo visitado" xfId="897" builtinId="9" hidden="1"/>
    <cellStyle name="Hipervínculo visitado" xfId="901" builtinId="9" hidden="1"/>
    <cellStyle name="Hipervínculo visitado" xfId="905" builtinId="9" hidden="1"/>
    <cellStyle name="Hipervínculo visitado" xfId="909" builtinId="9" hidden="1"/>
    <cellStyle name="Hipervínculo visitado" xfId="913" builtinId="9" hidden="1"/>
    <cellStyle name="Hipervínculo visitado" xfId="917" builtinId="9" hidden="1"/>
    <cellStyle name="Hipervínculo visitado" xfId="921" builtinId="9" hidden="1"/>
    <cellStyle name="Hipervínculo visitado" xfId="925" builtinId="9" hidden="1"/>
    <cellStyle name="Hipervínculo visitado" xfId="929" builtinId="9" hidden="1"/>
    <cellStyle name="Hipervínculo visitado" xfId="933" builtinId="9" hidden="1"/>
    <cellStyle name="Hipervínculo visitado" xfId="937" builtinId="9" hidden="1"/>
    <cellStyle name="Hipervínculo visitado" xfId="941" builtinId="9" hidden="1"/>
    <cellStyle name="Hipervínculo visitado" xfId="945" builtinId="9" hidden="1"/>
    <cellStyle name="Hipervínculo visitado" xfId="949" builtinId="9" hidden="1"/>
    <cellStyle name="Hipervínculo visitado" xfId="953" builtinId="9" hidden="1"/>
    <cellStyle name="Hipervínculo visitado" xfId="957" builtinId="9" hidden="1"/>
    <cellStyle name="Hipervínculo visitado" xfId="961" builtinId="9" hidden="1"/>
    <cellStyle name="Hipervínculo visitado" xfId="965" builtinId="9" hidden="1"/>
    <cellStyle name="Hipervínculo visitado" xfId="970" builtinId="9" hidden="1"/>
    <cellStyle name="Hipervínculo visitado" xfId="974" builtinId="9" hidden="1"/>
    <cellStyle name="Hipervínculo visitado" xfId="978" builtinId="9" hidden="1"/>
    <cellStyle name="Hipervínculo visitado" xfId="982" builtinId="9" hidden="1"/>
    <cellStyle name="Hipervínculo visitado" xfId="986" builtinId="9" hidden="1"/>
    <cellStyle name="Hipervínculo visitado" xfId="990" builtinId="9" hidden="1"/>
    <cellStyle name="Hipervínculo visitado" xfId="994" builtinId="9" hidden="1"/>
    <cellStyle name="Hipervínculo visitado" xfId="998" builtinId="9" hidden="1"/>
    <cellStyle name="Hipervínculo visitado" xfId="1002" builtinId="9" hidden="1"/>
    <cellStyle name="Hipervínculo visitado" xfId="1006" builtinId="9" hidden="1"/>
    <cellStyle name="Hipervínculo visitado" xfId="1010" builtinId="9" hidden="1"/>
    <cellStyle name="Hipervínculo visitado" xfId="1014" builtinId="9" hidden="1"/>
    <cellStyle name="Hipervínculo visitado" xfId="1016" builtinId="9" hidden="1"/>
    <cellStyle name="Hipervínculo visitado" xfId="1020" builtinId="9" hidden="1"/>
    <cellStyle name="Hipervínculo visitado" xfId="1024" builtinId="9" hidden="1"/>
    <cellStyle name="Hipervínculo visitado" xfId="1028" builtinId="9" hidden="1"/>
    <cellStyle name="Hipervínculo visitado" xfId="1032" builtinId="9" hidden="1"/>
    <cellStyle name="Hipervínculo visitado" xfId="1036" builtinId="9" hidden="1"/>
    <cellStyle name="Hipervínculo visitado" xfId="1040" builtinId="9" hidden="1"/>
    <cellStyle name="Hipervínculo visitado" xfId="1044" builtinId="9" hidden="1"/>
    <cellStyle name="Hipervínculo visitado" xfId="1048" builtinId="9" hidden="1"/>
    <cellStyle name="Hipervínculo visitado" xfId="1052" builtinId="9" hidden="1"/>
    <cellStyle name="Hipervínculo visitado" xfId="1056" builtinId="9" hidden="1"/>
    <cellStyle name="Hipervínculo visitado" xfId="1060" builtinId="9" hidden="1"/>
    <cellStyle name="Hipervínculo visitado" xfId="1064" builtinId="9" hidden="1"/>
    <cellStyle name="Hipervínculo visitado" xfId="1068" builtinId="9" hidden="1"/>
    <cellStyle name="Hipervínculo visitado" xfId="1072" builtinId="9" hidden="1"/>
    <cellStyle name="Hipervínculo visitado" xfId="1076" builtinId="9" hidden="1"/>
    <cellStyle name="Hipervínculo visitado" xfId="1080" builtinId="9" hidden="1"/>
    <cellStyle name="Hipervínculo visitado" xfId="1084" builtinId="9" hidden="1"/>
    <cellStyle name="Hipervínculo visitado" xfId="1088" builtinId="9" hidden="1"/>
    <cellStyle name="Hipervínculo visitado" xfId="1092" builtinId="9" hidden="1"/>
    <cellStyle name="Hipervínculo visitado" xfId="1096" builtinId="9" hidden="1"/>
    <cellStyle name="Hipervínculo visitado" xfId="1100" builtinId="9" hidden="1"/>
    <cellStyle name="Hipervínculo visitado" xfId="1104" builtinId="9" hidden="1"/>
    <cellStyle name="Hipervínculo visitado" xfId="1108" builtinId="9" hidden="1"/>
    <cellStyle name="Hipervínculo visitado" xfId="1112" builtinId="9" hidden="1"/>
    <cellStyle name="Hipervínculo visitado" xfId="1116" builtinId="9" hidden="1"/>
    <cellStyle name="Hipervínculo visitado" xfId="1120" builtinId="9" hidden="1"/>
    <cellStyle name="Hipervínculo visitado" xfId="1124" builtinId="9" hidden="1"/>
    <cellStyle name="Hipervínculo visitado" xfId="1128" builtinId="9" hidden="1"/>
    <cellStyle name="Hipervínculo visitado" xfId="859" builtinId="9" hidden="1"/>
    <cellStyle name="Hipervínculo visitado" xfId="611" builtinId="9" hidden="1"/>
    <cellStyle name="Hipervínculo visitado" xfId="615" builtinId="9" hidden="1"/>
    <cellStyle name="Hipervínculo visitado" xfId="619" builtinId="9" hidden="1"/>
    <cellStyle name="Hipervínculo visitado" xfId="621" builtinId="9" hidden="1"/>
    <cellStyle name="Hipervínculo visitado" xfId="625" builtinId="9" hidden="1"/>
    <cellStyle name="Hipervínculo visitado" xfId="629" builtinId="9" hidden="1"/>
    <cellStyle name="Hipervínculo visitado" xfId="633" builtinId="9" hidden="1"/>
    <cellStyle name="Hipervínculo visitado" xfId="637" builtinId="9" hidden="1"/>
    <cellStyle name="Hipervínculo visitado" xfId="641" builtinId="9" hidden="1"/>
    <cellStyle name="Hipervínculo visitado" xfId="645" builtinId="9" hidden="1"/>
    <cellStyle name="Hipervínculo visitado" xfId="649" builtinId="9" hidden="1"/>
    <cellStyle name="Hipervínculo visitado" xfId="653" builtinId="9" hidden="1"/>
    <cellStyle name="Hipervínculo visitado" xfId="657" builtinId="9" hidden="1"/>
    <cellStyle name="Hipervínculo visitado" xfId="661" builtinId="9" hidden="1"/>
    <cellStyle name="Hipervínculo visitado" xfId="665" builtinId="9" hidden="1"/>
    <cellStyle name="Hipervínculo visitado" xfId="669" builtinId="9" hidden="1"/>
    <cellStyle name="Hipervínculo visitado" xfId="673" builtinId="9" hidden="1"/>
    <cellStyle name="Hipervínculo visitado" xfId="677" builtinId="9" hidden="1"/>
    <cellStyle name="Hipervínculo visitado" xfId="681" builtinId="9" hidden="1"/>
    <cellStyle name="Hipervínculo visitado" xfId="685" builtinId="9" hidden="1"/>
    <cellStyle name="Hipervínculo visitado" xfId="689" builtinId="9" hidden="1"/>
    <cellStyle name="Hipervínculo visitado" xfId="693" builtinId="9" hidden="1"/>
    <cellStyle name="Hipervínculo visitado" xfId="697" builtinId="9" hidden="1"/>
    <cellStyle name="Hipervínculo visitado" xfId="701" builtinId="9" hidden="1"/>
    <cellStyle name="Hipervínculo visitado" xfId="707" builtinId="9" hidden="1"/>
    <cellStyle name="Hipervínculo visitado" xfId="711" builtinId="9" hidden="1"/>
    <cellStyle name="Hipervínculo visitado" xfId="715" builtinId="9" hidden="1"/>
    <cellStyle name="Hipervínculo visitado" xfId="719" builtinId="9" hidden="1"/>
    <cellStyle name="Hipervínculo visitado" xfId="723" builtinId="9" hidden="1"/>
    <cellStyle name="Hipervínculo visitado" xfId="727" builtinId="9" hidden="1"/>
    <cellStyle name="Hipervínculo visitado" xfId="731" builtinId="9" hidden="1"/>
    <cellStyle name="Hipervínculo visitado" xfId="735" builtinId="9" hidden="1"/>
    <cellStyle name="Hipervínculo visitado" xfId="739" builtinId="9" hidden="1"/>
    <cellStyle name="Hipervínculo visitado" xfId="743" builtinId="9" hidden="1"/>
    <cellStyle name="Hipervínculo visitado" xfId="747" builtinId="9" hidden="1"/>
    <cellStyle name="Hipervínculo visitado" xfId="751" builtinId="9" hidden="1"/>
    <cellStyle name="Hipervínculo visitado" xfId="753" builtinId="9" hidden="1"/>
    <cellStyle name="Hipervínculo visitado" xfId="757" builtinId="9" hidden="1"/>
    <cellStyle name="Hipervínculo visitado" xfId="761" builtinId="9" hidden="1"/>
    <cellStyle name="Hipervínculo visitado" xfId="765" builtinId="9" hidden="1"/>
    <cellStyle name="Hipervínculo visitado" xfId="769" builtinId="9" hidden="1"/>
    <cellStyle name="Hipervínculo visitado" xfId="773" builtinId="9" hidden="1"/>
    <cellStyle name="Hipervínculo visitado" xfId="777" builtinId="9" hidden="1"/>
    <cellStyle name="Hipervínculo visitado" xfId="525" builtinId="9" hidden="1"/>
    <cellStyle name="Hipervínculo visitado" xfId="529" builtinId="9" hidden="1"/>
    <cellStyle name="Hipervínculo visitado" xfId="533" builtinId="9" hidden="1"/>
    <cellStyle name="Hipervínculo visitado" xfId="537" builtinId="9" hidden="1"/>
    <cellStyle name="Hipervínculo visitado" xfId="541" builtinId="9" hidden="1"/>
    <cellStyle name="Hipervínculo visitado" xfId="545" builtinId="9" hidden="1"/>
    <cellStyle name="Hipervínculo visitado" xfId="549" builtinId="9" hidden="1"/>
    <cellStyle name="Hipervínculo visitado" xfId="553" builtinId="9" hidden="1"/>
    <cellStyle name="Hipervínculo visitado" xfId="557" builtinId="9" hidden="1"/>
    <cellStyle name="Hipervínculo visitado" xfId="561" builtinId="9" hidden="1"/>
    <cellStyle name="Hipervínculo visitado" xfId="565" builtinId="9" hidden="1"/>
    <cellStyle name="Hipervínculo visitado" xfId="569" builtinId="9" hidden="1"/>
    <cellStyle name="Hipervínculo visitado" xfId="575" builtinId="9" hidden="1"/>
    <cellStyle name="Hipervínculo visitado" xfId="579" builtinId="9" hidden="1"/>
    <cellStyle name="Hipervínculo visitado" xfId="583" builtinId="9" hidden="1"/>
    <cellStyle name="Hipervínculo visitado" xfId="587" builtinId="9" hidden="1"/>
    <cellStyle name="Hipervínculo visitado" xfId="591" builtinId="9" hidden="1"/>
    <cellStyle name="Hipervínculo visitado" xfId="595" builtinId="9" hidden="1"/>
    <cellStyle name="Hipervínculo visitado" xfId="599" builtinId="9" hidden="1"/>
    <cellStyle name="Hipervínculo visitado" xfId="603" builtinId="9" hidden="1"/>
    <cellStyle name="Hipervínculo visitado" xfId="607" builtinId="9" hidden="1"/>
    <cellStyle name="Hipervínculo visitado" xfId="483" builtinId="9" hidden="1"/>
    <cellStyle name="Hipervínculo visitado" xfId="487" builtinId="9" hidden="1"/>
    <cellStyle name="Hipervínculo visitado" xfId="489" builtinId="9" hidden="1"/>
    <cellStyle name="Hipervínculo visitado" xfId="493" builtinId="9" hidden="1"/>
    <cellStyle name="Hipervínculo visitado" xfId="497" builtinId="9" hidden="1"/>
    <cellStyle name="Hipervínculo visitado" xfId="501" builtinId="9" hidden="1"/>
    <cellStyle name="Hipervínculo visitado" xfId="505" builtinId="9" hidden="1"/>
    <cellStyle name="Hipervínculo visitado" xfId="509" builtinId="9" hidden="1"/>
    <cellStyle name="Hipervínculo visitado" xfId="513" builtinId="9" hidden="1"/>
    <cellStyle name="Hipervínculo visitado" xfId="517" builtinId="9" hidden="1"/>
    <cellStyle name="Hipervínculo visitado" xfId="521" builtinId="9" hidden="1"/>
    <cellStyle name="Hipervínculo visitado" xfId="463" builtinId="9" hidden="1"/>
    <cellStyle name="Hipervínculo visitado" xfId="467" builtinId="9" hidden="1"/>
    <cellStyle name="Hipervínculo visitado" xfId="471" builtinId="9" hidden="1"/>
    <cellStyle name="Hipervínculo visitado" xfId="475" builtinId="9" hidden="1"/>
    <cellStyle name="Hipervínculo visitado" xfId="479" builtinId="9" hidden="1"/>
    <cellStyle name="Hipervínculo visitado" xfId="451" builtinId="9" hidden="1"/>
    <cellStyle name="Hipervínculo visitado" xfId="455" builtinId="9" hidden="1"/>
    <cellStyle name="Hipervínculo visitado" xfId="459" builtinId="9" hidden="1"/>
    <cellStyle name="Hipervínculo visitado" xfId="447" builtinId="9" hidden="1"/>
    <cellStyle name="Hipervínculo visitado" xfId="443" builtinId="9" hidden="1"/>
    <cellStyle name="Incorrecto" xfId="8" builtinId="27" customBuiltin="1"/>
    <cellStyle name="Millares" xfId="21783" builtinId="3"/>
    <cellStyle name="Moneda" xfId="1" builtinId="4"/>
    <cellStyle name="Neutral" xfId="9" builtinId="28" customBuiltin="1"/>
    <cellStyle name="Normal" xfId="0" builtinId="0"/>
    <cellStyle name="Normal 2" xfId="2" xr:uid="{00000000-0005-0000-0000-000082540000}"/>
    <cellStyle name="Normal 2 10" xfId="60" xr:uid="{00000000-0005-0000-0000-000083540000}"/>
    <cellStyle name="Normal 2 11" xfId="62" xr:uid="{00000000-0005-0000-0000-000084540000}"/>
    <cellStyle name="Normal 2 12" xfId="64" xr:uid="{00000000-0005-0000-0000-000085540000}"/>
    <cellStyle name="Normal 2 13" xfId="66" xr:uid="{00000000-0005-0000-0000-000086540000}"/>
    <cellStyle name="Normal 2 14" xfId="68" xr:uid="{00000000-0005-0000-0000-000087540000}"/>
    <cellStyle name="Normal 2 15" xfId="70" xr:uid="{00000000-0005-0000-0000-000088540000}"/>
    <cellStyle name="Normal 2 16" xfId="72" xr:uid="{00000000-0005-0000-0000-000089540000}"/>
    <cellStyle name="Normal 2 17" xfId="75" xr:uid="{00000000-0005-0000-0000-00008A540000}"/>
    <cellStyle name="Normal 2 18" xfId="77" xr:uid="{00000000-0005-0000-0000-00008B540000}"/>
    <cellStyle name="Normal 2 19" xfId="79" xr:uid="{00000000-0005-0000-0000-00008C540000}"/>
    <cellStyle name="Normal 2 2" xfId="43" xr:uid="{00000000-0005-0000-0000-00008D540000}"/>
    <cellStyle name="Normal 2 2 10" xfId="6712" xr:uid="{00000000-0005-0000-0000-00008E540000}"/>
    <cellStyle name="Normal 2 2 11" xfId="8299" xr:uid="{00000000-0005-0000-0000-00008F540000}"/>
    <cellStyle name="Normal 2 2 12" xfId="9886" xr:uid="{00000000-0005-0000-0000-000090540000}"/>
    <cellStyle name="Normal 2 2 13" xfId="12001" xr:uid="{00000000-0005-0000-0000-000091540000}"/>
    <cellStyle name="Normal 2 2 14" xfId="14116" xr:uid="{00000000-0005-0000-0000-000092540000}"/>
    <cellStyle name="Normal 2 2 15" xfId="15967" xr:uid="{00000000-0005-0000-0000-000093540000}"/>
    <cellStyle name="Normal 2 2 16" xfId="17818" xr:uid="{00000000-0005-0000-0000-000094540000}"/>
    <cellStyle name="Normal 2 2 17" xfId="17821" xr:uid="{00000000-0005-0000-0000-000095540000}"/>
    <cellStyle name="Normal 2 2 18" xfId="17824" xr:uid="{00000000-0005-0000-0000-000096540000}"/>
    <cellStyle name="Normal 2 2 19" xfId="18619" xr:uid="{00000000-0005-0000-0000-000097540000}"/>
    <cellStyle name="Normal 2 2 2" xfId="88" xr:uid="{00000000-0005-0000-0000-000098540000}"/>
    <cellStyle name="Normal 2 2 20" xfId="19414" xr:uid="{00000000-0005-0000-0000-000099540000}"/>
    <cellStyle name="Normal 2 2 21" xfId="19418" xr:uid="{00000000-0005-0000-0000-00009A540000}"/>
    <cellStyle name="Normal 2 2 22" xfId="19421" xr:uid="{00000000-0005-0000-0000-00009B540000}"/>
    <cellStyle name="Normal 2 2 23" xfId="19425" xr:uid="{00000000-0005-0000-0000-00009C540000}"/>
    <cellStyle name="Normal 2 2 24" xfId="19429" xr:uid="{00000000-0005-0000-0000-00009D540000}"/>
    <cellStyle name="Normal 2 2 25" xfId="19433" xr:uid="{00000000-0005-0000-0000-00009E540000}"/>
    <cellStyle name="Normal 2 2 26" xfId="19437" xr:uid="{00000000-0005-0000-0000-00009F540000}"/>
    <cellStyle name="Normal 2 2 27" xfId="19441" xr:uid="{00000000-0005-0000-0000-0000A0540000}"/>
    <cellStyle name="Normal 2 2 28" xfId="19445" xr:uid="{00000000-0005-0000-0000-0000A1540000}"/>
    <cellStyle name="Normal 2 2 29" xfId="19449" xr:uid="{00000000-0005-0000-0000-0000A2540000}"/>
    <cellStyle name="Normal 2 2 3" xfId="1147" xr:uid="{00000000-0005-0000-0000-0000A3540000}"/>
    <cellStyle name="Normal 2 2 30" xfId="19453" xr:uid="{00000000-0005-0000-0000-0000A4540000}"/>
    <cellStyle name="Normal 2 2 31" xfId="19457" xr:uid="{00000000-0005-0000-0000-0000A5540000}"/>
    <cellStyle name="Normal 2 2 32" xfId="19461" xr:uid="{00000000-0005-0000-0000-0000A6540000}"/>
    <cellStyle name="Normal 2 2 33" xfId="19465" xr:uid="{00000000-0005-0000-0000-0000A7540000}"/>
    <cellStyle name="Normal 2 2 34" xfId="19469" xr:uid="{00000000-0005-0000-0000-0000A8540000}"/>
    <cellStyle name="Normal 2 2 35" xfId="19473" xr:uid="{00000000-0005-0000-0000-0000A9540000}"/>
    <cellStyle name="Normal 2 2 36" xfId="19477" xr:uid="{00000000-0005-0000-0000-0000AA540000}"/>
    <cellStyle name="Normal 2 2 37" xfId="19481" xr:uid="{00000000-0005-0000-0000-0000AB540000}"/>
    <cellStyle name="Normal 2 2 38" xfId="19485" xr:uid="{00000000-0005-0000-0000-0000AC540000}"/>
    <cellStyle name="Normal 2 2 39" xfId="19490" xr:uid="{00000000-0005-0000-0000-0000AD540000}"/>
    <cellStyle name="Normal 2 2 4" xfId="2206" xr:uid="{00000000-0005-0000-0000-0000AE540000}"/>
    <cellStyle name="Normal 2 2 40" xfId="19494" xr:uid="{00000000-0005-0000-0000-0000AF540000}"/>
    <cellStyle name="Normal 2 2 41" xfId="19498" xr:uid="{00000000-0005-0000-0000-0000B0540000}"/>
    <cellStyle name="Normal 2 2 42" xfId="19502" xr:uid="{00000000-0005-0000-0000-0000B1540000}"/>
    <cellStyle name="Normal 2 2 43" xfId="19506" xr:uid="{00000000-0005-0000-0000-0000B2540000}"/>
    <cellStyle name="Normal 2 2 44" xfId="19510" xr:uid="{00000000-0005-0000-0000-0000B3540000}"/>
    <cellStyle name="Normal 2 2 45" xfId="19514" xr:uid="{00000000-0005-0000-0000-0000B4540000}"/>
    <cellStyle name="Normal 2 2 46" xfId="19518" xr:uid="{00000000-0005-0000-0000-0000B5540000}"/>
    <cellStyle name="Normal 2 2 47" xfId="19688" xr:uid="{00000000-0005-0000-0000-0000B6540000}"/>
    <cellStyle name="Normal 2 2 48" xfId="20066" xr:uid="{00000000-0005-0000-0000-0000B7540000}"/>
    <cellStyle name="Normal 2 2 49" xfId="20260" xr:uid="{00000000-0005-0000-0000-0000B8540000}"/>
    <cellStyle name="Normal 2 2 5" xfId="2605" xr:uid="{00000000-0005-0000-0000-0000B9540000}"/>
    <cellStyle name="Normal 2 2 50" xfId="20637" xr:uid="{00000000-0005-0000-0000-0000BA540000}"/>
    <cellStyle name="Normal 2 2 51" xfId="21194" xr:uid="{00000000-0005-0000-0000-0000BB540000}"/>
    <cellStyle name="Normal 2 2 6" xfId="3004" xr:uid="{00000000-0005-0000-0000-0000BC540000}"/>
    <cellStyle name="Normal 2 2 7" xfId="3535" xr:uid="{00000000-0005-0000-0000-0000BD540000}"/>
    <cellStyle name="Normal 2 2 8" xfId="4066" xr:uid="{00000000-0005-0000-0000-0000BE540000}"/>
    <cellStyle name="Normal 2 2 9" xfId="5389" xr:uid="{00000000-0005-0000-0000-0000BF540000}"/>
    <cellStyle name="Normal 2 20" xfId="81" xr:uid="{00000000-0005-0000-0000-0000C0540000}"/>
    <cellStyle name="Normal 2 21" xfId="83" xr:uid="{00000000-0005-0000-0000-0000C1540000}"/>
    <cellStyle name="Normal 2 22" xfId="85" xr:uid="{00000000-0005-0000-0000-0000C2540000}"/>
    <cellStyle name="Normal 2 23" xfId="87" xr:uid="{00000000-0005-0000-0000-0000C3540000}"/>
    <cellStyle name="Normal 2 24" xfId="1146" xr:uid="{00000000-0005-0000-0000-0000C4540000}"/>
    <cellStyle name="Normal 2 25" xfId="2205" xr:uid="{00000000-0005-0000-0000-0000C5540000}"/>
    <cellStyle name="Normal 2 26" xfId="2604" xr:uid="{00000000-0005-0000-0000-0000C6540000}"/>
    <cellStyle name="Normal 2 27" xfId="3003" xr:uid="{00000000-0005-0000-0000-0000C7540000}"/>
    <cellStyle name="Normal 2 28" xfId="3534" xr:uid="{00000000-0005-0000-0000-0000C8540000}"/>
    <cellStyle name="Normal 2 29" xfId="4065" xr:uid="{00000000-0005-0000-0000-0000C9540000}"/>
    <cellStyle name="Normal 2 3" xfId="47" xr:uid="{00000000-0005-0000-0000-0000CA540000}"/>
    <cellStyle name="Normal 2 30" xfId="5388" xr:uid="{00000000-0005-0000-0000-0000CB540000}"/>
    <cellStyle name="Normal 2 31" xfId="6711" xr:uid="{00000000-0005-0000-0000-0000CC540000}"/>
    <cellStyle name="Normal 2 32" xfId="8298" xr:uid="{00000000-0005-0000-0000-0000CD540000}"/>
    <cellStyle name="Normal 2 33" xfId="9885" xr:uid="{00000000-0005-0000-0000-0000CE540000}"/>
    <cellStyle name="Normal 2 34" xfId="12000" xr:uid="{00000000-0005-0000-0000-0000CF540000}"/>
    <cellStyle name="Normal 2 35" xfId="14115" xr:uid="{00000000-0005-0000-0000-0000D0540000}"/>
    <cellStyle name="Normal 2 36" xfId="15966" xr:uid="{00000000-0005-0000-0000-0000D1540000}"/>
    <cellStyle name="Normal 2 37" xfId="17817" xr:uid="{00000000-0005-0000-0000-0000D2540000}"/>
    <cellStyle name="Normal 2 38" xfId="17820" xr:uid="{00000000-0005-0000-0000-0000D3540000}"/>
    <cellStyle name="Normal 2 39" xfId="17823" xr:uid="{00000000-0005-0000-0000-0000D4540000}"/>
    <cellStyle name="Normal 2 4" xfId="48" xr:uid="{00000000-0005-0000-0000-0000D5540000}"/>
    <cellStyle name="Normal 2 40" xfId="18618" xr:uid="{00000000-0005-0000-0000-0000D6540000}"/>
    <cellStyle name="Normal 2 41" xfId="19413" xr:uid="{00000000-0005-0000-0000-0000D7540000}"/>
    <cellStyle name="Normal 2 42" xfId="19417" xr:uid="{00000000-0005-0000-0000-0000D8540000}"/>
    <cellStyle name="Normal 2 43" xfId="19420" xr:uid="{00000000-0005-0000-0000-0000D9540000}"/>
    <cellStyle name="Normal 2 44" xfId="19424" xr:uid="{00000000-0005-0000-0000-0000DA540000}"/>
    <cellStyle name="Normal 2 45" xfId="19428" xr:uid="{00000000-0005-0000-0000-0000DB540000}"/>
    <cellStyle name="Normal 2 46" xfId="19432" xr:uid="{00000000-0005-0000-0000-0000DC540000}"/>
    <cellStyle name="Normal 2 47" xfId="19436" xr:uid="{00000000-0005-0000-0000-0000DD540000}"/>
    <cellStyle name="Normal 2 48" xfId="19440" xr:uid="{00000000-0005-0000-0000-0000DE540000}"/>
    <cellStyle name="Normal 2 49" xfId="19444" xr:uid="{00000000-0005-0000-0000-0000DF540000}"/>
    <cellStyle name="Normal 2 5" xfId="50" xr:uid="{00000000-0005-0000-0000-0000E0540000}"/>
    <cellStyle name="Normal 2 50" xfId="19448" xr:uid="{00000000-0005-0000-0000-0000E1540000}"/>
    <cellStyle name="Normal 2 51" xfId="19452" xr:uid="{00000000-0005-0000-0000-0000E2540000}"/>
    <cellStyle name="Normal 2 52" xfId="19456" xr:uid="{00000000-0005-0000-0000-0000E3540000}"/>
    <cellStyle name="Normal 2 53" xfId="19460" xr:uid="{00000000-0005-0000-0000-0000E4540000}"/>
    <cellStyle name="Normal 2 54" xfId="19464" xr:uid="{00000000-0005-0000-0000-0000E5540000}"/>
    <cellStyle name="Normal 2 55" xfId="19468" xr:uid="{00000000-0005-0000-0000-0000E6540000}"/>
    <cellStyle name="Normal 2 56" xfId="19472" xr:uid="{00000000-0005-0000-0000-0000E7540000}"/>
    <cellStyle name="Normal 2 57" xfId="19476" xr:uid="{00000000-0005-0000-0000-0000E8540000}"/>
    <cellStyle name="Normal 2 58" xfId="19480" xr:uid="{00000000-0005-0000-0000-0000E9540000}"/>
    <cellStyle name="Normal 2 59" xfId="19484" xr:uid="{00000000-0005-0000-0000-0000EA540000}"/>
    <cellStyle name="Normal 2 6" xfId="52" xr:uid="{00000000-0005-0000-0000-0000EB540000}"/>
    <cellStyle name="Normal 2 60" xfId="19488" xr:uid="{00000000-0005-0000-0000-0000EC540000}"/>
    <cellStyle name="Normal 2 61" xfId="19492" xr:uid="{00000000-0005-0000-0000-0000ED540000}"/>
    <cellStyle name="Normal 2 62" xfId="19496" xr:uid="{00000000-0005-0000-0000-0000EE540000}"/>
    <cellStyle name="Normal 2 63" xfId="19500" xr:uid="{00000000-0005-0000-0000-0000EF540000}"/>
    <cellStyle name="Normal 2 64" xfId="19504" xr:uid="{00000000-0005-0000-0000-0000F0540000}"/>
    <cellStyle name="Normal 2 65" xfId="19508" xr:uid="{00000000-0005-0000-0000-0000F1540000}"/>
    <cellStyle name="Normal 2 66" xfId="19512" xr:uid="{00000000-0005-0000-0000-0000F2540000}"/>
    <cellStyle name="Normal 2 67" xfId="19516" xr:uid="{00000000-0005-0000-0000-0000F3540000}"/>
    <cellStyle name="Normal 2 68" xfId="19601" xr:uid="{00000000-0005-0000-0000-0000F4540000}"/>
    <cellStyle name="Normal 2 69" xfId="19979" xr:uid="{00000000-0005-0000-0000-0000F5540000}"/>
    <cellStyle name="Normal 2 7" xfId="54" xr:uid="{00000000-0005-0000-0000-0000F6540000}"/>
    <cellStyle name="Normal 2 70" xfId="20173" xr:uid="{00000000-0005-0000-0000-0000F7540000}"/>
    <cellStyle name="Normal 2 71" xfId="20550" xr:uid="{00000000-0005-0000-0000-0000F8540000}"/>
    <cellStyle name="Normal 2 72" xfId="21107" xr:uid="{00000000-0005-0000-0000-0000F9540000}"/>
    <cellStyle name="Normal 2 8" xfId="56" xr:uid="{00000000-0005-0000-0000-0000FA540000}"/>
    <cellStyle name="Normal 2 9" xfId="58" xr:uid="{00000000-0005-0000-0000-0000FB540000}"/>
    <cellStyle name="Normal 3" xfId="42" xr:uid="{00000000-0005-0000-0000-0000FC540000}"/>
    <cellStyle name="Normal 47" xfId="19487" xr:uid="{00000000-0005-0000-0000-0000FD540000}"/>
    <cellStyle name="Normal 48" xfId="19491" xr:uid="{00000000-0005-0000-0000-0000FE540000}"/>
    <cellStyle name="Normal 49" xfId="19495" xr:uid="{00000000-0005-0000-0000-0000FF540000}"/>
    <cellStyle name="Normal 50" xfId="19499" xr:uid="{00000000-0005-0000-0000-000000550000}"/>
    <cellStyle name="Normal 51" xfId="19503" xr:uid="{00000000-0005-0000-0000-000001550000}"/>
    <cellStyle name="Normal 52" xfId="19507" xr:uid="{00000000-0005-0000-0000-000002550000}"/>
    <cellStyle name="Normal 53" xfId="19511" xr:uid="{00000000-0005-0000-0000-000003550000}"/>
    <cellStyle name="Normal 54" xfId="19515" xr:uid="{00000000-0005-0000-0000-000004550000}"/>
    <cellStyle name="Normal 55" xfId="19519" xr:uid="{00000000-0005-0000-0000-000005550000}"/>
    <cellStyle name="Normal 56" xfId="19526" xr:uid="{00000000-0005-0000-0000-000006550000}"/>
    <cellStyle name="Normal 57" xfId="19524" xr:uid="{00000000-0005-0000-0000-000007550000}"/>
    <cellStyle name="Normal 58" xfId="19521" xr:uid="{00000000-0005-0000-0000-000008550000}"/>
    <cellStyle name="Normal 59" xfId="19523" xr:uid="{00000000-0005-0000-0000-000009550000}"/>
    <cellStyle name="Note 2" xfId="44" xr:uid="{00000000-0005-0000-0000-00000A550000}"/>
    <cellStyle name="Note 3" xfId="19527" xr:uid="{00000000-0005-0000-0000-00000B550000}"/>
    <cellStyle name="Note 4" xfId="19522" xr:uid="{00000000-0005-0000-0000-00000C550000}"/>
    <cellStyle name="Note 5" xfId="19520" xr:uid="{00000000-0005-0000-0000-00000D550000}"/>
    <cellStyle name="Note 6" xfId="19525" xr:uid="{00000000-0005-0000-0000-00000E550000}"/>
    <cellStyle name="Note 7" xfId="19528" xr:uid="{00000000-0005-0000-0000-00000F550000}"/>
    <cellStyle name="Porcentaje" xfId="21784" builtinId="5"/>
    <cellStyle name="Salida" xfId="11" builtinId="21" customBuiltin="1"/>
    <cellStyle name="Texto de advertencia" xfId="15" builtinId="11" customBuiltin="1"/>
    <cellStyle name="Texto explicativo" xfId="16" builtinId="53" customBuiltin="1"/>
    <cellStyle name="Title 2" xfId="45" xr:uid="{00000000-0005-0000-0000-000014550000}"/>
    <cellStyle name="Título" xfId="73" builtinId="15" customBuiltin="1"/>
    <cellStyle name="Título 2" xfId="4" builtinId="17" customBuiltin="1"/>
    <cellStyle name="Título 3" xfId="5" builtinId="18" customBuiltin="1"/>
    <cellStyle name="Total" xfId="17" builtinId="25" customBuiltin="1"/>
  </cellStyles>
  <dxfs count="0"/>
  <tableStyles count="0" defaultTableStyle="TableStyleMedium2" defaultPivotStyle="PivotStyleLight16"/>
  <colors>
    <mruColors>
      <color rgb="FFD4D5D9"/>
      <color rgb="FF62A60A"/>
      <color rgb="FF002C73"/>
      <color rgb="FF8E8F90"/>
      <color rgb="FF009ACE"/>
      <color rgb="FF002855"/>
      <color rgb="FFFF8300"/>
      <color rgb="FF74D1EA"/>
      <color rgb="FF857874"/>
      <color rgb="FF002D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UNIVERSAL VIP'!A1"/><Relationship Id="rId7" Type="http://schemas.openxmlformats.org/officeDocument/2006/relationships/hyperlink" Target="#'Resumen Tarifas Mensuales'!A1"/><Relationship Id="rId2" Type="http://schemas.openxmlformats.org/officeDocument/2006/relationships/hyperlink" Target="#'ABSOLUTE VIP '!A1"/><Relationship Id="rId1" Type="http://schemas.openxmlformats.org/officeDocument/2006/relationships/hyperlink" Target="#'SPECIAL VIP'!A1"/><Relationship Id="rId6" Type="http://schemas.openxmlformats.org/officeDocument/2006/relationships/hyperlink" Target="#'ACCESS VIP'!A1"/><Relationship Id="rId5" Type="http://schemas.openxmlformats.org/officeDocument/2006/relationships/image" Target="../media/image2.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Applicant Information'!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Applicant Information'!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Applicant Information'!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Applicant Information'!A1"/></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2209799</xdr:colOff>
      <xdr:row>27</xdr:row>
      <xdr:rowOff>771523</xdr:rowOff>
    </xdr:from>
    <xdr:to>
      <xdr:col>2</xdr:col>
      <xdr:colOff>1131599</xdr:colOff>
      <xdr:row>29</xdr:row>
      <xdr:rowOff>95548</xdr:rowOff>
    </xdr:to>
    <xdr:sp macro="[0]!Special_Click" textlink="">
      <xdr:nvSpPr>
        <xdr:cNvPr id="7" name="Rounded Rectangle 6">
          <a:hlinkClick xmlns:r="http://schemas.openxmlformats.org/officeDocument/2006/relationships" r:id="rId1"/>
          <a:extLst>
            <a:ext uri="{FF2B5EF4-FFF2-40B4-BE49-F238E27FC236}">
              <a16:creationId xmlns:a16="http://schemas.microsoft.com/office/drawing/2014/main" id="{00000000-0008-0000-0000-000007000000}"/>
            </a:ext>
          </a:extLst>
        </xdr:cNvPr>
        <xdr:cNvSpPr/>
      </xdr:nvSpPr>
      <xdr:spPr>
        <a:xfrm>
          <a:off x="2209799" y="8696323"/>
          <a:ext cx="1893600" cy="648000"/>
        </a:xfrm>
        <a:prstGeom prst="roundRect">
          <a:avLst/>
        </a:prstGeom>
        <a:solidFill>
          <a:srgbClr val="009ACE"/>
        </a:solidFill>
        <a:ln>
          <a:noFill/>
        </a:ln>
      </xdr:spPr>
      <xdr:style>
        <a:lnRef idx="1">
          <a:schemeClr val="accent6"/>
        </a:lnRef>
        <a:fillRef idx="3">
          <a:schemeClr val="accent6"/>
        </a:fillRef>
        <a:effectRef idx="2">
          <a:schemeClr val="accent6"/>
        </a:effectRef>
        <a:fontRef idx="minor">
          <a:schemeClr val="lt1"/>
        </a:fontRef>
      </xdr:style>
      <xdr:txBody>
        <a:bodyPr wrap="square" anchor="ctr"/>
        <a:lstStyle/>
        <a:p>
          <a:pPr algn="ctr"/>
          <a:r>
            <a:rPr lang="en-U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Gill Sans MT" panose="020B0502020104020203" pitchFamily="34" charset="0"/>
            </a:rPr>
            <a:t>Special</a:t>
          </a:r>
          <a:r>
            <a:rPr lang="en-US" sz="20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Gill Sans MT" panose="020B0502020104020203" pitchFamily="34" charset="0"/>
            </a:rPr>
            <a:t> VIP</a:t>
          </a:r>
          <a:endParaRPr lang="en-U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Gill Sans MT" panose="020B0502020104020203" pitchFamily="34" charset="0"/>
          </a:endParaRPr>
        </a:p>
      </xdr:txBody>
    </xdr:sp>
    <xdr:clientData/>
  </xdr:twoCellAnchor>
  <xdr:oneCellAnchor>
    <xdr:from>
      <xdr:col>0</xdr:col>
      <xdr:colOff>9525</xdr:colOff>
      <xdr:row>2</xdr:row>
      <xdr:rowOff>19050</xdr:rowOff>
    </xdr:from>
    <xdr:ext cx="7286624" cy="419474"/>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9525" y="1933575"/>
          <a:ext cx="7286624" cy="4194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US" sz="2200" b="1">
              <a:solidFill>
                <a:srgbClr val="002855"/>
              </a:solidFill>
              <a:latin typeface="Gill Sans MT" panose="020B0502020104020203" pitchFamily="34" charset="0"/>
              <a:cs typeface="Helvetica"/>
            </a:rPr>
            <a:t>INFORMACIÓN DEL SOLICITANTE</a:t>
          </a:r>
          <a:endParaRPr lang="en-US" sz="2200" b="1" baseline="0">
            <a:solidFill>
              <a:srgbClr val="002855"/>
            </a:solidFill>
            <a:latin typeface="Gill Sans MT" panose="020B0502020104020203" pitchFamily="34" charset="0"/>
            <a:cs typeface="Century Gothic"/>
          </a:endParaRPr>
        </a:p>
      </xdr:txBody>
    </xdr:sp>
    <xdr:clientData/>
  </xdr:oneCellAnchor>
  <xdr:oneCellAnchor>
    <xdr:from>
      <xdr:col>0</xdr:col>
      <xdr:colOff>19050</xdr:colOff>
      <xdr:row>26</xdr:row>
      <xdr:rowOff>301625</xdr:rowOff>
    </xdr:from>
    <xdr:ext cx="6286500" cy="419474"/>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19050" y="7150100"/>
          <a:ext cx="6286500" cy="419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US" sz="2200" b="1" baseline="0">
              <a:solidFill>
                <a:srgbClr val="002855"/>
              </a:solidFill>
              <a:latin typeface="Gill Sans MT" panose="020B0502020104020203" pitchFamily="34" charset="0"/>
              <a:cs typeface="Century Gothic"/>
            </a:rPr>
            <a:t>PLANES </a:t>
          </a:r>
          <a:r>
            <a:rPr lang="en-US" sz="2200" baseline="0">
              <a:solidFill>
                <a:srgbClr val="002855"/>
              </a:solidFill>
              <a:latin typeface="Gill Sans MT" panose="020B0502020104020203" pitchFamily="34" charset="0"/>
              <a:cs typeface="Century Gothic"/>
            </a:rPr>
            <a:t>(Elija Uno)</a:t>
          </a:r>
          <a:endParaRPr lang="en-US" sz="2200">
            <a:solidFill>
              <a:srgbClr val="002855"/>
            </a:solidFill>
            <a:latin typeface="Gill Sans MT" panose="020B0502020104020203" pitchFamily="34" charset="0"/>
            <a:cs typeface="Century Gothic"/>
          </a:endParaRPr>
        </a:p>
      </xdr:txBody>
    </xdr:sp>
    <xdr:clientData/>
  </xdr:oneCellAnchor>
  <xdr:twoCellAnchor>
    <xdr:from>
      <xdr:col>0</xdr:col>
      <xdr:colOff>695325</xdr:colOff>
      <xdr:row>26</xdr:row>
      <xdr:rowOff>914400</xdr:rowOff>
    </xdr:from>
    <xdr:to>
      <xdr:col>0</xdr:col>
      <xdr:colOff>2588925</xdr:colOff>
      <xdr:row>27</xdr:row>
      <xdr:rowOff>486075</xdr:rowOff>
    </xdr:to>
    <xdr:sp macro="[0]!Absolute_Click" textlink="">
      <xdr:nvSpPr>
        <xdr:cNvPr id="12" name="Rounded Rectangle 11">
          <a:hlinkClick xmlns:r="http://schemas.openxmlformats.org/officeDocument/2006/relationships" r:id="rId2"/>
          <a:extLst>
            <a:ext uri="{FF2B5EF4-FFF2-40B4-BE49-F238E27FC236}">
              <a16:creationId xmlns:a16="http://schemas.microsoft.com/office/drawing/2014/main" id="{00000000-0008-0000-0000-00000C000000}"/>
            </a:ext>
          </a:extLst>
        </xdr:cNvPr>
        <xdr:cNvSpPr/>
      </xdr:nvSpPr>
      <xdr:spPr>
        <a:xfrm>
          <a:off x="695325" y="7762875"/>
          <a:ext cx="1893600" cy="648000"/>
        </a:xfrm>
        <a:prstGeom prst="roundRect">
          <a:avLst/>
        </a:prstGeom>
        <a:solidFill>
          <a:srgbClr val="FF8200"/>
        </a:solidFill>
        <a:ln>
          <a:noFill/>
        </a:ln>
      </xdr:spPr>
      <xdr:style>
        <a:lnRef idx="1">
          <a:schemeClr val="accent1"/>
        </a:lnRef>
        <a:fillRef idx="3">
          <a:schemeClr val="accent1"/>
        </a:fillRef>
        <a:effectRef idx="2">
          <a:schemeClr val="accent1"/>
        </a:effectRef>
        <a:fontRef idx="minor">
          <a:schemeClr val="lt1"/>
        </a:fontRef>
      </xdr:style>
      <xdr:txBody>
        <a:bodyPr wrap="square" anchor="ctr"/>
        <a:lstStyle/>
        <a:p>
          <a:pPr algn="ctr"/>
          <a:r>
            <a:rPr lang="en-U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Gill Sans MT" panose="020B0502020104020203" pitchFamily="34" charset="0"/>
            </a:rPr>
            <a:t>Absolute VIP</a:t>
          </a:r>
        </a:p>
      </xdr:txBody>
    </xdr:sp>
    <xdr:clientData/>
  </xdr:twoCellAnchor>
  <xdr:twoCellAnchor>
    <xdr:from>
      <xdr:col>2</xdr:col>
      <xdr:colOff>744590</xdr:colOff>
      <xdr:row>26</xdr:row>
      <xdr:rowOff>915273</xdr:rowOff>
    </xdr:from>
    <xdr:to>
      <xdr:col>4</xdr:col>
      <xdr:colOff>171215</xdr:colOff>
      <xdr:row>27</xdr:row>
      <xdr:rowOff>486948</xdr:rowOff>
    </xdr:to>
    <xdr:sp macro="[0]!Universal_Click" textlink="">
      <xdr:nvSpPr>
        <xdr:cNvPr id="13" name="Rounded Rectangle 12">
          <a:hlinkClick xmlns:r="http://schemas.openxmlformats.org/officeDocument/2006/relationships" r:id="rId3"/>
          <a:extLst>
            <a:ext uri="{FF2B5EF4-FFF2-40B4-BE49-F238E27FC236}">
              <a16:creationId xmlns:a16="http://schemas.microsoft.com/office/drawing/2014/main" id="{00000000-0008-0000-0000-00000D000000}"/>
            </a:ext>
          </a:extLst>
        </xdr:cNvPr>
        <xdr:cNvSpPr/>
      </xdr:nvSpPr>
      <xdr:spPr>
        <a:xfrm>
          <a:off x="3716390" y="7763748"/>
          <a:ext cx="1893600" cy="648000"/>
        </a:xfrm>
        <a:prstGeom prst="roundRect">
          <a:avLst/>
        </a:prstGeom>
        <a:solidFill>
          <a:srgbClr val="002C73"/>
        </a:solidFill>
        <a:ln/>
      </xdr:spPr>
      <xdr:style>
        <a:lnRef idx="1">
          <a:schemeClr val="accent1"/>
        </a:lnRef>
        <a:fillRef idx="3">
          <a:schemeClr val="accent1"/>
        </a:fillRef>
        <a:effectRef idx="2">
          <a:schemeClr val="accent1"/>
        </a:effectRef>
        <a:fontRef idx="minor">
          <a:schemeClr val="lt1"/>
        </a:fontRef>
      </xdr:style>
      <xdr:txBody>
        <a:bodyPr wrap="square" anchor="ctr"/>
        <a:lstStyle/>
        <a:p>
          <a:pPr algn="ctr"/>
          <a:r>
            <a:rPr lang="en-U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Gill Sans MT" panose="020B0502020104020203" pitchFamily="34" charset="0"/>
            </a:rPr>
            <a:t>Universal VIP</a:t>
          </a:r>
        </a:p>
      </xdr:txBody>
    </xdr:sp>
    <xdr:clientData/>
  </xdr:twoCellAnchor>
  <xdr:twoCellAnchor editAs="oneCell">
    <xdr:from>
      <xdr:col>0</xdr:col>
      <xdr:colOff>609600</xdr:colOff>
      <xdr:row>29</xdr:row>
      <xdr:rowOff>112395</xdr:rowOff>
    </xdr:from>
    <xdr:to>
      <xdr:col>5</xdr:col>
      <xdr:colOff>592602</xdr:colOff>
      <xdr:row>41</xdr:row>
      <xdr:rowOff>207226</xdr:rowOff>
    </xdr:to>
    <xdr:pic>
      <xdr:nvPicPr>
        <xdr:cNvPr id="15" name="Imagen 18">
          <a:extLst>
            <a:ext uri="{FF2B5EF4-FFF2-40B4-BE49-F238E27FC236}">
              <a16:creationId xmlns:a16="http://schemas.microsoft.com/office/drawing/2014/main" id="{00000000-0008-0000-0000-00000F000000}"/>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9600" y="8616315"/>
          <a:ext cx="7298202" cy="3013291"/>
        </a:xfrm>
        <a:prstGeom prst="rect">
          <a:avLst/>
        </a:prstGeom>
      </xdr:spPr>
    </xdr:pic>
    <xdr:clientData/>
  </xdr:twoCellAnchor>
  <xdr:twoCellAnchor editAs="oneCell">
    <xdr:from>
      <xdr:col>0</xdr:col>
      <xdr:colOff>0</xdr:colOff>
      <xdr:row>0</xdr:row>
      <xdr:rowOff>0</xdr:rowOff>
    </xdr:from>
    <xdr:to>
      <xdr:col>5</xdr:col>
      <xdr:colOff>838200</xdr:colOff>
      <xdr:row>0</xdr:row>
      <xdr:rowOff>1257300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8143875" cy="1257300"/>
        </a:xfrm>
        <a:prstGeom prst="rect">
          <a:avLst/>
        </a:prstGeom>
      </xdr:spPr>
    </xdr:pic>
    <xdr:clientData/>
  </xdr:twoCellAnchor>
  <xdr:twoCellAnchor>
    <xdr:from>
      <xdr:col>0</xdr:col>
      <xdr:colOff>0</xdr:colOff>
      <xdr:row>0</xdr:row>
      <xdr:rowOff>1228724</xdr:rowOff>
    </xdr:from>
    <xdr:to>
      <xdr:col>5</xdr:col>
      <xdr:colOff>838199</xdr:colOff>
      <xdr:row>1</xdr:row>
      <xdr:rowOff>42020</xdr:rowOff>
    </xdr:to>
    <xdr:sp macro="" textlink="">
      <xdr:nvSpPr>
        <xdr:cNvPr id="11" name="TextBox 2">
          <a:extLst>
            <a:ext uri="{FF2B5EF4-FFF2-40B4-BE49-F238E27FC236}">
              <a16:creationId xmlns:a16="http://schemas.microsoft.com/office/drawing/2014/main" id="{00000000-0008-0000-0000-00000B000000}"/>
            </a:ext>
          </a:extLst>
        </xdr:cNvPr>
        <xdr:cNvSpPr txBox="1"/>
      </xdr:nvSpPr>
      <xdr:spPr>
        <a:xfrm>
          <a:off x="0" y="1228724"/>
          <a:ext cx="8143874" cy="365871"/>
        </a:xfrm>
        <a:prstGeom prst="rect">
          <a:avLst/>
        </a:prstGeom>
        <a:solidFill>
          <a:srgbClr val="002855"/>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2200" b="0" i="0">
              <a:solidFill>
                <a:schemeClr val="bg1"/>
              </a:solidFill>
              <a:latin typeface="Gill Sans MT" panose="020B0502020104020203" pitchFamily="34" charset="0"/>
              <a:cs typeface="Gill Sans MT"/>
            </a:rPr>
            <a:t>Cotización para planes de Medicina Prepagada</a:t>
          </a:r>
        </a:p>
      </xdr:txBody>
    </xdr:sp>
    <xdr:clientData/>
  </xdr:twoCellAnchor>
  <xdr:twoCellAnchor>
    <xdr:from>
      <xdr:col>3</xdr:col>
      <xdr:colOff>657224</xdr:colOff>
      <xdr:row>27</xdr:row>
      <xdr:rowOff>771524</xdr:rowOff>
    </xdr:from>
    <xdr:to>
      <xdr:col>4</xdr:col>
      <xdr:colOff>1712624</xdr:colOff>
      <xdr:row>29</xdr:row>
      <xdr:rowOff>95549</xdr:rowOff>
    </xdr:to>
    <xdr:sp macro="[0]!Special_Click" textlink="">
      <xdr:nvSpPr>
        <xdr:cNvPr id="10" name="Rounded Rectangle 6">
          <a:hlinkClick xmlns:r="http://schemas.openxmlformats.org/officeDocument/2006/relationships" r:id="rId6"/>
          <a:extLst>
            <a:ext uri="{FF2B5EF4-FFF2-40B4-BE49-F238E27FC236}">
              <a16:creationId xmlns:a16="http://schemas.microsoft.com/office/drawing/2014/main" id="{BFBC3D9D-9520-4BEF-ABB4-6E45B71C62FB}"/>
            </a:ext>
          </a:extLst>
        </xdr:cNvPr>
        <xdr:cNvSpPr/>
      </xdr:nvSpPr>
      <xdr:spPr>
        <a:xfrm>
          <a:off x="5257799" y="8696324"/>
          <a:ext cx="1893600" cy="648000"/>
        </a:xfrm>
        <a:prstGeom prst="roundRect">
          <a:avLst/>
        </a:prstGeom>
        <a:solidFill>
          <a:srgbClr val="62A60A"/>
        </a:solidFill>
        <a:ln>
          <a:noFill/>
        </a:ln>
      </xdr:spPr>
      <xdr:style>
        <a:lnRef idx="1">
          <a:schemeClr val="accent6"/>
        </a:lnRef>
        <a:fillRef idx="3">
          <a:schemeClr val="accent6"/>
        </a:fillRef>
        <a:effectRef idx="2">
          <a:schemeClr val="accent6"/>
        </a:effectRef>
        <a:fontRef idx="minor">
          <a:schemeClr val="lt1"/>
        </a:fontRef>
      </xdr:style>
      <xdr:txBody>
        <a:bodyPr wrap="square" anchor="ctr"/>
        <a:lstStyle/>
        <a:p>
          <a:pPr algn="ctr"/>
          <a:r>
            <a:rPr lang="en-U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Gill Sans MT" panose="020B0502020104020203" pitchFamily="34" charset="0"/>
            </a:rPr>
            <a:t>Access</a:t>
          </a:r>
          <a:r>
            <a:rPr lang="en-US" sz="20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Gill Sans MT" panose="020B0502020104020203" pitchFamily="34" charset="0"/>
            </a:rPr>
            <a:t> VIP</a:t>
          </a:r>
          <a:endParaRPr lang="en-U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Gill Sans MT" panose="020B0502020104020203" pitchFamily="34" charset="0"/>
          </a:endParaRPr>
        </a:p>
      </xdr:txBody>
    </xdr:sp>
    <xdr:clientData/>
  </xdr:twoCellAnchor>
  <xdr:twoCellAnchor>
    <xdr:from>
      <xdr:col>0</xdr:col>
      <xdr:colOff>600075</xdr:colOff>
      <xdr:row>34</xdr:row>
      <xdr:rowOff>66675</xdr:rowOff>
    </xdr:from>
    <xdr:to>
      <xdr:col>2</xdr:col>
      <xdr:colOff>992549</xdr:colOff>
      <xdr:row>37</xdr:row>
      <xdr:rowOff>7725</xdr:rowOff>
    </xdr:to>
    <xdr:sp macro="[0]!Special_Click" textlink="">
      <xdr:nvSpPr>
        <xdr:cNvPr id="14" name="Rounded Rectangle 13">
          <a:hlinkClick xmlns:r="http://schemas.openxmlformats.org/officeDocument/2006/relationships" r:id="rId7"/>
          <a:extLst>
            <a:ext uri="{FF2B5EF4-FFF2-40B4-BE49-F238E27FC236}">
              <a16:creationId xmlns:a16="http://schemas.microsoft.com/office/drawing/2014/main" id="{7B20D539-E8B8-4A55-A5F8-148B44DF77A6}"/>
            </a:ext>
          </a:extLst>
        </xdr:cNvPr>
        <xdr:cNvSpPr/>
      </xdr:nvSpPr>
      <xdr:spPr>
        <a:xfrm>
          <a:off x="600075" y="10696575"/>
          <a:ext cx="3364274" cy="684000"/>
        </a:xfrm>
        <a:prstGeom prst="roundRect">
          <a:avLst/>
        </a:prstGeom>
        <a:solidFill>
          <a:srgbClr val="002855"/>
        </a:solidFill>
        <a:ln>
          <a:noFill/>
        </a:ln>
      </xdr:spPr>
      <xdr:style>
        <a:lnRef idx="1">
          <a:schemeClr val="accent6"/>
        </a:lnRef>
        <a:fillRef idx="3">
          <a:schemeClr val="accent6"/>
        </a:fillRef>
        <a:effectRef idx="2">
          <a:schemeClr val="accent6"/>
        </a:effectRef>
        <a:fontRef idx="minor">
          <a:schemeClr val="lt1"/>
        </a:fontRef>
      </xdr:style>
      <xdr:txBody>
        <a:bodyPr wrap="square" anchor="ctr"/>
        <a:lstStyle/>
        <a:p>
          <a:pPr algn="ctr"/>
          <a:r>
            <a:rPr lang="en-US" sz="22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Gill Sans MT" panose="020B0502020104020203" pitchFamily="34" charset="0"/>
            </a:rPr>
            <a:t>Resumen Tarifas Mensuales</a:t>
          </a:r>
        </a:p>
      </xdr:txBody>
    </xdr:sp>
    <xdr:clientData/>
  </xdr:twoCellAnchor>
  <xdr:oneCellAnchor>
    <xdr:from>
      <xdr:col>0</xdr:col>
      <xdr:colOff>2590801</xdr:colOff>
      <xdr:row>1</xdr:row>
      <xdr:rowOff>57150</xdr:rowOff>
    </xdr:from>
    <xdr:ext cx="5562599" cy="266699"/>
    <xdr:sp macro="" textlink="">
      <xdr:nvSpPr>
        <xdr:cNvPr id="16" name="TextBox 2">
          <a:extLst>
            <a:ext uri="{FF2B5EF4-FFF2-40B4-BE49-F238E27FC236}">
              <a16:creationId xmlns:a16="http://schemas.microsoft.com/office/drawing/2014/main" id="{4B42DC45-A96E-4FF2-8447-E7BAFA703287}"/>
            </a:ext>
          </a:extLst>
        </xdr:cNvPr>
        <xdr:cNvSpPr txBox="1"/>
      </xdr:nvSpPr>
      <xdr:spPr>
        <a:xfrm>
          <a:off x="2590801" y="1609725"/>
          <a:ext cx="5562599" cy="26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r" defTabSz="914400" eaLnBrk="1" fontAlgn="auto" latinLnBrk="0" hangingPunct="1">
            <a:lnSpc>
              <a:spcPct val="100000"/>
            </a:lnSpc>
            <a:spcBef>
              <a:spcPts val="0"/>
            </a:spcBef>
            <a:spcAft>
              <a:spcPts val="0"/>
            </a:spcAft>
            <a:buClrTx/>
            <a:buSzTx/>
            <a:buFontTx/>
            <a:buNone/>
            <a:tabLst/>
            <a:defRPr/>
          </a:pPr>
          <a:r>
            <a:rPr lang="en-US" sz="1200" b="0" i="0">
              <a:solidFill>
                <a:srgbClr val="002855"/>
              </a:solidFill>
              <a:latin typeface="Gill Sans MT"/>
              <a:cs typeface="Gill Sans MT"/>
            </a:rPr>
            <a:t>Tarifas Efectivas:  </a:t>
          </a:r>
          <a:r>
            <a:rPr lang="en-US" sz="1200" b="1" i="0">
              <a:solidFill>
                <a:srgbClr val="002855"/>
              </a:solidFill>
              <a:latin typeface="Gill Sans MT"/>
              <a:cs typeface="Gill Sans MT"/>
            </a:rPr>
            <a:t>1 de Enero, 2026  </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21772</xdr:colOff>
      <xdr:row>0</xdr:row>
      <xdr:rowOff>1584960</xdr:rowOff>
    </xdr:to>
    <xdr:grpSp>
      <xdr:nvGrpSpPr>
        <xdr:cNvPr id="3" name="Grupo 2">
          <a:extLst>
            <a:ext uri="{FF2B5EF4-FFF2-40B4-BE49-F238E27FC236}">
              <a16:creationId xmlns:a16="http://schemas.microsoft.com/office/drawing/2014/main" id="{26AFDDA7-12D8-744B-22C7-294495013978}"/>
            </a:ext>
          </a:extLst>
        </xdr:cNvPr>
        <xdr:cNvGrpSpPr/>
      </xdr:nvGrpSpPr>
      <xdr:grpSpPr>
        <a:xfrm>
          <a:off x="0" y="0"/>
          <a:ext cx="9470572" cy="1584960"/>
          <a:chOff x="0" y="0"/>
          <a:chExt cx="9631680" cy="1643062"/>
        </a:xfrm>
      </xdr:grpSpPr>
      <xdr:pic>
        <xdr:nvPicPr>
          <xdr:cNvPr id="9" name="Picture 8">
            <a:hlinkClick xmlns:r="http://schemas.openxmlformats.org/officeDocument/2006/relationships" r:id="rId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9631680" cy="1275788"/>
          </a:xfrm>
          <a:prstGeom prst="rect">
            <a:avLst/>
          </a:prstGeom>
        </xdr:spPr>
      </xdr:pic>
      <xdr:sp macro="" textlink="">
        <xdr:nvSpPr>
          <xdr:cNvPr id="13" name="TextBox 2">
            <a:extLst>
              <a:ext uri="{FF2B5EF4-FFF2-40B4-BE49-F238E27FC236}">
                <a16:creationId xmlns:a16="http://schemas.microsoft.com/office/drawing/2014/main" id="{00000000-0008-0000-0100-00000D000000}"/>
              </a:ext>
            </a:extLst>
          </xdr:cNvPr>
          <xdr:cNvSpPr txBox="1"/>
        </xdr:nvSpPr>
        <xdr:spPr>
          <a:xfrm>
            <a:off x="0" y="1246794"/>
            <a:ext cx="9631680" cy="396268"/>
          </a:xfrm>
          <a:prstGeom prst="rect">
            <a:avLst/>
          </a:prstGeom>
          <a:solidFill>
            <a:srgbClr val="FF83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2200" b="1" i="0" baseline="0">
                <a:solidFill>
                  <a:schemeClr val="bg1"/>
                </a:solidFill>
                <a:latin typeface="Gill Sans MT"/>
                <a:cs typeface="Gill Sans MT"/>
              </a:rPr>
              <a:t>ABSOLUTE VIP</a:t>
            </a:r>
            <a:endParaRPr lang="en-US" sz="2200" b="1" i="0">
              <a:solidFill>
                <a:schemeClr val="bg1"/>
              </a:solidFill>
              <a:latin typeface="Gill Sans MT"/>
              <a:cs typeface="Gill Sans MT"/>
            </a:endParaRPr>
          </a:p>
        </xdr:txBody>
      </xdr:sp>
    </xdr:grpSp>
    <xdr:clientData/>
  </xdr:twoCellAnchor>
  <xdr:oneCellAnchor>
    <xdr:from>
      <xdr:col>3</xdr:col>
      <xdr:colOff>1196528</xdr:colOff>
      <xdr:row>0</xdr:row>
      <xdr:rowOff>1666875</xdr:rowOff>
    </xdr:from>
    <xdr:ext cx="3838575" cy="266699"/>
    <xdr:sp macro="" textlink="">
      <xdr:nvSpPr>
        <xdr:cNvPr id="5" name="TextBox 2">
          <a:extLst>
            <a:ext uri="{FF2B5EF4-FFF2-40B4-BE49-F238E27FC236}">
              <a16:creationId xmlns:a16="http://schemas.microsoft.com/office/drawing/2014/main" id="{9FE75FBA-7FAA-47AA-9F5F-C9EB2605084F}"/>
            </a:ext>
          </a:extLst>
        </xdr:cNvPr>
        <xdr:cNvSpPr txBox="1"/>
      </xdr:nvSpPr>
      <xdr:spPr>
        <a:xfrm>
          <a:off x="5363716" y="1666875"/>
          <a:ext cx="3838575" cy="26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r" defTabSz="914400" eaLnBrk="1" fontAlgn="auto" latinLnBrk="0" hangingPunct="1">
            <a:lnSpc>
              <a:spcPct val="100000"/>
            </a:lnSpc>
            <a:spcBef>
              <a:spcPts val="0"/>
            </a:spcBef>
            <a:spcAft>
              <a:spcPts val="0"/>
            </a:spcAft>
            <a:buClrTx/>
            <a:buSzTx/>
            <a:buFontTx/>
            <a:buNone/>
            <a:tabLst/>
            <a:defRPr/>
          </a:pPr>
          <a:r>
            <a:rPr lang="en-US" sz="1200" b="0" i="0">
              <a:solidFill>
                <a:sysClr val="windowText" lastClr="000000"/>
              </a:solidFill>
              <a:latin typeface="Gill Sans MT"/>
              <a:cs typeface="Gill Sans MT"/>
            </a:rPr>
            <a:t>Tarifas Efectivas:  </a:t>
          </a:r>
          <a:r>
            <a:rPr lang="en-US" sz="1200" b="1" i="0">
              <a:solidFill>
                <a:sysClr val="windowText" lastClr="000000"/>
              </a:solidFill>
              <a:latin typeface="Gill Sans MT"/>
              <a:cs typeface="Gill Sans MT"/>
            </a:rPr>
            <a:t>1 de Enero, 2026 </a:t>
          </a:r>
        </a:p>
      </xdr:txBody>
    </xdr:sp>
    <xdr:clientData/>
  </xdr:oneCellAnchor>
  <xdr:twoCellAnchor>
    <xdr:from>
      <xdr:col>0</xdr:col>
      <xdr:colOff>0</xdr:colOff>
      <xdr:row>4</xdr:row>
      <xdr:rowOff>65314</xdr:rowOff>
    </xdr:from>
    <xdr:to>
      <xdr:col>7</xdr:col>
      <xdr:colOff>21772</xdr:colOff>
      <xdr:row>5</xdr:row>
      <xdr:rowOff>54429</xdr:rowOff>
    </xdr:to>
    <xdr:sp macro="" textlink="">
      <xdr:nvSpPr>
        <xdr:cNvPr id="7" name="TextBox 2">
          <a:extLst>
            <a:ext uri="{FF2B5EF4-FFF2-40B4-BE49-F238E27FC236}">
              <a16:creationId xmlns:a16="http://schemas.microsoft.com/office/drawing/2014/main" id="{E4DA1A2D-1A8B-4C36-A73A-D9CB98158C35}"/>
            </a:ext>
          </a:extLst>
        </xdr:cNvPr>
        <xdr:cNvSpPr txBox="1"/>
      </xdr:nvSpPr>
      <xdr:spPr>
        <a:xfrm>
          <a:off x="0" y="2634343"/>
          <a:ext cx="9459686" cy="228600"/>
        </a:xfrm>
        <a:prstGeom prst="rect">
          <a:avLst/>
        </a:prstGeom>
        <a:solidFill>
          <a:srgbClr val="FF83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i="0" baseline="0">
              <a:solidFill>
                <a:schemeClr val="bg1"/>
              </a:solidFill>
              <a:latin typeface="Gill Sans MT"/>
              <a:cs typeface="Gill Sans MT"/>
            </a:rPr>
            <a:t>Información del Aplicante</a:t>
          </a:r>
          <a:endParaRPr lang="en-US" sz="1100" b="1" i="0">
            <a:solidFill>
              <a:schemeClr val="bg1"/>
            </a:solidFill>
            <a:latin typeface="Gill Sans MT"/>
            <a:cs typeface="Gill Sans MT"/>
          </a:endParaRPr>
        </a:p>
      </xdr:txBody>
    </xdr:sp>
    <xdr:clientData/>
  </xdr:twoCellAnchor>
  <xdr:twoCellAnchor>
    <xdr:from>
      <xdr:col>0</xdr:col>
      <xdr:colOff>0</xdr:colOff>
      <xdr:row>7</xdr:row>
      <xdr:rowOff>74084</xdr:rowOff>
    </xdr:from>
    <xdr:to>
      <xdr:col>7</xdr:col>
      <xdr:colOff>19000</xdr:colOff>
      <xdr:row>8</xdr:row>
      <xdr:rowOff>10667</xdr:rowOff>
    </xdr:to>
    <xdr:sp macro="" textlink="">
      <xdr:nvSpPr>
        <xdr:cNvPr id="8" name="TextBox 2">
          <a:extLst>
            <a:ext uri="{FF2B5EF4-FFF2-40B4-BE49-F238E27FC236}">
              <a16:creationId xmlns:a16="http://schemas.microsoft.com/office/drawing/2014/main" id="{54F3DC5E-D2C7-4CE6-81B1-00D0CB576152}"/>
            </a:ext>
          </a:extLst>
        </xdr:cNvPr>
        <xdr:cNvSpPr txBox="1"/>
      </xdr:nvSpPr>
      <xdr:spPr>
        <a:xfrm>
          <a:off x="0" y="3630084"/>
          <a:ext cx="9036000" cy="180000"/>
        </a:xfrm>
        <a:prstGeom prst="rect">
          <a:avLst/>
        </a:prstGeom>
        <a:solidFill>
          <a:srgbClr val="FF83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bg1"/>
              </a:solidFill>
              <a:latin typeface="Gill Sans MT"/>
              <a:cs typeface="Gill Sans MT"/>
            </a:rPr>
            <a:t>		</a:t>
          </a:r>
          <a:r>
            <a:rPr lang="en-US" sz="1100" b="1" i="0" baseline="0">
              <a:solidFill>
                <a:schemeClr val="bg1"/>
              </a:solidFill>
              <a:latin typeface="Gill Sans MT"/>
              <a:cs typeface="Gill Sans MT"/>
            </a:rPr>
            <a:t>Anexos					</a:t>
          </a:r>
          <a:endParaRPr lang="en-US" sz="1100" b="1" i="0">
            <a:solidFill>
              <a:schemeClr val="bg1"/>
            </a:solidFill>
            <a:latin typeface="Gill Sans MT"/>
            <a:cs typeface="Gill Sans M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0</xdr:row>
      <xdr:rowOff>0</xdr:rowOff>
    </xdr:from>
    <xdr:to>
      <xdr:col>9</xdr:col>
      <xdr:colOff>10887</xdr:colOff>
      <xdr:row>0</xdr:row>
      <xdr:rowOff>1657039</xdr:rowOff>
    </xdr:to>
    <xdr:grpSp>
      <xdr:nvGrpSpPr>
        <xdr:cNvPr id="2" name="Grupo 1">
          <a:extLst>
            <a:ext uri="{FF2B5EF4-FFF2-40B4-BE49-F238E27FC236}">
              <a16:creationId xmlns:a16="http://schemas.microsoft.com/office/drawing/2014/main" id="{550AAC63-D75D-49AA-A237-887D02377BDE}"/>
            </a:ext>
          </a:extLst>
        </xdr:cNvPr>
        <xdr:cNvGrpSpPr/>
      </xdr:nvGrpSpPr>
      <xdr:grpSpPr>
        <a:xfrm>
          <a:off x="1" y="0"/>
          <a:ext cx="9985466" cy="1657039"/>
          <a:chOff x="0" y="0"/>
          <a:chExt cx="7724775" cy="1657039"/>
        </a:xfrm>
      </xdr:grpSpPr>
      <xdr:pic>
        <xdr:nvPicPr>
          <xdr:cNvPr id="8" name="Picture 7">
            <a:hlinkClick xmlns:r="http://schemas.openxmlformats.org/officeDocument/2006/relationships" r:id="rId1"/>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0"/>
            <a:ext cx="7724774" cy="1257300"/>
          </a:xfrm>
          <a:prstGeom prst="rect">
            <a:avLst/>
          </a:prstGeom>
        </xdr:spPr>
      </xdr:pic>
      <xdr:sp macro="" textlink="">
        <xdr:nvSpPr>
          <xdr:cNvPr id="10" name="TextBox 2">
            <a:extLst>
              <a:ext uri="{FF2B5EF4-FFF2-40B4-BE49-F238E27FC236}">
                <a16:creationId xmlns:a16="http://schemas.microsoft.com/office/drawing/2014/main" id="{00000000-0008-0000-0200-00000A000000}"/>
              </a:ext>
            </a:extLst>
          </xdr:cNvPr>
          <xdr:cNvSpPr txBox="1"/>
        </xdr:nvSpPr>
        <xdr:spPr>
          <a:xfrm>
            <a:off x="0" y="1186392"/>
            <a:ext cx="7724775" cy="470647"/>
          </a:xfrm>
          <a:prstGeom prst="rect">
            <a:avLst/>
          </a:prstGeom>
          <a:solidFill>
            <a:srgbClr val="002C73"/>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2200" b="1" i="0">
                <a:solidFill>
                  <a:schemeClr val="bg1"/>
                </a:solidFill>
                <a:latin typeface="Gill Sans MT"/>
                <a:cs typeface="Gill Sans MT"/>
              </a:rPr>
              <a:t>UNIVERSAL </a:t>
            </a:r>
            <a:r>
              <a:rPr lang="en-US" sz="2200" b="1" i="0" baseline="0">
                <a:solidFill>
                  <a:schemeClr val="bg1"/>
                </a:solidFill>
                <a:latin typeface="Gill Sans MT"/>
                <a:cs typeface="Gill Sans MT"/>
              </a:rPr>
              <a:t>VIP</a:t>
            </a:r>
            <a:endParaRPr lang="en-US" sz="2200" b="1" i="0">
              <a:solidFill>
                <a:schemeClr val="bg1"/>
              </a:solidFill>
              <a:latin typeface="Gill Sans MT"/>
              <a:cs typeface="Gill Sans MT"/>
            </a:endParaRPr>
          </a:p>
        </xdr:txBody>
      </xdr:sp>
    </xdr:grpSp>
    <xdr:clientData/>
  </xdr:twoCellAnchor>
  <xdr:oneCellAnchor>
    <xdr:from>
      <xdr:col>3</xdr:col>
      <xdr:colOff>547159</xdr:colOff>
      <xdr:row>0</xdr:row>
      <xdr:rowOff>1682750</xdr:rowOff>
    </xdr:from>
    <xdr:ext cx="5562599" cy="266699"/>
    <xdr:sp macro="" textlink="">
      <xdr:nvSpPr>
        <xdr:cNvPr id="5" name="TextBox 2">
          <a:extLst>
            <a:ext uri="{FF2B5EF4-FFF2-40B4-BE49-F238E27FC236}">
              <a16:creationId xmlns:a16="http://schemas.microsoft.com/office/drawing/2014/main" id="{A61F5DA5-024B-4969-BCF9-93396DCF3BA3}"/>
            </a:ext>
          </a:extLst>
        </xdr:cNvPr>
        <xdr:cNvSpPr txBox="1"/>
      </xdr:nvSpPr>
      <xdr:spPr>
        <a:xfrm>
          <a:off x="4325409" y="1682750"/>
          <a:ext cx="5562599" cy="26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r" defTabSz="914400" eaLnBrk="1" fontAlgn="auto" latinLnBrk="0" hangingPunct="1">
            <a:lnSpc>
              <a:spcPct val="100000"/>
            </a:lnSpc>
            <a:spcBef>
              <a:spcPts val="0"/>
            </a:spcBef>
            <a:spcAft>
              <a:spcPts val="0"/>
            </a:spcAft>
            <a:buClrTx/>
            <a:buSzTx/>
            <a:buFontTx/>
            <a:buNone/>
            <a:tabLst/>
            <a:defRPr/>
          </a:pPr>
          <a:r>
            <a:rPr lang="en-US" sz="1200" b="0" i="0">
              <a:solidFill>
                <a:sysClr val="windowText" lastClr="000000"/>
              </a:solidFill>
              <a:latin typeface="Gill Sans MT"/>
              <a:cs typeface="Gill Sans MT"/>
            </a:rPr>
            <a:t>Tarifas Efectivas:  </a:t>
          </a:r>
          <a:r>
            <a:rPr lang="en-US" sz="1200" b="1" i="0">
              <a:solidFill>
                <a:sysClr val="windowText" lastClr="000000"/>
              </a:solidFill>
              <a:latin typeface="Gill Sans MT"/>
              <a:cs typeface="Gill Sans MT"/>
            </a:rPr>
            <a:t>1 de Enero, 2026  </a:t>
          </a:r>
        </a:p>
      </xdr:txBody>
    </xdr:sp>
    <xdr:clientData/>
  </xdr:oneCellAnchor>
  <xdr:twoCellAnchor>
    <xdr:from>
      <xdr:col>0</xdr:col>
      <xdr:colOff>0</xdr:colOff>
      <xdr:row>4</xdr:row>
      <xdr:rowOff>85725</xdr:rowOff>
    </xdr:from>
    <xdr:to>
      <xdr:col>8</xdr:col>
      <xdr:colOff>1035450</xdr:colOff>
      <xdr:row>5</xdr:row>
      <xdr:rowOff>12783</xdr:rowOff>
    </xdr:to>
    <xdr:sp macro="" textlink="">
      <xdr:nvSpPr>
        <xdr:cNvPr id="6" name="TextBox 2">
          <a:extLst>
            <a:ext uri="{FF2B5EF4-FFF2-40B4-BE49-F238E27FC236}">
              <a16:creationId xmlns:a16="http://schemas.microsoft.com/office/drawing/2014/main" id="{1D467BAE-84FD-4AB9-8B95-0EB99938239F}"/>
            </a:ext>
          </a:extLst>
        </xdr:cNvPr>
        <xdr:cNvSpPr txBox="1"/>
      </xdr:nvSpPr>
      <xdr:spPr>
        <a:xfrm>
          <a:off x="0" y="2952750"/>
          <a:ext cx="10008000" cy="184233"/>
        </a:xfrm>
        <a:prstGeom prst="rect">
          <a:avLst/>
        </a:prstGeom>
        <a:solidFill>
          <a:srgbClr val="002C73"/>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i="0" baseline="0">
              <a:solidFill>
                <a:schemeClr val="bg1"/>
              </a:solidFill>
              <a:latin typeface="Gill Sans MT"/>
              <a:cs typeface="Gill Sans MT"/>
            </a:rPr>
            <a:t>Información del Aplicante</a:t>
          </a:r>
          <a:endParaRPr lang="en-US" sz="1100" b="1" i="0">
            <a:solidFill>
              <a:schemeClr val="bg1"/>
            </a:solidFill>
            <a:latin typeface="Gill Sans MT"/>
            <a:cs typeface="Gill Sans MT"/>
          </a:endParaRPr>
        </a:p>
      </xdr:txBody>
    </xdr:sp>
    <xdr:clientData/>
  </xdr:twoCellAnchor>
  <xdr:twoCellAnchor>
    <xdr:from>
      <xdr:col>0</xdr:col>
      <xdr:colOff>0</xdr:colOff>
      <xdr:row>7</xdr:row>
      <xdr:rowOff>85725</xdr:rowOff>
    </xdr:from>
    <xdr:to>
      <xdr:col>8</xdr:col>
      <xdr:colOff>1035450</xdr:colOff>
      <xdr:row>8</xdr:row>
      <xdr:rowOff>12783</xdr:rowOff>
    </xdr:to>
    <xdr:sp macro="" textlink="">
      <xdr:nvSpPr>
        <xdr:cNvPr id="7" name="TextBox 2">
          <a:extLst>
            <a:ext uri="{FF2B5EF4-FFF2-40B4-BE49-F238E27FC236}">
              <a16:creationId xmlns:a16="http://schemas.microsoft.com/office/drawing/2014/main" id="{8EADFBA4-707C-4D50-95E4-9C940DA98A29}"/>
            </a:ext>
          </a:extLst>
        </xdr:cNvPr>
        <xdr:cNvSpPr txBox="1"/>
      </xdr:nvSpPr>
      <xdr:spPr>
        <a:xfrm>
          <a:off x="0" y="3724275"/>
          <a:ext cx="10008000" cy="184233"/>
        </a:xfrm>
        <a:prstGeom prst="rect">
          <a:avLst/>
        </a:prstGeom>
        <a:solidFill>
          <a:srgbClr val="002C73"/>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n-US" sz="1100" b="1" i="0" baseline="0">
              <a:solidFill>
                <a:schemeClr val="bg1"/>
              </a:solidFill>
              <a:latin typeface="Gill Sans MT"/>
              <a:cs typeface="Gill Sans MT"/>
            </a:rPr>
            <a:t>		Anexos					        </a:t>
          </a:r>
          <a:endParaRPr lang="en-US" sz="1100" b="1" i="0">
            <a:solidFill>
              <a:schemeClr val="bg1"/>
            </a:solidFill>
            <a:latin typeface="Gill Sans MT"/>
            <a:cs typeface="Gill Sans M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9237</xdr:colOff>
      <xdr:row>0</xdr:row>
      <xdr:rowOff>0</xdr:rowOff>
    </xdr:from>
    <xdr:to>
      <xdr:col>8</xdr:col>
      <xdr:colOff>21772</xdr:colOff>
      <xdr:row>0</xdr:row>
      <xdr:rowOff>1352550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37" y="0"/>
          <a:ext cx="9200078" cy="1352550"/>
        </a:xfrm>
        <a:prstGeom prst="rect">
          <a:avLst/>
        </a:prstGeom>
      </xdr:spPr>
    </xdr:pic>
    <xdr:clientData/>
  </xdr:twoCellAnchor>
  <xdr:twoCellAnchor>
    <xdr:from>
      <xdr:col>0</xdr:col>
      <xdr:colOff>1</xdr:colOff>
      <xdr:row>0</xdr:row>
      <xdr:rowOff>1333499</xdr:rowOff>
    </xdr:from>
    <xdr:to>
      <xdr:col>8</xdr:col>
      <xdr:colOff>21606</xdr:colOff>
      <xdr:row>0</xdr:row>
      <xdr:rowOff>1695450</xdr:rowOff>
    </xdr:to>
    <xdr:sp macro="" textlink="">
      <xdr:nvSpPr>
        <xdr:cNvPr id="7" name="TextBox 2">
          <a:extLst>
            <a:ext uri="{FF2B5EF4-FFF2-40B4-BE49-F238E27FC236}">
              <a16:creationId xmlns:a16="http://schemas.microsoft.com/office/drawing/2014/main" id="{00000000-0008-0000-0300-000007000000}"/>
            </a:ext>
          </a:extLst>
        </xdr:cNvPr>
        <xdr:cNvSpPr txBox="1"/>
      </xdr:nvSpPr>
      <xdr:spPr>
        <a:xfrm>
          <a:off x="1" y="1333499"/>
          <a:ext cx="9209148" cy="361951"/>
        </a:xfrm>
        <a:prstGeom prst="rect">
          <a:avLst/>
        </a:prstGeom>
        <a:solidFill>
          <a:srgbClr val="0098CE"/>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2200" b="1" i="0">
              <a:solidFill>
                <a:schemeClr val="bg1"/>
              </a:solidFill>
              <a:latin typeface="Gill Sans MT"/>
              <a:cs typeface="Gill Sans MT"/>
            </a:rPr>
            <a:t>SPECIAL</a:t>
          </a:r>
          <a:r>
            <a:rPr lang="en-US" sz="2200" b="1" i="0" baseline="0">
              <a:solidFill>
                <a:schemeClr val="bg1"/>
              </a:solidFill>
              <a:latin typeface="Gill Sans MT"/>
              <a:cs typeface="Gill Sans MT"/>
            </a:rPr>
            <a:t> VIP</a:t>
          </a:r>
          <a:endParaRPr lang="en-US" sz="2200" b="1" i="0">
            <a:solidFill>
              <a:schemeClr val="bg1"/>
            </a:solidFill>
            <a:latin typeface="Gill Sans MT"/>
            <a:cs typeface="Gill Sans MT"/>
          </a:endParaRPr>
        </a:p>
      </xdr:txBody>
    </xdr:sp>
    <xdr:clientData/>
  </xdr:twoCellAnchor>
  <xdr:oneCellAnchor>
    <xdr:from>
      <xdr:col>4</xdr:col>
      <xdr:colOff>325965</xdr:colOff>
      <xdr:row>0</xdr:row>
      <xdr:rowOff>1684867</xdr:rowOff>
    </xdr:from>
    <xdr:ext cx="3289300" cy="266699"/>
    <xdr:sp macro="" textlink="">
      <xdr:nvSpPr>
        <xdr:cNvPr id="5" name="TextBox 2">
          <a:extLst>
            <a:ext uri="{FF2B5EF4-FFF2-40B4-BE49-F238E27FC236}">
              <a16:creationId xmlns:a16="http://schemas.microsoft.com/office/drawing/2014/main" id="{632FDB4B-6A93-47DA-91E0-6A03D2A08C81}"/>
            </a:ext>
          </a:extLst>
        </xdr:cNvPr>
        <xdr:cNvSpPr txBox="1"/>
      </xdr:nvSpPr>
      <xdr:spPr>
        <a:xfrm>
          <a:off x="5366051" y="1684867"/>
          <a:ext cx="3289300" cy="26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r" defTabSz="914400" eaLnBrk="1" fontAlgn="auto" latinLnBrk="0" hangingPunct="1">
            <a:lnSpc>
              <a:spcPct val="100000"/>
            </a:lnSpc>
            <a:spcBef>
              <a:spcPts val="0"/>
            </a:spcBef>
            <a:spcAft>
              <a:spcPts val="0"/>
            </a:spcAft>
            <a:buClrTx/>
            <a:buSzTx/>
            <a:buFontTx/>
            <a:buNone/>
            <a:tabLst/>
            <a:defRPr/>
          </a:pPr>
          <a:r>
            <a:rPr lang="en-US" sz="1200" b="0" i="0">
              <a:solidFill>
                <a:sysClr val="windowText" lastClr="000000"/>
              </a:solidFill>
              <a:latin typeface="Gill Sans MT"/>
              <a:cs typeface="Gill Sans MT"/>
            </a:rPr>
            <a:t>Tarifas Efectivas:  </a:t>
          </a:r>
          <a:r>
            <a:rPr lang="en-US" sz="1200" b="1" i="0">
              <a:solidFill>
                <a:sysClr val="windowText" lastClr="000000"/>
              </a:solidFill>
              <a:latin typeface="Gill Sans MT"/>
              <a:cs typeface="Gill Sans MT"/>
            </a:rPr>
            <a:t>1 de Enero, 2026</a:t>
          </a:r>
        </a:p>
        <a:p>
          <a:pPr marL="0" marR="0" indent="0" algn="r" defTabSz="914400" eaLnBrk="1" fontAlgn="auto" latinLnBrk="0" hangingPunct="1">
            <a:lnSpc>
              <a:spcPct val="100000"/>
            </a:lnSpc>
            <a:spcBef>
              <a:spcPts val="0"/>
            </a:spcBef>
            <a:spcAft>
              <a:spcPts val="0"/>
            </a:spcAft>
            <a:buClrTx/>
            <a:buSzTx/>
            <a:buFontTx/>
            <a:buNone/>
            <a:tabLst/>
            <a:defRPr/>
          </a:pPr>
          <a:r>
            <a:rPr lang="en-US" sz="1200" b="1" i="0">
              <a:solidFill>
                <a:sysClr val="windowText" lastClr="000000"/>
              </a:solidFill>
              <a:latin typeface="Gill Sans MT"/>
              <a:cs typeface="Gill Sans MT"/>
            </a:rPr>
            <a:t>  </a:t>
          </a:r>
        </a:p>
      </xdr:txBody>
    </xdr:sp>
    <xdr:clientData/>
  </xdr:oneCellAnchor>
  <xdr:twoCellAnchor>
    <xdr:from>
      <xdr:col>0</xdr:col>
      <xdr:colOff>0</xdr:colOff>
      <xdr:row>7</xdr:row>
      <xdr:rowOff>85725</xdr:rowOff>
    </xdr:from>
    <xdr:to>
      <xdr:col>8</xdr:col>
      <xdr:colOff>16800</xdr:colOff>
      <xdr:row>8</xdr:row>
      <xdr:rowOff>12783</xdr:rowOff>
    </xdr:to>
    <xdr:sp macro="" textlink="">
      <xdr:nvSpPr>
        <xdr:cNvPr id="8" name="TextBox 2">
          <a:extLst>
            <a:ext uri="{FF2B5EF4-FFF2-40B4-BE49-F238E27FC236}">
              <a16:creationId xmlns:a16="http://schemas.microsoft.com/office/drawing/2014/main" id="{B4CFF25B-BA2B-47AD-8930-B86F985EE5BA}"/>
            </a:ext>
          </a:extLst>
        </xdr:cNvPr>
        <xdr:cNvSpPr txBox="1"/>
      </xdr:nvSpPr>
      <xdr:spPr>
        <a:xfrm>
          <a:off x="0" y="3724275"/>
          <a:ext cx="8856000" cy="184233"/>
        </a:xfrm>
        <a:prstGeom prst="rect">
          <a:avLst/>
        </a:prstGeom>
        <a:solidFill>
          <a:srgbClr val="009ACE"/>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indent="0" algn="r" defTabSz="914400" eaLnBrk="1" fontAlgn="auto" latinLnBrk="0" hangingPunct="1">
            <a:lnSpc>
              <a:spcPct val="100000"/>
            </a:lnSpc>
            <a:spcBef>
              <a:spcPts val="0"/>
            </a:spcBef>
            <a:spcAft>
              <a:spcPts val="0"/>
            </a:spcAft>
            <a:buClrTx/>
            <a:buSzTx/>
            <a:buFontTx/>
            <a:buNone/>
            <a:tabLst/>
            <a:defRPr/>
          </a:pPr>
          <a:r>
            <a:rPr lang="en-US" sz="1100" b="1" i="0" baseline="0">
              <a:solidFill>
                <a:schemeClr val="bg1"/>
              </a:solidFill>
              <a:latin typeface="Gill Sans MT"/>
              <a:cs typeface="Gill Sans MT"/>
            </a:rPr>
            <a:t>Anexos					   </a:t>
          </a:r>
          <a:endParaRPr lang="en-US" sz="1100" b="1" i="0">
            <a:solidFill>
              <a:schemeClr val="bg1"/>
            </a:solidFill>
            <a:latin typeface="Gill Sans MT"/>
            <a:cs typeface="Gill Sans MT"/>
          </a:endParaRPr>
        </a:p>
      </xdr:txBody>
    </xdr:sp>
    <xdr:clientData/>
  </xdr:twoCellAnchor>
  <xdr:twoCellAnchor>
    <xdr:from>
      <xdr:col>0</xdr:col>
      <xdr:colOff>1</xdr:colOff>
      <xdr:row>4</xdr:row>
      <xdr:rowOff>19050</xdr:rowOff>
    </xdr:from>
    <xdr:to>
      <xdr:col>8</xdr:col>
      <xdr:colOff>32658</xdr:colOff>
      <xdr:row>5</xdr:row>
      <xdr:rowOff>0</xdr:rowOff>
    </xdr:to>
    <xdr:sp macro="" textlink="">
      <xdr:nvSpPr>
        <xdr:cNvPr id="2" name="TextBox 2">
          <a:extLst>
            <a:ext uri="{FF2B5EF4-FFF2-40B4-BE49-F238E27FC236}">
              <a16:creationId xmlns:a16="http://schemas.microsoft.com/office/drawing/2014/main" id="{D4C0D55C-6A96-43B6-B92C-BA580B8D4EE2}"/>
            </a:ext>
          </a:extLst>
        </xdr:cNvPr>
        <xdr:cNvSpPr txBox="1"/>
      </xdr:nvSpPr>
      <xdr:spPr>
        <a:xfrm>
          <a:off x="1" y="2718707"/>
          <a:ext cx="9220200" cy="231322"/>
        </a:xfrm>
        <a:prstGeom prst="rect">
          <a:avLst/>
        </a:prstGeom>
        <a:solidFill>
          <a:srgbClr val="0098CE"/>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i="0">
              <a:solidFill>
                <a:schemeClr val="bg1"/>
              </a:solidFill>
              <a:latin typeface="Gill Sans MT"/>
              <a:cs typeface="Gill Sans MT"/>
            </a:rPr>
            <a:t>Información del Aplicante</a:t>
          </a:r>
          <a:endParaRPr lang="en-US" sz="2200" b="1" i="0">
            <a:solidFill>
              <a:schemeClr val="bg1"/>
            </a:solidFill>
            <a:latin typeface="Gill Sans MT"/>
            <a:cs typeface="Gill Sans M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15240</xdr:colOff>
      <xdr:row>0</xdr:row>
      <xdr:rowOff>1689847</xdr:rowOff>
    </xdr:to>
    <xdr:grpSp>
      <xdr:nvGrpSpPr>
        <xdr:cNvPr id="4" name="Grupo 3">
          <a:extLst>
            <a:ext uri="{FF2B5EF4-FFF2-40B4-BE49-F238E27FC236}">
              <a16:creationId xmlns:a16="http://schemas.microsoft.com/office/drawing/2014/main" id="{C1658767-8717-4C35-B3EE-CBB394F9E963}"/>
            </a:ext>
          </a:extLst>
        </xdr:cNvPr>
        <xdr:cNvGrpSpPr/>
      </xdr:nvGrpSpPr>
      <xdr:grpSpPr>
        <a:xfrm>
          <a:off x="0" y="0"/>
          <a:ext cx="8801100" cy="1689847"/>
          <a:chOff x="0" y="0"/>
          <a:chExt cx="8763000" cy="1689847"/>
        </a:xfrm>
      </xdr:grpSpPr>
      <xdr:pic>
        <xdr:nvPicPr>
          <xdr:cNvPr id="2" name="Picture 3">
            <a:hlinkClick xmlns:r="http://schemas.openxmlformats.org/officeDocument/2006/relationships" r:id="rId1"/>
            <a:extLst>
              <a:ext uri="{FF2B5EF4-FFF2-40B4-BE49-F238E27FC236}">
                <a16:creationId xmlns:a16="http://schemas.microsoft.com/office/drawing/2014/main" id="{7B223FF3-6670-47CA-B26A-CA73091334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8763000" cy="1257300"/>
          </a:xfrm>
          <a:prstGeom prst="rect">
            <a:avLst/>
          </a:prstGeom>
        </xdr:spPr>
      </xdr:pic>
      <xdr:sp macro="" textlink="">
        <xdr:nvSpPr>
          <xdr:cNvPr id="5" name="TextBox 2">
            <a:extLst>
              <a:ext uri="{FF2B5EF4-FFF2-40B4-BE49-F238E27FC236}">
                <a16:creationId xmlns:a16="http://schemas.microsoft.com/office/drawing/2014/main" id="{9F87951E-1FF5-495E-A2A4-09D21D788454}"/>
              </a:ext>
            </a:extLst>
          </xdr:cNvPr>
          <xdr:cNvSpPr txBox="1"/>
        </xdr:nvSpPr>
        <xdr:spPr>
          <a:xfrm>
            <a:off x="1" y="1219200"/>
            <a:ext cx="8762999" cy="470647"/>
          </a:xfrm>
          <a:prstGeom prst="rect">
            <a:avLst/>
          </a:prstGeom>
          <a:solidFill>
            <a:srgbClr val="62A60A"/>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2200" b="1" i="0">
                <a:solidFill>
                  <a:schemeClr val="bg1"/>
                </a:solidFill>
                <a:latin typeface="Gill Sans MT"/>
                <a:cs typeface="Gill Sans MT"/>
              </a:rPr>
              <a:t>ACCESS </a:t>
            </a:r>
            <a:r>
              <a:rPr lang="en-US" sz="2200" b="1" i="0" baseline="0">
                <a:solidFill>
                  <a:schemeClr val="bg1"/>
                </a:solidFill>
                <a:latin typeface="Gill Sans MT"/>
                <a:cs typeface="Gill Sans MT"/>
              </a:rPr>
              <a:t>VIP</a:t>
            </a:r>
            <a:endParaRPr lang="en-US" sz="2200" b="1" i="0">
              <a:solidFill>
                <a:schemeClr val="bg1"/>
              </a:solidFill>
              <a:latin typeface="Gill Sans MT"/>
              <a:cs typeface="Gill Sans MT"/>
            </a:endParaRPr>
          </a:p>
        </xdr:txBody>
      </xdr:sp>
    </xdr:grpSp>
    <xdr:clientData/>
  </xdr:twoCellAnchor>
  <xdr:oneCellAnchor>
    <xdr:from>
      <xdr:col>2</xdr:col>
      <xdr:colOff>628651</xdr:colOff>
      <xdr:row>0</xdr:row>
      <xdr:rowOff>1704975</xdr:rowOff>
    </xdr:from>
    <xdr:ext cx="5562599" cy="266699"/>
    <xdr:sp macro="" textlink="">
      <xdr:nvSpPr>
        <xdr:cNvPr id="6" name="TextBox 2">
          <a:extLst>
            <a:ext uri="{FF2B5EF4-FFF2-40B4-BE49-F238E27FC236}">
              <a16:creationId xmlns:a16="http://schemas.microsoft.com/office/drawing/2014/main" id="{B6E01A0A-F13A-42D3-B023-0B35636143DB}"/>
            </a:ext>
          </a:extLst>
        </xdr:cNvPr>
        <xdr:cNvSpPr txBox="1"/>
      </xdr:nvSpPr>
      <xdr:spPr>
        <a:xfrm>
          <a:off x="3280411" y="1704975"/>
          <a:ext cx="5562599" cy="26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r" defTabSz="914400" eaLnBrk="1" fontAlgn="auto" latinLnBrk="0" hangingPunct="1">
            <a:lnSpc>
              <a:spcPct val="100000"/>
            </a:lnSpc>
            <a:spcBef>
              <a:spcPts val="0"/>
            </a:spcBef>
            <a:spcAft>
              <a:spcPts val="0"/>
            </a:spcAft>
            <a:buClrTx/>
            <a:buSzTx/>
            <a:buFontTx/>
            <a:buNone/>
            <a:tabLst/>
            <a:defRPr/>
          </a:pPr>
          <a:r>
            <a:rPr lang="en-US" sz="1200" b="0" i="0">
              <a:solidFill>
                <a:sysClr val="windowText" lastClr="000000"/>
              </a:solidFill>
              <a:latin typeface="Gill Sans MT"/>
              <a:cs typeface="Gill Sans MT"/>
            </a:rPr>
            <a:t>Tarifas Efectivas:  </a:t>
          </a:r>
          <a:r>
            <a:rPr lang="en-US" sz="1200" b="1" i="0">
              <a:solidFill>
                <a:sysClr val="windowText" lastClr="000000"/>
              </a:solidFill>
              <a:latin typeface="Gill Sans MT"/>
              <a:cs typeface="Gill Sans MT"/>
            </a:rPr>
            <a:t>1 de Enero, 2026  </a:t>
          </a:r>
        </a:p>
      </xdr:txBody>
    </xdr:sp>
    <xdr:clientData/>
  </xdr:oneCellAnchor>
  <xdr:twoCellAnchor>
    <xdr:from>
      <xdr:col>0</xdr:col>
      <xdr:colOff>9525</xdr:colOff>
      <xdr:row>4</xdr:row>
      <xdr:rowOff>76200</xdr:rowOff>
    </xdr:from>
    <xdr:to>
      <xdr:col>7</xdr:col>
      <xdr:colOff>1032750</xdr:colOff>
      <xdr:row>5</xdr:row>
      <xdr:rowOff>3258</xdr:rowOff>
    </xdr:to>
    <xdr:sp macro="" textlink="">
      <xdr:nvSpPr>
        <xdr:cNvPr id="7" name="TextBox 2">
          <a:extLst>
            <a:ext uri="{FF2B5EF4-FFF2-40B4-BE49-F238E27FC236}">
              <a16:creationId xmlns:a16="http://schemas.microsoft.com/office/drawing/2014/main" id="{49BF46A6-9756-42E6-A043-D6C0A054D531}"/>
            </a:ext>
          </a:extLst>
        </xdr:cNvPr>
        <xdr:cNvSpPr txBox="1"/>
      </xdr:nvSpPr>
      <xdr:spPr>
        <a:xfrm>
          <a:off x="9525" y="2943225"/>
          <a:ext cx="8748000" cy="184233"/>
        </a:xfrm>
        <a:prstGeom prst="rect">
          <a:avLst/>
        </a:prstGeom>
        <a:solidFill>
          <a:srgbClr val="62A60A"/>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i="0" baseline="0">
              <a:solidFill>
                <a:schemeClr val="bg1"/>
              </a:solidFill>
              <a:latin typeface="Gill Sans MT"/>
              <a:cs typeface="Gill Sans MT"/>
            </a:rPr>
            <a:t>Información del Aplicante</a:t>
          </a:r>
          <a:endParaRPr lang="en-US" sz="1100" b="1" i="0">
            <a:solidFill>
              <a:schemeClr val="bg1"/>
            </a:solidFill>
            <a:latin typeface="Gill Sans MT"/>
            <a:cs typeface="Gill Sans MT"/>
          </a:endParaRPr>
        </a:p>
      </xdr:txBody>
    </xdr:sp>
    <xdr:clientData/>
  </xdr:twoCellAnchor>
  <xdr:twoCellAnchor>
    <xdr:from>
      <xdr:col>0</xdr:col>
      <xdr:colOff>0</xdr:colOff>
      <xdr:row>7</xdr:row>
      <xdr:rowOff>85725</xdr:rowOff>
    </xdr:from>
    <xdr:to>
      <xdr:col>7</xdr:col>
      <xdr:colOff>1023225</xdr:colOff>
      <xdr:row>8</xdr:row>
      <xdr:rowOff>12783</xdr:rowOff>
    </xdr:to>
    <xdr:sp macro="" textlink="">
      <xdr:nvSpPr>
        <xdr:cNvPr id="8" name="TextBox 2">
          <a:extLst>
            <a:ext uri="{FF2B5EF4-FFF2-40B4-BE49-F238E27FC236}">
              <a16:creationId xmlns:a16="http://schemas.microsoft.com/office/drawing/2014/main" id="{8E196C57-6AF6-4FC9-B99C-3F17AC52A638}"/>
            </a:ext>
          </a:extLst>
        </xdr:cNvPr>
        <xdr:cNvSpPr txBox="1"/>
      </xdr:nvSpPr>
      <xdr:spPr>
        <a:xfrm>
          <a:off x="0" y="3724275"/>
          <a:ext cx="8748000" cy="184233"/>
        </a:xfrm>
        <a:prstGeom prst="rect">
          <a:avLst/>
        </a:prstGeom>
        <a:solidFill>
          <a:srgbClr val="62A60A"/>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n-US" sz="1100" b="1" i="0" baseline="0">
              <a:solidFill>
                <a:schemeClr val="bg1"/>
              </a:solidFill>
              <a:latin typeface="Gill Sans MT"/>
              <a:cs typeface="Gill Sans MT"/>
            </a:rPr>
            <a:t>		Anexos 				</a:t>
          </a:r>
          <a:endParaRPr lang="en-US" sz="1100" b="1" i="0">
            <a:solidFill>
              <a:schemeClr val="bg1"/>
            </a:solidFill>
            <a:latin typeface="Gill Sans MT"/>
            <a:cs typeface="Gill Sans MT"/>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5</xdr:col>
      <xdr:colOff>763905</xdr:colOff>
      <xdr:row>0</xdr:row>
      <xdr:rowOff>1697093</xdr:rowOff>
    </xdr:from>
    <xdr:ext cx="2962275" cy="266699"/>
    <xdr:sp macro="" textlink="">
      <xdr:nvSpPr>
        <xdr:cNvPr id="2" name="TextBox 2">
          <a:extLst>
            <a:ext uri="{FF2B5EF4-FFF2-40B4-BE49-F238E27FC236}">
              <a16:creationId xmlns:a16="http://schemas.microsoft.com/office/drawing/2014/main" id="{5119D6CC-53BF-42CA-8103-3FFE44F4C2F4}"/>
            </a:ext>
          </a:extLst>
        </xdr:cNvPr>
        <xdr:cNvSpPr txBox="1"/>
      </xdr:nvSpPr>
      <xdr:spPr>
        <a:xfrm>
          <a:off x="6501765" y="1697093"/>
          <a:ext cx="2962275" cy="26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r" defTabSz="914400" eaLnBrk="1" fontAlgn="auto" latinLnBrk="0" hangingPunct="1">
            <a:lnSpc>
              <a:spcPct val="100000"/>
            </a:lnSpc>
            <a:spcBef>
              <a:spcPts val="0"/>
            </a:spcBef>
            <a:spcAft>
              <a:spcPts val="0"/>
            </a:spcAft>
            <a:buClrTx/>
            <a:buSzTx/>
            <a:buFontTx/>
            <a:buNone/>
            <a:tabLst/>
            <a:defRPr/>
          </a:pPr>
          <a:r>
            <a:rPr lang="en-US" sz="1200" b="0" i="0">
              <a:solidFill>
                <a:sysClr val="windowText" lastClr="000000"/>
              </a:solidFill>
              <a:latin typeface="Gill Sans MT"/>
              <a:cs typeface="Gill Sans MT"/>
            </a:rPr>
            <a:t>Tarifas Efectivas:  </a:t>
          </a:r>
          <a:r>
            <a:rPr lang="en-US" sz="1200" b="1" i="0">
              <a:solidFill>
                <a:sysClr val="windowText" lastClr="000000"/>
              </a:solidFill>
              <a:latin typeface="Gill Sans MT"/>
              <a:cs typeface="Gill Sans MT"/>
            </a:rPr>
            <a:t>1 de Enero, 2026</a:t>
          </a:r>
        </a:p>
        <a:p>
          <a:pPr marL="0" marR="0" indent="0" algn="r" defTabSz="914400" eaLnBrk="1" fontAlgn="auto" latinLnBrk="0" hangingPunct="1">
            <a:lnSpc>
              <a:spcPct val="100000"/>
            </a:lnSpc>
            <a:spcBef>
              <a:spcPts val="0"/>
            </a:spcBef>
            <a:spcAft>
              <a:spcPts val="0"/>
            </a:spcAft>
            <a:buClrTx/>
            <a:buSzTx/>
            <a:buFontTx/>
            <a:buNone/>
            <a:tabLst/>
            <a:defRPr/>
          </a:pPr>
          <a:r>
            <a:rPr lang="en-US" sz="1200" b="1" i="0">
              <a:solidFill>
                <a:sysClr val="windowText" lastClr="000000"/>
              </a:solidFill>
              <a:latin typeface="Gill Sans MT"/>
              <a:cs typeface="Gill Sans MT"/>
            </a:rPr>
            <a:t>  </a:t>
          </a:r>
        </a:p>
      </xdr:txBody>
    </xdr:sp>
    <xdr:clientData/>
  </xdr:oneCellAnchor>
  <xdr:twoCellAnchor>
    <xdr:from>
      <xdr:col>0</xdr:col>
      <xdr:colOff>0</xdr:colOff>
      <xdr:row>0</xdr:row>
      <xdr:rowOff>0</xdr:rowOff>
    </xdr:from>
    <xdr:to>
      <xdr:col>10</xdr:col>
      <xdr:colOff>0</xdr:colOff>
      <xdr:row>0</xdr:row>
      <xdr:rowOff>1604120</xdr:rowOff>
    </xdr:to>
    <xdr:grpSp>
      <xdr:nvGrpSpPr>
        <xdr:cNvPr id="8" name="Grupo 7">
          <a:extLst>
            <a:ext uri="{FF2B5EF4-FFF2-40B4-BE49-F238E27FC236}">
              <a16:creationId xmlns:a16="http://schemas.microsoft.com/office/drawing/2014/main" id="{FC6DEAD8-2172-4AF0-9CDB-47FE2A5AEB9D}"/>
            </a:ext>
          </a:extLst>
        </xdr:cNvPr>
        <xdr:cNvGrpSpPr/>
      </xdr:nvGrpSpPr>
      <xdr:grpSpPr>
        <a:xfrm>
          <a:off x="0" y="0"/>
          <a:ext cx="9639300" cy="1604120"/>
          <a:chOff x="0" y="0"/>
          <a:chExt cx="7677150" cy="1604120"/>
        </a:xfrm>
      </xdr:grpSpPr>
      <xdr:pic>
        <xdr:nvPicPr>
          <xdr:cNvPr id="6" name="Picture 1">
            <a:extLst>
              <a:ext uri="{FF2B5EF4-FFF2-40B4-BE49-F238E27FC236}">
                <a16:creationId xmlns:a16="http://schemas.microsoft.com/office/drawing/2014/main" id="{A6446F23-D9BE-4F20-860D-433DE4D8A2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77150" cy="1257300"/>
          </a:xfrm>
          <a:prstGeom prst="rect">
            <a:avLst/>
          </a:prstGeom>
        </xdr:spPr>
      </xdr:pic>
      <xdr:sp macro="" textlink="">
        <xdr:nvSpPr>
          <xdr:cNvPr id="7" name="TextBox 2">
            <a:extLst>
              <a:ext uri="{FF2B5EF4-FFF2-40B4-BE49-F238E27FC236}">
                <a16:creationId xmlns:a16="http://schemas.microsoft.com/office/drawing/2014/main" id="{58D4BE3A-C55E-4450-908B-D62745DE9296}"/>
              </a:ext>
            </a:extLst>
          </xdr:cNvPr>
          <xdr:cNvSpPr txBox="1"/>
        </xdr:nvSpPr>
        <xdr:spPr>
          <a:xfrm>
            <a:off x="0" y="1238249"/>
            <a:ext cx="7677149" cy="365871"/>
          </a:xfrm>
          <a:prstGeom prst="rect">
            <a:avLst/>
          </a:prstGeom>
          <a:solidFill>
            <a:srgbClr val="002855"/>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2200" b="0" i="0">
                <a:solidFill>
                  <a:schemeClr val="bg1"/>
                </a:solidFill>
                <a:latin typeface="Gill Sans MT" panose="020B0502020104020203" pitchFamily="34" charset="0"/>
                <a:cs typeface="Gill Sans MT"/>
              </a:rPr>
              <a:t>Cotización para planes de Medicina Prepagada</a:t>
            </a:r>
          </a:p>
        </xdr:txBody>
      </xdr:sp>
    </xdr:grpSp>
    <xdr:clientData/>
  </xdr:twoCellAnchor>
  <xdr:twoCellAnchor>
    <xdr:from>
      <xdr:col>0</xdr:col>
      <xdr:colOff>0</xdr:colOff>
      <xdr:row>4</xdr:row>
      <xdr:rowOff>76200</xdr:rowOff>
    </xdr:from>
    <xdr:to>
      <xdr:col>10</xdr:col>
      <xdr:colOff>0</xdr:colOff>
      <xdr:row>5</xdr:row>
      <xdr:rowOff>15240</xdr:rowOff>
    </xdr:to>
    <xdr:sp macro="" textlink="">
      <xdr:nvSpPr>
        <xdr:cNvPr id="9" name="TextBox 2">
          <a:extLst>
            <a:ext uri="{FF2B5EF4-FFF2-40B4-BE49-F238E27FC236}">
              <a16:creationId xmlns:a16="http://schemas.microsoft.com/office/drawing/2014/main" id="{73D6B032-64EE-448E-9F96-037F0BBD0378}"/>
            </a:ext>
          </a:extLst>
        </xdr:cNvPr>
        <xdr:cNvSpPr txBox="1"/>
      </xdr:nvSpPr>
      <xdr:spPr>
        <a:xfrm>
          <a:off x="0" y="2849880"/>
          <a:ext cx="9464040" cy="182880"/>
        </a:xfrm>
        <a:prstGeom prst="rect">
          <a:avLst/>
        </a:prstGeom>
        <a:solidFill>
          <a:srgbClr val="002855"/>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i="0" baseline="0">
              <a:solidFill>
                <a:schemeClr val="bg1"/>
              </a:solidFill>
              <a:latin typeface="Gill Sans MT"/>
              <a:cs typeface="Gill Sans MT"/>
            </a:rPr>
            <a:t>Información del Aplicante</a:t>
          </a:r>
          <a:endParaRPr lang="en-US" sz="1100" b="1" i="0">
            <a:solidFill>
              <a:schemeClr val="bg1"/>
            </a:solidFill>
            <a:latin typeface="Gill Sans MT"/>
            <a:cs typeface="Gill Sans MT"/>
          </a:endParaRPr>
        </a:p>
      </xdr:txBody>
    </xdr:sp>
    <xdr:clientData/>
  </xdr:twoCellAnchor>
  <xdr:twoCellAnchor>
    <xdr:from>
      <xdr:col>0</xdr:col>
      <xdr:colOff>9525</xdr:colOff>
      <xdr:row>7</xdr:row>
      <xdr:rowOff>76200</xdr:rowOff>
    </xdr:from>
    <xdr:to>
      <xdr:col>10</xdr:col>
      <xdr:colOff>0</xdr:colOff>
      <xdr:row>8</xdr:row>
      <xdr:rowOff>60960</xdr:rowOff>
    </xdr:to>
    <xdr:sp macro="" textlink="">
      <xdr:nvSpPr>
        <xdr:cNvPr id="11" name="TextBox 2">
          <a:extLst>
            <a:ext uri="{FF2B5EF4-FFF2-40B4-BE49-F238E27FC236}">
              <a16:creationId xmlns:a16="http://schemas.microsoft.com/office/drawing/2014/main" id="{6CD4E1A5-AD4B-4B2E-BB01-D1B32FF09A8A}"/>
            </a:ext>
          </a:extLst>
        </xdr:cNvPr>
        <xdr:cNvSpPr txBox="1"/>
      </xdr:nvSpPr>
      <xdr:spPr>
        <a:xfrm>
          <a:off x="9525" y="3581400"/>
          <a:ext cx="9454515" cy="228600"/>
        </a:xfrm>
        <a:prstGeom prst="rect">
          <a:avLst/>
        </a:prstGeom>
        <a:solidFill>
          <a:srgbClr val="002855"/>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n-US" sz="1100" b="1" i="0" baseline="0">
              <a:solidFill>
                <a:schemeClr val="bg1"/>
              </a:solidFill>
              <a:latin typeface="Gill Sans MT"/>
              <a:cs typeface="Gill Sans MT"/>
            </a:rPr>
            <a:t>		Anexos					        </a:t>
          </a:r>
          <a:endParaRPr lang="en-US" sz="1100" b="1" i="0">
            <a:solidFill>
              <a:schemeClr val="bg1"/>
            </a:solidFill>
            <a:latin typeface="Gill Sans MT"/>
            <a:cs typeface="Gill Sans M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pageSetUpPr fitToPage="1"/>
  </sheetPr>
  <dimension ref="A1:G85"/>
  <sheetViews>
    <sheetView showGridLines="0" showRowColHeaders="0" topLeftCell="A3" zoomScaleNormal="100" workbookViewId="0">
      <selection activeCell="C9" sqref="C9"/>
    </sheetView>
  </sheetViews>
  <sheetFormatPr baseColWidth="10" defaultColWidth="0" defaultRowHeight="19.2" zeroHeight="1" x14ac:dyDescent="0.5"/>
  <cols>
    <col min="1" max="1" width="37.59765625" style="1" customWidth="1"/>
    <col min="2" max="2" width="1.3984375" style="1" customWidth="1"/>
    <col min="3" max="3" width="21.3984375" style="1" customWidth="1"/>
    <col min="4" max="4" width="11" style="1" customWidth="1"/>
    <col min="5" max="5" width="24.5" style="1" bestFit="1" customWidth="1"/>
    <col min="6" max="6" width="11.09765625" style="1" bestFit="1" customWidth="1"/>
    <col min="7" max="7" width="9" style="2" hidden="1" customWidth="1"/>
    <col min="8" max="9" width="9" style="1" hidden="1" customWidth="1"/>
    <col min="10" max="16384" width="9" style="1" hidden="1"/>
  </cols>
  <sheetData>
    <row r="1" spans="1:6" ht="122.25" customHeight="1" x14ac:dyDescent="0.5"/>
    <row r="2" spans="1:6" ht="28.5" customHeight="1" x14ac:dyDescent="0.5">
      <c r="F2" s="99"/>
    </row>
    <row r="3" spans="1:6" ht="26.1" customHeight="1" x14ac:dyDescent="0.5">
      <c r="D3" s="2"/>
      <c r="E3" s="3"/>
      <c r="F3" s="4"/>
    </row>
    <row r="4" spans="1:6" ht="12.75" customHeight="1" x14ac:dyDescent="0.5">
      <c r="F4" s="4"/>
    </row>
    <row r="5" spans="1:6" ht="21.6" x14ac:dyDescent="0.5">
      <c r="A5" s="16" t="s">
        <v>0</v>
      </c>
      <c r="C5" s="455"/>
      <c r="D5" s="455"/>
      <c r="E5" s="455"/>
      <c r="F5" s="4"/>
    </row>
    <row r="6" spans="1:6" ht="12" customHeight="1" x14ac:dyDescent="0.5">
      <c r="A6" s="17"/>
      <c r="C6" s="5"/>
      <c r="D6" s="5"/>
      <c r="E6" s="5"/>
      <c r="F6" s="4"/>
    </row>
    <row r="7" spans="1:6" ht="21.6" x14ac:dyDescent="0.5">
      <c r="A7" s="17" t="s">
        <v>1</v>
      </c>
      <c r="C7" s="455"/>
      <c r="D7" s="455"/>
      <c r="E7" s="455"/>
      <c r="F7" s="4"/>
    </row>
    <row r="8" spans="1:6" ht="12.75" customHeight="1" x14ac:dyDescent="0.5">
      <c r="A8" s="17"/>
      <c r="C8" s="5"/>
      <c r="D8" s="5"/>
      <c r="E8" s="5"/>
      <c r="F8" s="5"/>
    </row>
    <row r="9" spans="1:6" ht="21.6" x14ac:dyDescent="0.5">
      <c r="A9" s="16" t="s">
        <v>2</v>
      </c>
      <c r="C9" s="144" t="s">
        <v>28</v>
      </c>
      <c r="D9" s="159"/>
      <c r="E9" s="6"/>
      <c r="F9" s="6"/>
    </row>
    <row r="10" spans="1:6" ht="12.75" customHeight="1" x14ac:dyDescent="0.5">
      <c r="A10" s="17"/>
      <c r="C10" s="5"/>
      <c r="D10" s="5"/>
      <c r="E10" s="5"/>
      <c r="F10" s="5"/>
    </row>
    <row r="11" spans="1:6" ht="21.6" x14ac:dyDescent="0.5">
      <c r="A11" s="16" t="s">
        <v>4</v>
      </c>
      <c r="C11" s="127">
        <v>37</v>
      </c>
      <c r="D11" s="12"/>
      <c r="E11" s="7"/>
      <c r="F11" s="8"/>
    </row>
    <row r="12" spans="1:6" ht="12.75" customHeight="1" x14ac:dyDescent="0.5">
      <c r="A12" s="17"/>
      <c r="C12" s="5"/>
      <c r="D12" s="18"/>
      <c r="E12" s="9"/>
      <c r="F12" s="10"/>
    </row>
    <row r="13" spans="1:6" ht="21.6" x14ac:dyDescent="0.5">
      <c r="A13" s="16" t="s">
        <v>5</v>
      </c>
      <c r="C13" s="127"/>
      <c r="D13" s="12"/>
      <c r="E13" s="7"/>
      <c r="F13" s="8"/>
    </row>
    <row r="14" spans="1:6" ht="12.75" customHeight="1" x14ac:dyDescent="0.5">
      <c r="A14" s="17"/>
      <c r="C14" s="5"/>
      <c r="D14" s="18"/>
      <c r="E14" s="10"/>
      <c r="F14" s="10"/>
    </row>
    <row r="15" spans="1:6" ht="21.6" x14ac:dyDescent="0.5">
      <c r="A15" s="16" t="s">
        <v>6</v>
      </c>
      <c r="C15" s="127">
        <v>3</v>
      </c>
      <c r="D15" s="8"/>
      <c r="E15" s="7"/>
      <c r="F15" s="8"/>
    </row>
    <row r="16" spans="1:6" ht="12.75" customHeight="1" x14ac:dyDescent="0.5">
      <c r="A16" s="17"/>
      <c r="C16" s="5"/>
      <c r="D16" s="8"/>
      <c r="E16" s="7"/>
      <c r="F16" s="8"/>
    </row>
    <row r="17" spans="1:6" ht="21.6" hidden="1" x14ac:dyDescent="0.5">
      <c r="A17" s="16" t="s">
        <v>7</v>
      </c>
      <c r="C17" s="11"/>
      <c r="D17" s="8"/>
      <c r="E17" s="7"/>
      <c r="F17" s="8"/>
    </row>
    <row r="18" spans="1:6" ht="12.75" hidden="1" customHeight="1" x14ac:dyDescent="0.5">
      <c r="A18" s="17"/>
      <c r="C18" s="5"/>
      <c r="D18" s="8"/>
      <c r="E18" s="7"/>
      <c r="F18" s="8"/>
    </row>
    <row r="19" spans="1:6" ht="21.6" x14ac:dyDescent="0.5">
      <c r="A19" s="15" t="s">
        <v>8</v>
      </c>
      <c r="C19" s="5"/>
      <c r="D19" s="8"/>
      <c r="E19" s="7"/>
      <c r="F19" s="8"/>
    </row>
    <row r="20" spans="1:6" ht="21.6" x14ac:dyDescent="0.5">
      <c r="A20" s="16" t="s">
        <v>9</v>
      </c>
      <c r="C20" s="11" t="s">
        <v>10</v>
      </c>
      <c r="D20" s="159" t="s">
        <v>11</v>
      </c>
      <c r="E20" s="159"/>
      <c r="F20" s="159"/>
    </row>
    <row r="21" spans="1:6" ht="12.75" customHeight="1" x14ac:dyDescent="0.5">
      <c r="A21" s="17"/>
      <c r="C21" s="12"/>
      <c r="D21" s="18"/>
      <c r="E21" s="7"/>
      <c r="F21" s="8"/>
    </row>
    <row r="22" spans="1:6" ht="21.6" hidden="1" x14ac:dyDescent="0.5">
      <c r="A22" s="16" t="s">
        <v>12</v>
      </c>
      <c r="C22" s="11" t="s">
        <v>10</v>
      </c>
      <c r="D22" s="456" t="s">
        <v>13</v>
      </c>
      <c r="E22" s="456"/>
      <c r="F22" s="456"/>
    </row>
    <row r="23" spans="1:6" ht="12.75" hidden="1" customHeight="1" x14ac:dyDescent="0.5">
      <c r="A23" s="17"/>
      <c r="C23" s="12"/>
      <c r="D23" s="18"/>
      <c r="E23" s="7"/>
      <c r="F23" s="8"/>
    </row>
    <row r="24" spans="1:6" ht="20.25" hidden="1" customHeight="1" x14ac:dyDescent="0.5">
      <c r="A24" s="16" t="s">
        <v>14</v>
      </c>
      <c r="C24" s="11" t="s">
        <v>10</v>
      </c>
      <c r="D24" s="457" t="s">
        <v>15</v>
      </c>
      <c r="E24" s="457"/>
      <c r="F24" s="457"/>
    </row>
    <row r="25" spans="1:6" ht="24" hidden="1" customHeight="1" x14ac:dyDescent="0.5">
      <c r="A25" s="15" t="s">
        <v>16</v>
      </c>
      <c r="D25" s="8"/>
      <c r="E25" s="7"/>
      <c r="F25" s="8"/>
    </row>
    <row r="26" spans="1:6" ht="21.6" hidden="1" x14ac:dyDescent="0.5">
      <c r="A26" s="16" t="s">
        <v>17</v>
      </c>
      <c r="C26" s="166" t="s">
        <v>18</v>
      </c>
      <c r="D26" s="159"/>
    </row>
    <row r="27" spans="1:6" ht="84.75" customHeight="1" x14ac:dyDescent="0.5"/>
    <row r="28" spans="1:6" ht="84.75" customHeight="1" x14ac:dyDescent="0.5"/>
    <row r="29" spans="1:6" x14ac:dyDescent="0.5"/>
    <row r="30" spans="1:6" x14ac:dyDescent="0.5"/>
    <row r="31" spans="1:6" x14ac:dyDescent="0.5"/>
    <row r="32" spans="1:6" x14ac:dyDescent="0.5"/>
    <row r="33" spans="1:6" x14ac:dyDescent="0.5"/>
    <row r="34" spans="1:6" x14ac:dyDescent="0.5"/>
    <row r="35" spans="1:6" x14ac:dyDescent="0.5"/>
    <row r="36" spans="1:6" x14ac:dyDescent="0.5"/>
    <row r="37" spans="1:6" x14ac:dyDescent="0.5"/>
    <row r="38" spans="1:6" x14ac:dyDescent="0.5"/>
    <row r="39" spans="1:6" x14ac:dyDescent="0.5"/>
    <row r="40" spans="1:6" x14ac:dyDescent="0.5"/>
    <row r="41" spans="1:6" x14ac:dyDescent="0.5"/>
    <row r="42" spans="1:6" x14ac:dyDescent="0.5"/>
    <row r="43" spans="1:6" x14ac:dyDescent="0.5">
      <c r="F43" s="13" t="s">
        <v>582</v>
      </c>
    </row>
    <row r="45" spans="1:6" hidden="1" x14ac:dyDescent="0.5">
      <c r="A45" s="220" t="s">
        <v>19</v>
      </c>
    </row>
    <row r="73" spans="1:3" hidden="1" x14ac:dyDescent="0.5">
      <c r="A73" s="14" t="s">
        <v>20</v>
      </c>
      <c r="C73" s="1" t="s">
        <v>18</v>
      </c>
    </row>
    <row r="74" spans="1:3" hidden="1" x14ac:dyDescent="0.5">
      <c r="A74" s="14" t="s">
        <v>10</v>
      </c>
      <c r="C74" s="1" t="s">
        <v>21</v>
      </c>
    </row>
    <row r="76" spans="1:3" hidden="1" x14ac:dyDescent="0.5">
      <c r="A76" s="1" t="s">
        <v>22</v>
      </c>
    </row>
    <row r="77" spans="1:3" hidden="1" x14ac:dyDescent="0.5">
      <c r="A77" s="14" t="s">
        <v>23</v>
      </c>
    </row>
    <row r="78" spans="1:3" hidden="1" x14ac:dyDescent="0.5">
      <c r="A78" s="14" t="s">
        <v>24</v>
      </c>
    </row>
    <row r="79" spans="1:3" hidden="1" x14ac:dyDescent="0.5">
      <c r="A79" s="14" t="s">
        <v>25</v>
      </c>
    </row>
    <row r="80" spans="1:3" hidden="1" x14ac:dyDescent="0.5">
      <c r="A80" s="14" t="s">
        <v>26</v>
      </c>
    </row>
    <row r="83" spans="1:1" hidden="1" x14ac:dyDescent="0.5">
      <c r="A83" s="1" t="s">
        <v>27</v>
      </c>
    </row>
    <row r="84" spans="1:1" hidden="1" x14ac:dyDescent="0.5">
      <c r="A84" s="1" t="s">
        <v>3</v>
      </c>
    </row>
    <row r="85" spans="1:1" hidden="1" x14ac:dyDescent="0.5">
      <c r="A85" s="1" t="s">
        <v>28</v>
      </c>
    </row>
  </sheetData>
  <sheetProtection algorithmName="SHA-512" hashValue="d0uL20rsK3JhvMeHk4rE2J6GJgbGcK2qN3RWzL46FCUdaKpISSu1aJgR/N2km2h7mMUGDfFGjlxi7SYnb+JWjw==" saltValue="JI1v+Qh6oElCwhs1UOwLjQ==" spinCount="100000" sheet="1" objects="1" selectLockedCells="1"/>
  <mergeCells count="4">
    <mergeCell ref="C5:E5"/>
    <mergeCell ref="C7:E7"/>
    <mergeCell ref="D22:F22"/>
    <mergeCell ref="D24:F24"/>
  </mergeCells>
  <phoneticPr fontId="6" type="noConversion"/>
  <dataValidations xWindow="502" yWindow="362" count="9">
    <dataValidation type="list" allowBlank="1" showInputMessage="1" showErrorMessage="1" error="Select from List / Seleccione de la Lista" sqref="C22" xr:uid="{00000000-0002-0000-0000-000000000000}">
      <formula1>A73:A74</formula1>
    </dataValidation>
    <dataValidation type="list" allowBlank="1" showInputMessage="1" showErrorMessage="1" error="Select from List / Seleccione de la Lista" sqref="C20" xr:uid="{4C561286-AEC5-4EDD-9525-2CB4106F53C2}">
      <formula1>A73:A74</formula1>
    </dataValidation>
    <dataValidation type="whole" allowBlank="1" showInputMessage="1" showErrorMessage="1" error="Select from List / Seleccione de la lista" sqref="C17" xr:uid="{00000000-0002-0000-0000-000002000000}">
      <formula1>0</formula1>
      <formula2>20</formula2>
    </dataValidation>
    <dataValidation type="whole" allowBlank="1" showInputMessage="1" showErrorMessage="1" error="Min 18" sqref="C13 C11" xr:uid="{00000000-0002-0000-0000-000003000000}">
      <formula1>18</formula1>
      <formula2>99</formula2>
    </dataValidation>
    <dataValidation prompt="Select County / Seleccione un Pais" sqref="E9:F9" xr:uid="{00000000-0002-0000-0000-000004000000}"/>
    <dataValidation type="whole" allowBlank="1" showInputMessage="1" showErrorMessage="1" sqref="C15" xr:uid="{00000000-0002-0000-0000-000005000000}">
      <formula1>0</formula1>
      <formula2>20</formula2>
    </dataValidation>
    <dataValidation type="list" allowBlank="1" showInputMessage="1" showErrorMessage="1" error="Select from List / Seleccione de la Lista" sqref="C24" xr:uid="{00000000-0002-0000-0000-000006000000}">
      <formula1>$A$73:$A$74</formula1>
    </dataValidation>
    <dataValidation type="list" prompt="Select County / Seleccione un Pais" sqref="C9" xr:uid="{4B6B6381-32D1-4275-905E-59EC1EA5EF6D}">
      <formula1>$A$84:$A$85</formula1>
    </dataValidation>
    <dataValidation type="list" allowBlank="1" showInputMessage="1" showErrorMessage="1" sqref="C26" xr:uid="{8BC068E7-849D-4586-8B3A-EBEF34147A13}">
      <formula1>$C$73:$C$74</formula1>
    </dataValidation>
  </dataValidations>
  <printOptions horizontalCentered="1"/>
  <pageMargins left="0.7" right="0.7" top="0.75" bottom="0.75" header="0.3" footer="0.3"/>
  <pageSetup paperSize="9" scale="75"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8300"/>
  </sheetPr>
  <dimension ref="A1:HY635"/>
  <sheetViews>
    <sheetView showGridLines="0" showRowColHeaders="0" zoomScaleNormal="100" zoomScaleSheetLayoutView="80" workbookViewId="0">
      <selection activeCell="D352" sqref="D352:G352"/>
    </sheetView>
  </sheetViews>
  <sheetFormatPr baseColWidth="10" defaultColWidth="0" defaultRowHeight="19.2" zeroHeight="1" x14ac:dyDescent="0.5"/>
  <cols>
    <col min="1" max="1" width="27.3984375" style="210" customWidth="1"/>
    <col min="2" max="2" width="12.8984375" style="210" customWidth="1"/>
    <col min="3" max="3" width="17" style="210" customWidth="1"/>
    <col min="4" max="4" width="16" style="210" customWidth="1"/>
    <col min="5" max="5" width="17.8984375" style="210" customWidth="1"/>
    <col min="6" max="6" width="16.59765625" style="210" customWidth="1"/>
    <col min="7" max="7" width="16.19921875" style="210" customWidth="1"/>
    <col min="8" max="8" width="1" style="1" customWidth="1"/>
    <col min="9" max="9" width="13.59765625" style="1" hidden="1" customWidth="1"/>
    <col min="10" max="10" width="14" style="1" hidden="1" customWidth="1"/>
    <col min="11" max="11" width="11.09765625" style="1" hidden="1" customWidth="1"/>
    <col min="12" max="12" width="10.69921875" style="1" hidden="1" customWidth="1"/>
    <col min="13" max="13" width="11.09765625" style="1" hidden="1" customWidth="1"/>
    <col min="14" max="14" width="10.69921875" style="1" hidden="1" customWidth="1"/>
    <col min="15" max="15" width="11.09765625" style="1" hidden="1" customWidth="1"/>
    <col min="16" max="16" width="7.59765625" style="1" hidden="1" customWidth="1"/>
    <col min="17" max="17" width="10.19921875" style="1" hidden="1" customWidth="1"/>
    <col min="18" max="18" width="10.09765625" style="1" hidden="1" customWidth="1"/>
    <col min="19" max="19" width="9.3984375" style="1" hidden="1" customWidth="1"/>
    <col min="20" max="20" width="11.19921875" style="1" hidden="1" customWidth="1"/>
    <col min="21" max="21" width="9.8984375" style="1" hidden="1" customWidth="1"/>
    <col min="22" max="22" width="7.69921875" style="1" hidden="1" customWidth="1"/>
    <col min="23" max="23" width="8.8984375" style="1" hidden="1" customWidth="1"/>
    <col min="24" max="24" width="9.19921875" style="1" hidden="1" customWidth="1"/>
    <col min="25" max="25" width="8" style="1" hidden="1" customWidth="1"/>
    <col min="26" max="26" width="8.3984375" style="1" hidden="1" customWidth="1"/>
    <col min="27" max="27" width="10.3984375" style="1" hidden="1" customWidth="1"/>
    <col min="28" max="28" width="9.3984375" style="1" hidden="1" customWidth="1"/>
    <col min="29" max="29" width="8.5" style="1" hidden="1" customWidth="1"/>
    <col min="30" max="32" width="8.59765625" style="1" hidden="1" customWidth="1"/>
    <col min="33" max="185" width="1.09765625" style="1" hidden="1" customWidth="1"/>
    <col min="186" max="233" width="1.09765625" style="19" hidden="1" customWidth="1"/>
    <col min="234" max="16384" width="11.19921875" style="1" hidden="1"/>
  </cols>
  <sheetData>
    <row r="1" spans="1:21" ht="145.94999999999999" customHeight="1" x14ac:dyDescent="0.5">
      <c r="A1" s="235" t="s">
        <v>29</v>
      </c>
      <c r="B1" s="174">
        <f ca="1">TODAY()</f>
        <v>46029</v>
      </c>
      <c r="C1" s="1"/>
      <c r="D1" s="1"/>
      <c r="E1" s="1"/>
      <c r="F1" s="1"/>
      <c r="G1" s="1"/>
      <c r="H1" s="26"/>
    </row>
    <row r="2" spans="1:21" ht="21.75" customHeight="1" x14ac:dyDescent="0.5">
      <c r="A2" s="101" t="s">
        <v>30</v>
      </c>
      <c r="B2" s="5" t="str">
        <f>IF(ApplName="","",ApplName)</f>
        <v/>
      </c>
      <c r="C2" s="1"/>
      <c r="D2" s="21"/>
      <c r="E2" s="21"/>
      <c r="F2" s="1"/>
      <c r="G2" s="1"/>
      <c r="H2" s="6"/>
    </row>
    <row r="3" spans="1:21" x14ac:dyDescent="0.5">
      <c r="A3" s="235" t="s">
        <v>31</v>
      </c>
      <c r="B3" s="5" t="str">
        <f>IF(AgtName="","",AgtName)</f>
        <v/>
      </c>
      <c r="C3" s="1"/>
      <c r="D3" s="21"/>
      <c r="E3" s="21"/>
      <c r="F3" s="21"/>
      <c r="G3" s="21"/>
      <c r="H3" s="21"/>
    </row>
    <row r="4" spans="1:21" ht="16.5" customHeight="1" x14ac:dyDescent="0.5">
      <c r="A4" s="240" t="s">
        <v>32</v>
      </c>
      <c r="B4" s="239" t="str">
        <f>Countries</f>
        <v>Ecuador Zona 2</v>
      </c>
      <c r="C4" s="1"/>
      <c r="D4" s="5"/>
      <c r="E4" s="5"/>
      <c r="F4" s="5"/>
      <c r="G4" s="5"/>
      <c r="H4" s="5"/>
    </row>
    <row r="5" spans="1:21" x14ac:dyDescent="0.5">
      <c r="A5" s="1"/>
      <c r="B5" s="1"/>
      <c r="C5" s="1"/>
      <c r="D5" s="21"/>
      <c r="E5" s="21"/>
      <c r="F5" s="21"/>
      <c r="G5" s="1"/>
    </row>
    <row r="6" spans="1:21" ht="21" customHeight="1" x14ac:dyDescent="0.5">
      <c r="A6" s="1" t="s">
        <v>33</v>
      </c>
      <c r="B6" s="5">
        <f>IF(ApplAge="","",ApplAge)</f>
        <v>37</v>
      </c>
      <c r="C6" s="1"/>
      <c r="D6" s="1"/>
      <c r="E6" s="118" t="s">
        <v>6</v>
      </c>
      <c r="F6" s="172">
        <f>IF(NumChild="","",NumChild)</f>
        <v>3</v>
      </c>
      <c r="G6" s="1"/>
    </row>
    <row r="7" spans="1:21" ht="36" x14ac:dyDescent="0.5">
      <c r="A7" s="236" t="s">
        <v>34</v>
      </c>
      <c r="B7" s="237" t="str">
        <f>IF(SpcAge="","",SpcAge)</f>
        <v/>
      </c>
      <c r="C7" s="1"/>
      <c r="D7" s="1"/>
      <c r="E7" s="450" t="s">
        <v>35</v>
      </c>
      <c r="F7" s="451" t="str">
        <f>RiderPlus</f>
        <v>No</v>
      </c>
      <c r="G7" s="1"/>
    </row>
    <row r="8" spans="1:21" hidden="1" x14ac:dyDescent="0.5">
      <c r="A8" s="20"/>
      <c r="B8" s="20"/>
      <c r="C8" s="1"/>
      <c r="D8" s="1"/>
      <c r="E8" s="1"/>
      <c r="F8" s="1"/>
      <c r="G8" s="1"/>
    </row>
    <row r="9" spans="1:21" hidden="1" x14ac:dyDescent="0.5">
      <c r="A9" s="1"/>
      <c r="B9" s="1"/>
      <c r="C9" s="1"/>
      <c r="D9" s="1"/>
      <c r="E9" s="170"/>
      <c r="F9" s="171"/>
      <c r="G9" s="1"/>
    </row>
    <row r="10" spans="1:21" ht="19.8" hidden="1" thickBot="1" x14ac:dyDescent="0.55000000000000004">
      <c r="A10" s="173"/>
      <c r="B10" s="173"/>
      <c r="C10" s="173"/>
      <c r="D10" s="173"/>
      <c r="E10" s="173"/>
      <c r="F10" s="173"/>
      <c r="G10" s="173"/>
    </row>
    <row r="11" spans="1:21" ht="6" customHeight="1" x14ac:dyDescent="0.5">
      <c r="A11" s="33"/>
      <c r="B11" s="1"/>
      <c r="C11" s="34"/>
      <c r="D11" s="34"/>
      <c r="E11" s="34"/>
      <c r="F11" s="34"/>
      <c r="G11" s="34"/>
      <c r="H11" s="34"/>
    </row>
    <row r="12" spans="1:21" x14ac:dyDescent="0.5">
      <c r="A12" s="55" t="s">
        <v>36</v>
      </c>
      <c r="B12" s="56"/>
      <c r="C12" s="204" t="s">
        <v>37</v>
      </c>
      <c r="D12" s="204" t="s">
        <v>38</v>
      </c>
      <c r="E12" s="204" t="s">
        <v>39</v>
      </c>
      <c r="F12" s="204" t="s">
        <v>40</v>
      </c>
      <c r="G12" s="58" t="s">
        <v>41</v>
      </c>
    </row>
    <row r="13" spans="1:21" x14ac:dyDescent="0.5">
      <c r="A13" s="27" t="s">
        <v>42</v>
      </c>
      <c r="B13" s="28"/>
      <c r="C13" s="29">
        <f>$B$112</f>
        <v>500</v>
      </c>
      <c r="D13" s="611">
        <f>$N$112</f>
        <v>5000</v>
      </c>
      <c r="E13" s="611">
        <f>$R$112</f>
        <v>10000</v>
      </c>
      <c r="F13" s="607">
        <f>$V$112</f>
        <v>20000</v>
      </c>
      <c r="G13" s="609">
        <f>$Z$112</f>
        <v>50000</v>
      </c>
    </row>
    <row r="14" spans="1:21" x14ac:dyDescent="0.5">
      <c r="A14" s="30" t="s">
        <v>43</v>
      </c>
      <c r="B14" s="31"/>
      <c r="C14" s="32">
        <f>$B$113</f>
        <v>1000</v>
      </c>
      <c r="D14" s="612"/>
      <c r="E14" s="612"/>
      <c r="F14" s="608"/>
      <c r="G14" s="610"/>
    </row>
    <row r="15" spans="1:21" x14ac:dyDescent="0.5">
      <c r="A15" s="55" t="s">
        <v>44</v>
      </c>
      <c r="B15" s="56"/>
      <c r="C15" s="57"/>
      <c r="D15" s="57"/>
      <c r="E15" s="57"/>
      <c r="F15" s="57"/>
      <c r="G15" s="58"/>
      <c r="K15" s="616" t="s">
        <v>45</v>
      </c>
      <c r="L15" s="616"/>
      <c r="M15" s="616"/>
      <c r="N15" s="616"/>
      <c r="O15" s="616"/>
      <c r="Q15" s="21"/>
      <c r="R15" s="21"/>
      <c r="S15" s="21"/>
      <c r="T15" s="21"/>
      <c r="U15" s="21"/>
    </row>
    <row r="16" spans="1:21" ht="18" customHeight="1" x14ac:dyDescent="0.5">
      <c r="A16" s="27" t="s">
        <v>46</v>
      </c>
      <c r="B16" s="28"/>
      <c r="C16" s="35">
        <f ca="1">IFERROR(ROUND(VLOOKUP($B$6,INDIRECT($C$103),2,TRUE),2),"N/A")</f>
        <v>22366</v>
      </c>
      <c r="D16" s="35">
        <f ca="1">IFERROR(ROUND(VLOOKUP($B$6,INDIRECT($C$103),14,TRUE),2),"N/A")</f>
        <v>7309</v>
      </c>
      <c r="E16" s="35">
        <f ca="1">IFERROR(ROUND(VLOOKUP($B$6,INDIRECT($C$103),18,TRUE),2),"N/A")</f>
        <v>5598</v>
      </c>
      <c r="F16" s="149">
        <f ca="1">IFERROR(ROUND(VLOOKUP($B$6,INDIRECT($C$103),22,TRUE),2),"N/A")</f>
        <v>4279</v>
      </c>
      <c r="G16" s="36">
        <f ca="1">IFERROR(ROUND(VLOOKUP($B$6,INDIRECT($C$103),26,TRUE),2),"N/A")</f>
        <v>3253</v>
      </c>
      <c r="K16" s="164">
        <f ca="1">IFERROR(ROUND(C16*0.005,2),0)</f>
        <v>111.83</v>
      </c>
      <c r="L16" s="164">
        <f ca="1">IFERROR(ROUND(D16*0.005,2),0)</f>
        <v>36.549999999999997</v>
      </c>
      <c r="M16" s="164">
        <f ca="1">IFERROR(ROUND(E16*0.005,2),0)</f>
        <v>27.99</v>
      </c>
      <c r="N16" s="164">
        <f ca="1">IFERROR(ROUND(F16*0.005,2),0)</f>
        <v>21.4</v>
      </c>
      <c r="O16" s="164">
        <f ca="1">IFERROR(ROUND(G16*0.005,2),0)</f>
        <v>16.27</v>
      </c>
      <c r="P16" s="164"/>
      <c r="Q16" s="21"/>
      <c r="R16" s="21"/>
      <c r="S16" s="21"/>
      <c r="T16" s="21"/>
      <c r="U16" s="21"/>
    </row>
    <row r="17" spans="1:233" x14ac:dyDescent="0.5">
      <c r="A17" s="37" t="s">
        <v>47</v>
      </c>
      <c r="B17" s="1"/>
      <c r="C17" s="38" t="str">
        <f ca="1">IFERROR(ROUND(VLOOKUP($B$7,INDIRECT($C$103),2,TRUE),2),"N/A")</f>
        <v>N/A</v>
      </c>
      <c r="D17" s="38" t="str">
        <f ca="1">IFERROR(ROUND(VLOOKUP($B$7,INDIRECT($C$103),14,TRUE),2),"N/A")</f>
        <v>N/A</v>
      </c>
      <c r="E17" s="38" t="str">
        <f ca="1">IFERROR(ROUND(VLOOKUP($B$7,INDIRECT($C$103),18,TRUE),2),"N/A")</f>
        <v>N/A</v>
      </c>
      <c r="F17" s="40" t="str">
        <f ca="1">IFERROR(ROUND(VLOOKUP($B$7,INDIRECT($C$103),22,TRUE),2),"N/A")</f>
        <v>N/A</v>
      </c>
      <c r="G17" s="39" t="str">
        <f ca="1">IFERROR(ROUND(VLOOKUP($B$7,INDIRECT($C$103),26,TRUE),2),"N/A")</f>
        <v>N/A</v>
      </c>
      <c r="K17" s="164">
        <f ca="1">IFERROR(ROUND(C17*0.005,2),0)</f>
        <v>0</v>
      </c>
      <c r="L17" s="164">
        <f t="shared" ref="L17:L22" ca="1" si="0">IFERROR(ROUND(D17*0.005,2),0)</f>
        <v>0</v>
      </c>
      <c r="M17" s="164">
        <f t="shared" ref="M17:M22" ca="1" si="1">IFERROR(ROUND(E17*0.005,2),0)</f>
        <v>0</v>
      </c>
      <c r="N17" s="164">
        <f t="shared" ref="N17:N22" ca="1" si="2">IFERROR(ROUND(F17*0.005,2),0)</f>
        <v>0</v>
      </c>
      <c r="O17" s="164">
        <f t="shared" ref="O17:O24" ca="1" si="3">IFERROR(ROUND(G17*0.005,2),0)</f>
        <v>0</v>
      </c>
      <c r="P17" s="164"/>
      <c r="Q17" s="21"/>
      <c r="R17" s="21"/>
      <c r="S17" s="21"/>
      <c r="T17" s="21"/>
      <c r="U17" s="21"/>
    </row>
    <row r="18" spans="1:233" x14ac:dyDescent="0.5">
      <c r="A18" s="37" t="s">
        <v>48</v>
      </c>
      <c r="B18" s="1"/>
      <c r="C18" s="38">
        <f ca="1">IFERROR(ROUND(VLOOKUP($C$96,INDIRECT($C$104),2,TRUE),2),"N/A")</f>
        <v>13351</v>
      </c>
      <c r="D18" s="38">
        <f ca="1">IFERROR(ROUND(VLOOKUP($C$96,INDIRECT($C$104),14,TRUE),2),"N/A")</f>
        <v>4954</v>
      </c>
      <c r="E18" s="38">
        <f ca="1">IFERROR(ROUND(VLOOKUP($C$96,INDIRECT($C$104),18,TRUE),2),"N/A")</f>
        <v>4175</v>
      </c>
      <c r="F18" s="40">
        <f ca="1">IFERROR(ROUND(VLOOKUP($C$96,INDIRECT($C$104),22,TRUE),2),"N/A")</f>
        <v>3246</v>
      </c>
      <c r="G18" s="39">
        <f ca="1">IFERROR(ROUND(VLOOKUP($C$96,INDIRECT($C$104),26,TRUE),2),"N/A")</f>
        <v>2466</v>
      </c>
      <c r="K18" s="164">
        <f ca="1">IFERROR(ROUND(C18*0.005,2),0)</f>
        <v>66.760000000000005</v>
      </c>
      <c r="L18" s="164">
        <f t="shared" ca="1" si="0"/>
        <v>24.77</v>
      </c>
      <c r="M18" s="164">
        <f t="shared" ca="1" si="1"/>
        <v>20.88</v>
      </c>
      <c r="N18" s="164">
        <f t="shared" ca="1" si="2"/>
        <v>16.23</v>
      </c>
      <c r="O18" s="164">
        <f t="shared" ca="1" si="3"/>
        <v>12.33</v>
      </c>
      <c r="P18" s="164"/>
      <c r="Q18" s="21"/>
      <c r="R18" s="21"/>
      <c r="S18" s="21"/>
      <c r="T18" s="21"/>
      <c r="U18" s="21"/>
    </row>
    <row r="19" spans="1:233" ht="19.2" hidden="1" customHeight="1" x14ac:dyDescent="0.5">
      <c r="A19" s="37" t="s">
        <v>49</v>
      </c>
      <c r="B19" s="1"/>
      <c r="C19" s="38"/>
      <c r="D19" s="38"/>
      <c r="E19" s="38"/>
      <c r="F19" s="40"/>
      <c r="G19" s="39"/>
      <c r="K19" s="164">
        <f t="shared" ref="K19:K24" si="4">IFERROR(ROUND(C19*0.005,2),0)</f>
        <v>0</v>
      </c>
      <c r="L19" s="164">
        <f t="shared" si="0"/>
        <v>0</v>
      </c>
      <c r="M19" s="164">
        <f t="shared" si="1"/>
        <v>0</v>
      </c>
      <c r="N19" s="164">
        <f t="shared" si="2"/>
        <v>0</v>
      </c>
      <c r="O19" s="164">
        <f t="shared" si="3"/>
        <v>0</v>
      </c>
      <c r="P19" s="164"/>
      <c r="Q19" s="21"/>
      <c r="R19" s="21"/>
      <c r="S19" s="21"/>
      <c r="T19" s="21"/>
      <c r="U19" s="21"/>
    </row>
    <row r="20" spans="1:233" hidden="1" x14ac:dyDescent="0.5">
      <c r="A20" s="37" t="s">
        <v>50</v>
      </c>
      <c r="B20" s="1"/>
      <c r="C20" s="38" t="s">
        <v>51</v>
      </c>
      <c r="D20" s="38" t="str">
        <f ca="1">IF(RiderPlus="No","N/A",IFERROR(VLOOKUP($B$6,INDIRECT($E$103),2,TRUE),"N/A"))</f>
        <v>N/A</v>
      </c>
      <c r="E20" s="38" t="str">
        <f ca="1">IF(RiderPlus="No","N/A",IFERROR(VLOOKUP($B$6,INDIRECT($E$103),6,TRUE),"N/A"))</f>
        <v>N/A</v>
      </c>
      <c r="F20" s="40" t="s">
        <v>51</v>
      </c>
      <c r="G20" s="39" t="s">
        <v>51</v>
      </c>
      <c r="K20" s="164">
        <f t="shared" si="4"/>
        <v>0</v>
      </c>
      <c r="L20" s="164">
        <f t="shared" ca="1" si="0"/>
        <v>0</v>
      </c>
      <c r="M20" s="164">
        <f t="shared" ca="1" si="1"/>
        <v>0</v>
      </c>
      <c r="N20" s="164">
        <f t="shared" si="2"/>
        <v>0</v>
      </c>
      <c r="O20" s="164">
        <f t="shared" si="3"/>
        <v>0</v>
      </c>
      <c r="P20" s="164"/>
      <c r="Q20" s="21"/>
      <c r="R20" s="21"/>
      <c r="S20" s="21"/>
      <c r="T20" s="21"/>
      <c r="U20" s="21"/>
    </row>
    <row r="21" spans="1:233" hidden="1" x14ac:dyDescent="0.5">
      <c r="A21" s="37" t="s">
        <v>52</v>
      </c>
      <c r="B21" s="1"/>
      <c r="C21" s="38" t="s">
        <v>51</v>
      </c>
      <c r="D21" s="38" t="str">
        <f ca="1">IF(RiderPlus="No","N/A",IFERROR(VLOOKUP($B$7,INDIRECT($E$103),2,TRUE),"N/A"))</f>
        <v>N/A</v>
      </c>
      <c r="E21" s="38" t="str">
        <f ca="1">IF(RiderPlus="No","N/A",IFERROR(VLOOKUP($B$7,INDIRECT($E$103),6,TRUE),"N/A"))</f>
        <v>N/A</v>
      </c>
      <c r="F21" s="40" t="s">
        <v>51</v>
      </c>
      <c r="G21" s="39" t="s">
        <v>51</v>
      </c>
      <c r="K21" s="164">
        <f t="shared" si="4"/>
        <v>0</v>
      </c>
      <c r="L21" s="164">
        <f t="shared" ca="1" si="0"/>
        <v>0</v>
      </c>
      <c r="M21" s="164">
        <f t="shared" ca="1" si="1"/>
        <v>0</v>
      </c>
      <c r="N21" s="164">
        <f t="shared" si="2"/>
        <v>0</v>
      </c>
      <c r="O21" s="164">
        <f t="shared" si="3"/>
        <v>0</v>
      </c>
      <c r="P21" s="164"/>
      <c r="Q21" s="21"/>
      <c r="R21" s="21"/>
      <c r="S21" s="21"/>
      <c r="T21" s="21"/>
      <c r="U21" s="21"/>
    </row>
    <row r="22" spans="1:233" hidden="1" x14ac:dyDescent="0.5">
      <c r="A22" s="37" t="s">
        <v>53</v>
      </c>
      <c r="B22" s="1"/>
      <c r="C22" s="38" t="s">
        <v>51</v>
      </c>
      <c r="D22" s="38" t="str">
        <f ca="1">IF(RiderPlus="No","N/A",IFERROR(VLOOKUP($C$96,INDIRECT($E$104),2,TRUE),"N/A"))</f>
        <v>N/A</v>
      </c>
      <c r="E22" s="38" t="str">
        <f ca="1">IF(RiderPlus="No","N/A",IFERROR(VLOOKUP($C$96,INDIRECT($E$104),6,TRUE),"N/A"))</f>
        <v>N/A</v>
      </c>
      <c r="F22" s="40" t="s">
        <v>51</v>
      </c>
      <c r="G22" s="39" t="s">
        <v>51</v>
      </c>
      <c r="K22" s="164">
        <f t="shared" si="4"/>
        <v>0</v>
      </c>
      <c r="L22" s="164">
        <f t="shared" ca="1" si="0"/>
        <v>0</v>
      </c>
      <c r="M22" s="164">
        <f t="shared" ca="1" si="1"/>
        <v>0</v>
      </c>
      <c r="N22" s="164">
        <f t="shared" si="2"/>
        <v>0</v>
      </c>
      <c r="O22" s="164">
        <f t="shared" si="3"/>
        <v>0</v>
      </c>
      <c r="P22" s="164"/>
      <c r="Q22" s="21"/>
      <c r="R22" s="21"/>
      <c r="S22" s="21"/>
      <c r="T22" s="21"/>
      <c r="U22" s="21"/>
    </row>
    <row r="23" spans="1:233" ht="19.2" hidden="1" customHeight="1" x14ac:dyDescent="0.5">
      <c r="A23" s="37" t="s">
        <v>54</v>
      </c>
      <c r="B23" s="1"/>
      <c r="C23" s="41">
        <v>0</v>
      </c>
      <c r="D23" s="38">
        <v>0</v>
      </c>
      <c r="E23" s="38">
        <v>0</v>
      </c>
      <c r="F23" s="40">
        <v>0</v>
      </c>
      <c r="G23" s="39">
        <v>0</v>
      </c>
      <c r="K23" s="164">
        <f t="shared" si="4"/>
        <v>0</v>
      </c>
      <c r="L23" s="164">
        <f t="shared" ref="L23:N24" si="5">IFERROR(ROUND(D23*0.005,2),0)</f>
        <v>0</v>
      </c>
      <c r="M23" s="164">
        <f t="shared" si="5"/>
        <v>0</v>
      </c>
      <c r="N23" s="164">
        <f t="shared" si="5"/>
        <v>0</v>
      </c>
      <c r="O23" s="164">
        <f t="shared" si="3"/>
        <v>0</v>
      </c>
      <c r="P23" s="43"/>
      <c r="Q23" s="21"/>
      <c r="R23" s="21"/>
      <c r="S23" s="21"/>
      <c r="T23" s="21"/>
      <c r="U23" s="21"/>
    </row>
    <row r="24" spans="1:233" ht="19.2" hidden="1" customHeight="1" x14ac:dyDescent="0.5">
      <c r="A24" s="37" t="s">
        <v>55</v>
      </c>
      <c r="B24" s="1"/>
      <c r="C24" s="38">
        <v>0</v>
      </c>
      <c r="D24" s="38">
        <v>0</v>
      </c>
      <c r="E24" s="38">
        <v>0</v>
      </c>
      <c r="F24" s="38">
        <v>0</v>
      </c>
      <c r="G24" s="39">
        <v>0</v>
      </c>
      <c r="K24" s="164">
        <f t="shared" si="4"/>
        <v>0</v>
      </c>
      <c r="L24" s="164">
        <f t="shared" si="5"/>
        <v>0</v>
      </c>
      <c r="M24" s="164">
        <f t="shared" si="5"/>
        <v>0</v>
      </c>
      <c r="N24" s="164">
        <f t="shared" si="5"/>
        <v>0</v>
      </c>
      <c r="O24" s="164">
        <f t="shared" si="3"/>
        <v>0</v>
      </c>
      <c r="P24" s="43" t="s">
        <v>56</v>
      </c>
      <c r="Q24" s="21"/>
      <c r="R24" s="21"/>
      <c r="S24" s="21"/>
      <c r="T24" s="21"/>
      <c r="U24" s="21"/>
    </row>
    <row r="25" spans="1:233" s="43" customFormat="1" hidden="1" x14ac:dyDescent="0.5">
      <c r="A25" s="48" t="s">
        <v>57</v>
      </c>
      <c r="B25" s="168"/>
      <c r="C25" s="304"/>
      <c r="D25" s="38"/>
      <c r="E25" s="38"/>
      <c r="F25" s="38"/>
      <c r="G25" s="305"/>
      <c r="I25" s="314"/>
      <c r="K25" s="164"/>
      <c r="L25" s="164"/>
      <c r="M25" s="164"/>
      <c r="N25" s="164"/>
      <c r="O25" s="164"/>
      <c r="P25" s="131"/>
      <c r="Q25" s="21"/>
      <c r="R25" s="21"/>
      <c r="S25" s="21"/>
      <c r="T25" s="21"/>
      <c r="U25" s="21"/>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row>
    <row r="26" spans="1:233" s="43" customFormat="1" x14ac:dyDescent="0.5">
      <c r="A26" s="261" t="s">
        <v>58</v>
      </c>
      <c r="C26" s="169"/>
      <c r="D26" s="160"/>
      <c r="E26" s="160"/>
      <c r="F26" s="160"/>
      <c r="G26" s="167"/>
      <c r="K26" s="1"/>
      <c r="L26" s="1"/>
      <c r="M26" s="1"/>
      <c r="N26" s="1"/>
      <c r="O26" s="1"/>
      <c r="P26" s="1"/>
      <c r="Q26" s="21"/>
      <c r="R26" s="21"/>
      <c r="S26" s="21"/>
      <c r="T26" s="21"/>
      <c r="U26" s="21"/>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row>
    <row r="27" spans="1:233" s="43" customFormat="1" x14ac:dyDescent="0.5">
      <c r="A27" s="48" t="s">
        <v>45</v>
      </c>
      <c r="B27" s="168"/>
      <c r="C27" s="160">
        <f ca="1">SUM(K16:K22)</f>
        <v>178.59</v>
      </c>
      <c r="D27" s="160">
        <f ca="1">SUM(L16:L22)</f>
        <v>61.319999999999993</v>
      </c>
      <c r="E27" s="160">
        <f ca="1">SUM(M16:M22)</f>
        <v>48.87</v>
      </c>
      <c r="F27" s="160">
        <f ca="1">SUM(N16:N22)</f>
        <v>37.629999999999995</v>
      </c>
      <c r="G27" s="167">
        <f ca="1">SUM(O16:O22)</f>
        <v>28.6</v>
      </c>
      <c r="K27" s="1"/>
      <c r="L27" s="1"/>
      <c r="M27" s="1"/>
      <c r="N27" s="1"/>
      <c r="O27" s="1"/>
      <c r="P27" s="1"/>
      <c r="Q27" s="21"/>
      <c r="R27" s="21"/>
      <c r="S27" s="21"/>
      <c r="T27" s="21"/>
      <c r="U27" s="21"/>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row>
    <row r="28" spans="1:233" s="43" customFormat="1" ht="19.5" customHeight="1" x14ac:dyDescent="0.5">
      <c r="A28" s="251" t="s">
        <v>59</v>
      </c>
      <c r="B28" s="252"/>
      <c r="C28" s="253">
        <f ca="1">IF(C16="N/A","N/A",SUM(C16,C17,C18,C27))</f>
        <v>35895.589999999997</v>
      </c>
      <c r="D28" s="253">
        <f ca="1">IF(D16="N/A","N/A",SUM(D16,D17,D18,D20,D21,D22,D27))</f>
        <v>12324.32</v>
      </c>
      <c r="E28" s="253">
        <f ca="1">IF(E16="N/A","N/A",SUM(E16,E17,E18,E20,E21,E22,E27))</f>
        <v>9821.8700000000008</v>
      </c>
      <c r="F28" s="253">
        <f ca="1">IF(F16="N/A","N/A",SUM(F16,F17,F18,F27))</f>
        <v>7562.63</v>
      </c>
      <c r="G28" s="254">
        <f ca="1">IF(G16="N/A","N/A",SUM(G16,G17,G18,G27))</f>
        <v>5747.6</v>
      </c>
      <c r="K28" s="131"/>
      <c r="L28" s="131"/>
      <c r="M28" s="131"/>
      <c r="N28" s="131"/>
      <c r="O28" s="131"/>
      <c r="P28" s="131"/>
      <c r="Q28" s="21"/>
      <c r="R28" s="21"/>
      <c r="S28" s="21"/>
      <c r="T28" s="21"/>
      <c r="U28" s="21"/>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row>
    <row r="29" spans="1:233" ht="19.2" hidden="1" customHeight="1" x14ac:dyDescent="0.5">
      <c r="A29" s="119" t="s">
        <v>60</v>
      </c>
      <c r="B29" s="165"/>
      <c r="C29" s="121" t="e">
        <f ca="1">IF(C$16="N/A","N/A",#REF!*3)</f>
        <v>#REF!</v>
      </c>
      <c r="D29" s="121" t="e">
        <f ca="1">IF(D$16="N/A","N/A",#REF!*3)</f>
        <v>#REF!</v>
      </c>
      <c r="E29" s="121" t="e">
        <f ca="1">IF(E$16="N/A","N/A",#REF!*3)</f>
        <v>#REF!</v>
      </c>
      <c r="F29" s="121" t="e">
        <f ca="1">IF(F$16="N/A","N/A",#REF!*3)</f>
        <v>#REF!</v>
      </c>
      <c r="G29" s="150" t="e">
        <f ca="1">IF(G$16="N/A","N/A",#REF!*3)</f>
        <v>#REF!</v>
      </c>
      <c r="H29" s="37"/>
      <c r="Q29" s="21"/>
      <c r="R29" s="21"/>
      <c r="S29" s="21"/>
      <c r="T29" s="21"/>
      <c r="U29" s="21"/>
    </row>
    <row r="30" spans="1:233" ht="21" hidden="1" customHeight="1" x14ac:dyDescent="0.5">
      <c r="A30" s="119" t="s">
        <v>61</v>
      </c>
      <c r="B30" s="165"/>
      <c r="C30" s="121" t="e">
        <f ca="1">IF(C$16="N/A","N/A",#REF!*6)</f>
        <v>#REF!</v>
      </c>
      <c r="D30" s="121" t="e">
        <f ca="1">IF(D$16="N/A","N/A",#REF!*6)</f>
        <v>#REF!</v>
      </c>
      <c r="E30" s="121" t="e">
        <f ca="1">IF(E$16="N/A","N/A",#REF!*6)</f>
        <v>#REF!</v>
      </c>
      <c r="F30" s="121" t="e">
        <f ca="1">IF(F$16="N/A","N/A",#REF!*6)</f>
        <v>#REF!</v>
      </c>
      <c r="G30" s="121" t="e">
        <f ca="1">IF(G$16="N/A","N/A",#REF!*6)</f>
        <v>#REF!</v>
      </c>
      <c r="H30" s="37"/>
      <c r="Q30" s="21"/>
      <c r="R30" s="21"/>
      <c r="S30" s="21"/>
      <c r="T30" s="21"/>
      <c r="U30" s="21"/>
    </row>
    <row r="31" spans="1:233" ht="19.2" hidden="1" customHeight="1" x14ac:dyDescent="0.5">
      <c r="A31" s="119" t="s">
        <v>62</v>
      </c>
      <c r="B31" s="165"/>
      <c r="C31" s="121" t="e">
        <f ca="1">IF(C$16="N/A","N/A",#REF!*12)</f>
        <v>#REF!</v>
      </c>
      <c r="D31" s="121" t="e">
        <f ca="1">IF(D$16="N/A","N/A",#REF!*12)</f>
        <v>#REF!</v>
      </c>
      <c r="E31" s="121" t="e">
        <f ca="1">IF(E$16="N/A","N/A",#REF!*12)</f>
        <v>#REF!</v>
      </c>
      <c r="F31" s="121" t="e">
        <f ca="1">IF(F$16="N/A","N/A",#REF!*12)</f>
        <v>#REF!</v>
      </c>
      <c r="G31" s="121" t="e">
        <f ca="1">IF(G$16="N/A","N/A",#REF!*12)</f>
        <v>#REF!</v>
      </c>
      <c r="H31" s="37"/>
      <c r="Q31" s="21"/>
      <c r="R31" s="21"/>
      <c r="S31" s="21"/>
      <c r="T31" s="21"/>
      <c r="U31" s="21"/>
    </row>
    <row r="32" spans="1:233" x14ac:dyDescent="0.5">
      <c r="A32" s="55" t="s">
        <v>63</v>
      </c>
      <c r="B32" s="56"/>
      <c r="C32" s="57"/>
      <c r="D32" s="57"/>
      <c r="E32" s="57"/>
      <c r="F32" s="57"/>
      <c r="G32" s="58"/>
      <c r="K32" s="616" t="s">
        <v>45</v>
      </c>
      <c r="L32" s="616"/>
      <c r="M32" s="616"/>
      <c r="N32" s="616"/>
      <c r="O32" s="616"/>
      <c r="P32" s="164"/>
      <c r="Q32" s="21"/>
      <c r="R32" s="21"/>
      <c r="S32" s="21"/>
      <c r="T32" s="21"/>
      <c r="U32" s="21"/>
    </row>
    <row r="33" spans="1:233" x14ac:dyDescent="0.5">
      <c r="A33" s="27" t="s">
        <v>46</v>
      </c>
      <c r="B33" s="28"/>
      <c r="C33" s="35">
        <f ca="1">IFERROR(VLOOKUP($B$6,INDIRECT($C$103),3,TRUE),"N/A")</f>
        <v>11854</v>
      </c>
      <c r="D33" s="35">
        <f ca="1">IFERROR(VLOOKUP($B$6,INDIRECT($C$103),15,TRUE),"N/A")</f>
        <v>3874</v>
      </c>
      <c r="E33" s="35">
        <f ca="1">IFERROR(VLOOKUP($B$6,INDIRECT($C$103),19,TRUE),"N/A")</f>
        <v>2967</v>
      </c>
      <c r="F33" s="149">
        <f ca="1">IFERROR(VLOOKUP($B$6,INDIRECT($C$103),23,TRUE),"N/A")</f>
        <v>2268</v>
      </c>
      <c r="G33" s="36">
        <f ca="1">IFERROR(VLOOKUP($B$6,INDIRECT($C$103),27,TRUE),"N/A")</f>
        <v>1724</v>
      </c>
      <c r="K33" s="164">
        <f t="shared" ref="K33:M38" ca="1" si="6">IFERROR(ROUND(C33*0.005,2),0)</f>
        <v>59.27</v>
      </c>
      <c r="L33" s="164">
        <f t="shared" ca="1" si="6"/>
        <v>19.37</v>
      </c>
      <c r="M33" s="164">
        <f t="shared" ca="1" si="6"/>
        <v>14.84</v>
      </c>
      <c r="N33" s="164">
        <f t="shared" ref="N33:N38" ca="1" si="7">IFERROR(ROUND(F33*0.005,2),0)</f>
        <v>11.34</v>
      </c>
      <c r="O33" s="164">
        <f t="shared" ref="O33:O38" ca="1" si="8">IFERROR(ROUND(G33*0.005,2),0)</f>
        <v>8.6199999999999992</v>
      </c>
      <c r="P33" s="164"/>
      <c r="Q33" s="21"/>
      <c r="R33" s="21"/>
      <c r="S33" s="21"/>
      <c r="T33" s="21"/>
      <c r="U33" s="21"/>
    </row>
    <row r="34" spans="1:233" x14ac:dyDescent="0.5">
      <c r="A34" s="37" t="s">
        <v>47</v>
      </c>
      <c r="B34" s="1"/>
      <c r="C34" s="38" t="str">
        <f ca="1">IFERROR(VLOOKUP($B$7,INDIRECT($C$103),3,TRUE),"N/A")</f>
        <v>N/A</v>
      </c>
      <c r="D34" s="38" t="str">
        <f ca="1">IFERROR(VLOOKUP($B$7,INDIRECT($C$103),15,TRUE),"N/A")</f>
        <v>N/A</v>
      </c>
      <c r="E34" s="38" t="str">
        <f ca="1">IFERROR(VLOOKUP($B$7,INDIRECT($C$103),19,TRUE),"N/A")</f>
        <v>N/A</v>
      </c>
      <c r="F34" s="40" t="str">
        <f ca="1">IFERROR(VLOOKUP($B$7,INDIRECT($C$103),23,TRUE),"N/A")</f>
        <v>N/A</v>
      </c>
      <c r="G34" s="39" t="str">
        <f ca="1">IFERROR(VLOOKUP($B$7,INDIRECT($C$103),27,TRUE),"N/A")</f>
        <v>N/A</v>
      </c>
      <c r="K34" s="164">
        <f t="shared" ca="1" si="6"/>
        <v>0</v>
      </c>
      <c r="L34" s="164">
        <f t="shared" ca="1" si="6"/>
        <v>0</v>
      </c>
      <c r="M34" s="164">
        <f t="shared" ca="1" si="6"/>
        <v>0</v>
      </c>
      <c r="N34" s="164">
        <f t="shared" ca="1" si="7"/>
        <v>0</v>
      </c>
      <c r="O34" s="164">
        <f t="shared" ca="1" si="8"/>
        <v>0</v>
      </c>
      <c r="P34" s="164"/>
      <c r="Q34" s="21"/>
      <c r="R34" s="21"/>
      <c r="S34" s="21"/>
      <c r="T34" s="21"/>
      <c r="U34" s="21"/>
    </row>
    <row r="35" spans="1:233" x14ac:dyDescent="0.5">
      <c r="A35" s="37" t="s">
        <v>48</v>
      </c>
      <c r="B35" s="1"/>
      <c r="C35" s="38">
        <f ca="1">VLOOKUP($C$96,INDIRECT($C$104),3,TRUE)</f>
        <v>7076</v>
      </c>
      <c r="D35" s="38">
        <f ca="1">VLOOKUP($C$96,INDIRECT($C$104),15,TRUE)</f>
        <v>2626</v>
      </c>
      <c r="E35" s="38">
        <f ca="1">VLOOKUP($C$96,INDIRECT($C$104),19,TRUE)</f>
        <v>2213</v>
      </c>
      <c r="F35" s="40">
        <f ca="1">VLOOKUP($C$96,INDIRECT($C$104),23,TRUE)</f>
        <v>1720</v>
      </c>
      <c r="G35" s="39">
        <f ca="1">VLOOKUP($C$96,INDIRECT($C$104),27,TRUE)</f>
        <v>1307</v>
      </c>
      <c r="K35" s="164">
        <f t="shared" ca="1" si="6"/>
        <v>35.380000000000003</v>
      </c>
      <c r="L35" s="164">
        <f t="shared" ca="1" si="6"/>
        <v>13.13</v>
      </c>
      <c r="M35" s="164">
        <f t="shared" ca="1" si="6"/>
        <v>11.07</v>
      </c>
      <c r="N35" s="164">
        <f t="shared" ca="1" si="7"/>
        <v>8.6</v>
      </c>
      <c r="O35" s="164">
        <f t="shared" ca="1" si="8"/>
        <v>6.54</v>
      </c>
      <c r="P35" s="164"/>
      <c r="Q35" s="21"/>
      <c r="R35" s="21"/>
      <c r="S35" s="21"/>
      <c r="T35" s="21"/>
      <c r="U35" s="21"/>
    </row>
    <row r="36" spans="1:233" ht="19.5" hidden="1" customHeight="1" x14ac:dyDescent="0.5">
      <c r="A36" s="37" t="s">
        <v>50</v>
      </c>
      <c r="B36" s="1"/>
      <c r="C36" s="38" t="s">
        <v>51</v>
      </c>
      <c r="D36" s="38" t="str">
        <f ca="1">IF(RiderPlus="No","N/A",IFERROR(VLOOKUP($B$6,INDIRECT($E$103),3,TRUE),"N/A"))</f>
        <v>N/A</v>
      </c>
      <c r="E36" s="38" t="str">
        <f ca="1">IF(RiderPlus="No","N/A",IFERROR(VLOOKUP($B$6,INDIRECT($E$103),7,TRUE),"N/A"))</f>
        <v>N/A</v>
      </c>
      <c r="F36" s="40" t="s">
        <v>51</v>
      </c>
      <c r="G36" s="39" t="s">
        <v>51</v>
      </c>
      <c r="K36" s="164">
        <f t="shared" si="6"/>
        <v>0</v>
      </c>
      <c r="L36" s="164">
        <f t="shared" ca="1" si="6"/>
        <v>0</v>
      </c>
      <c r="M36" s="164">
        <f t="shared" ca="1" si="6"/>
        <v>0</v>
      </c>
      <c r="N36" s="164">
        <f t="shared" si="7"/>
        <v>0</v>
      </c>
      <c r="O36" s="164">
        <f t="shared" si="8"/>
        <v>0</v>
      </c>
      <c r="P36" s="164"/>
      <c r="Q36" s="21"/>
      <c r="R36" s="21"/>
      <c r="S36" s="21"/>
      <c r="T36" s="21"/>
      <c r="U36" s="21"/>
    </row>
    <row r="37" spans="1:233" s="43" customFormat="1" hidden="1" x14ac:dyDescent="0.5">
      <c r="A37" s="37" t="s">
        <v>52</v>
      </c>
      <c r="B37" s="1"/>
      <c r="C37" s="38" t="s">
        <v>51</v>
      </c>
      <c r="D37" s="38" t="str">
        <f ca="1">IF(RiderPlus="No","N/A",IFERROR(VLOOKUP($B$7,INDIRECT($E$103),3,TRUE),"N/A"))</f>
        <v>N/A</v>
      </c>
      <c r="E37" s="38" t="str">
        <f ca="1">IF(RiderPlus="No","N/A",IFERROR(VLOOKUP($B$7,INDIRECT($E$103),7,TRUE),"N/A"))</f>
        <v>N/A</v>
      </c>
      <c r="F37" s="40" t="s">
        <v>51</v>
      </c>
      <c r="G37" s="39" t="s">
        <v>51</v>
      </c>
      <c r="H37" s="1"/>
      <c r="I37" s="1"/>
      <c r="J37" s="1"/>
      <c r="K37" s="164">
        <f t="shared" si="6"/>
        <v>0</v>
      </c>
      <c r="L37" s="164">
        <f t="shared" ca="1" si="6"/>
        <v>0</v>
      </c>
      <c r="M37" s="164">
        <f t="shared" ca="1" si="6"/>
        <v>0</v>
      </c>
      <c r="N37" s="164">
        <f t="shared" si="7"/>
        <v>0</v>
      </c>
      <c r="O37" s="164">
        <f t="shared" si="8"/>
        <v>0</v>
      </c>
      <c r="P37" s="164"/>
      <c r="Q37" s="21"/>
      <c r="R37" s="21"/>
      <c r="S37" s="21"/>
      <c r="T37" s="21"/>
      <c r="U37" s="21"/>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row>
    <row r="38" spans="1:233" s="43" customFormat="1" hidden="1" x14ac:dyDescent="0.5">
      <c r="A38" s="37" t="s">
        <v>53</v>
      </c>
      <c r="B38" s="1"/>
      <c r="C38" s="38" t="s">
        <v>51</v>
      </c>
      <c r="D38" s="38" t="str">
        <f ca="1">IF(RiderPlus="No","N/A",IFERROR(VLOOKUP($C$96,INDIRECT($E$104),3,TRUE),"N/A"))</f>
        <v>N/A</v>
      </c>
      <c r="E38" s="38" t="str">
        <f ca="1">IF(RiderPlus="No","N/A",IFERROR(VLOOKUP($C$96,INDIRECT($E$104),7,TRUE),"N/A"))</f>
        <v>N/A</v>
      </c>
      <c r="F38" s="40" t="s">
        <v>51</v>
      </c>
      <c r="G38" s="39" t="s">
        <v>51</v>
      </c>
      <c r="H38" s="1"/>
      <c r="I38" s="1"/>
      <c r="J38" s="1"/>
      <c r="K38" s="164">
        <f t="shared" si="6"/>
        <v>0</v>
      </c>
      <c r="L38" s="164">
        <f t="shared" ca="1" si="6"/>
        <v>0</v>
      </c>
      <c r="M38" s="164">
        <f t="shared" ca="1" si="6"/>
        <v>0</v>
      </c>
      <c r="N38" s="164">
        <f t="shared" si="7"/>
        <v>0</v>
      </c>
      <c r="O38" s="164">
        <f t="shared" si="8"/>
        <v>0</v>
      </c>
      <c r="Q38" s="21"/>
      <c r="R38" s="21"/>
      <c r="S38" s="21"/>
      <c r="T38" s="21"/>
      <c r="U38" s="21"/>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row>
    <row r="39" spans="1:233" s="43" customFormat="1" hidden="1" x14ac:dyDescent="0.5">
      <c r="A39" s="48" t="s">
        <v>57</v>
      </c>
      <c r="B39" s="49"/>
      <c r="C39" s="40"/>
      <c r="D39" s="40"/>
      <c r="E39" s="40"/>
      <c r="F39" s="40"/>
      <c r="G39" s="39"/>
      <c r="H39" s="1"/>
      <c r="I39" s="1"/>
      <c r="J39" s="1"/>
      <c r="K39" s="164"/>
      <c r="L39" s="164"/>
      <c r="M39" s="164"/>
      <c r="N39" s="164"/>
      <c r="O39" s="164"/>
      <c r="P39" s="1"/>
      <c r="Q39" s="21"/>
      <c r="R39" s="21"/>
      <c r="S39" s="21"/>
      <c r="T39" s="21"/>
      <c r="U39" s="21"/>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row>
    <row r="40" spans="1:233" x14ac:dyDescent="0.5">
      <c r="A40" s="261" t="s">
        <v>58</v>
      </c>
      <c r="B40" s="43"/>
      <c r="C40" s="44"/>
      <c r="D40" s="45"/>
      <c r="E40" s="45"/>
      <c r="F40" s="45"/>
      <c r="G40" s="46"/>
      <c r="H40" s="43"/>
      <c r="I40" s="43"/>
      <c r="J40" s="43"/>
      <c r="Q40" s="21"/>
      <c r="R40" s="21"/>
      <c r="S40" s="21"/>
      <c r="T40" s="21"/>
      <c r="U40" s="21"/>
    </row>
    <row r="41" spans="1:233" ht="19.5" customHeight="1" x14ac:dyDescent="0.5">
      <c r="A41" s="48" t="s">
        <v>45</v>
      </c>
      <c r="B41" s="43"/>
      <c r="C41" s="45">
        <f ca="1">SUM(K33:K38)</f>
        <v>94.65</v>
      </c>
      <c r="D41" s="45">
        <f ca="1">SUM(L33:L38)</f>
        <v>32.5</v>
      </c>
      <c r="E41" s="45">
        <f ca="1">SUM(M33:M38)</f>
        <v>25.91</v>
      </c>
      <c r="F41" s="45">
        <f ca="1">SUM(N33:N38)</f>
        <v>19.939999999999998</v>
      </c>
      <c r="G41" s="46">
        <f ca="1">SUM(O33:O38)</f>
        <v>15.16</v>
      </c>
      <c r="H41" s="43"/>
      <c r="I41" s="43"/>
      <c r="J41" s="43"/>
      <c r="Q41" s="21"/>
      <c r="R41" s="21"/>
      <c r="S41" s="21"/>
      <c r="T41" s="21"/>
      <c r="U41" s="21"/>
    </row>
    <row r="42" spans="1:233" ht="19.5" customHeight="1" x14ac:dyDescent="0.5">
      <c r="A42" s="123" t="s">
        <v>64</v>
      </c>
      <c r="B42" s="124"/>
      <c r="C42" s="125">
        <f ca="1">IF(C33="N/A","N/A",SUM(C33,C34,C35,C41))</f>
        <v>19024.650000000001</v>
      </c>
      <c r="D42" s="125">
        <f ca="1">IF(D33="N/A","N/A",SUM(D33,D34,D35,D36,D37,D38,D41))</f>
        <v>6532.5</v>
      </c>
      <c r="E42" s="125">
        <f ca="1">IF(E33="N/A","N/A",SUM(E33,E34,E35,E36,E37,E38,E41))</f>
        <v>5205.91</v>
      </c>
      <c r="F42" s="151">
        <f ca="1">IF(F33="N/A","N/A",SUM(F33,F34,F35,F41))</f>
        <v>4007.94</v>
      </c>
      <c r="G42" s="126">
        <f ca="1">IF(G33="N/A","N/A",SUM(G33,G34,G35,G41))</f>
        <v>3046.16</v>
      </c>
      <c r="H42" s="43"/>
      <c r="I42" s="43"/>
      <c r="J42" s="43"/>
      <c r="Q42" s="21"/>
      <c r="R42" s="21"/>
      <c r="S42" s="21"/>
      <c r="T42" s="21"/>
      <c r="U42" s="21"/>
    </row>
    <row r="43" spans="1:233" x14ac:dyDescent="0.5">
      <c r="A43" s="119" t="s">
        <v>65</v>
      </c>
      <c r="B43" s="120"/>
      <c r="C43" s="121">
        <f ca="1">IF(C16="N/A","N/A",SUM(C33:C35)+C41)</f>
        <v>19024.650000000001</v>
      </c>
      <c r="D43" s="121">
        <f ca="1">IF(D16="N/A","N/A",SUM(D33:D38)+D41)</f>
        <v>6532.5</v>
      </c>
      <c r="E43" s="121">
        <f ca="1">IF(E16="N/A","N/A",SUM(E33:E38)+E41)</f>
        <v>5205.91</v>
      </c>
      <c r="F43" s="150">
        <f ca="1">IF(F16="N/A","N/A",SUM(F33:F35)+F41)</f>
        <v>4007.94</v>
      </c>
      <c r="G43" s="122">
        <f ca="1">IF(G16="N/A","N/A",SUM(G33:G35)+G41)</f>
        <v>3046.16</v>
      </c>
      <c r="K43" s="164"/>
      <c r="L43" s="164"/>
      <c r="M43" s="164"/>
      <c r="N43" s="164"/>
      <c r="O43" s="164"/>
      <c r="P43" s="164"/>
      <c r="Q43" s="21"/>
      <c r="R43" s="21"/>
      <c r="S43" s="21"/>
      <c r="T43" s="21"/>
      <c r="U43" s="21"/>
    </row>
    <row r="44" spans="1:233" x14ac:dyDescent="0.5">
      <c r="A44" s="55" t="s">
        <v>66</v>
      </c>
      <c r="B44" s="56"/>
      <c r="C44" s="57"/>
      <c r="D44" s="57"/>
      <c r="E44" s="57"/>
      <c r="F44" s="57"/>
      <c r="G44" s="58"/>
      <c r="K44" s="616" t="s">
        <v>45</v>
      </c>
      <c r="L44" s="616"/>
      <c r="M44" s="616"/>
      <c r="N44" s="616"/>
      <c r="O44" s="616"/>
      <c r="P44" s="164"/>
      <c r="Q44" s="21"/>
      <c r="R44" s="21"/>
      <c r="S44" s="21"/>
      <c r="T44" s="21"/>
      <c r="U44" s="21"/>
    </row>
    <row r="45" spans="1:233" x14ac:dyDescent="0.5">
      <c r="A45" s="27" t="s">
        <v>46</v>
      </c>
      <c r="B45" s="28"/>
      <c r="C45" s="35">
        <f ca="1">IFERROR(VLOOKUP($B$6,INDIRECT($C$103),4,TRUE),"N/A")</f>
        <v>6039</v>
      </c>
      <c r="D45" s="35">
        <f ca="1">IFERROR(VLOOKUP($B$6,INDIRECT($C$103),16,TRUE),"N/A")</f>
        <v>1973</v>
      </c>
      <c r="E45" s="35">
        <f ca="1">IFERROR(VLOOKUP($B$6,INDIRECT($C$103),20,TRUE),"N/A")</f>
        <v>1511</v>
      </c>
      <c r="F45" s="149">
        <f ca="1">IFERROR(VLOOKUP($B$6,INDIRECT($C$103),24,TRUE),"N/A")</f>
        <v>1155</v>
      </c>
      <c r="G45" s="36">
        <f ca="1">IFERROR(VLOOKUP($B$6,INDIRECT($C$103),28,TRUE),"N/A")</f>
        <v>878</v>
      </c>
      <c r="K45" s="164">
        <f ca="1">IFERROR(ROUND(C45*0.005,2),0)</f>
        <v>30.2</v>
      </c>
      <c r="L45" s="164">
        <f t="shared" ref="K45:M50" ca="1" si="9">IFERROR(ROUND(D45*0.005,2),0)</f>
        <v>9.8699999999999992</v>
      </c>
      <c r="M45" s="164">
        <f t="shared" ca="1" si="9"/>
        <v>7.56</v>
      </c>
      <c r="N45" s="164">
        <f t="shared" ref="N45:N50" ca="1" si="10">IFERROR(ROUND(F45*0.005,2),0)</f>
        <v>5.78</v>
      </c>
      <c r="O45" s="164">
        <f t="shared" ref="O45:O49" ca="1" si="11">IFERROR(ROUND(G45*0.005,2),0)</f>
        <v>4.3899999999999997</v>
      </c>
      <c r="P45" s="164"/>
      <c r="Q45" s="21"/>
      <c r="R45" s="21"/>
      <c r="S45" s="21"/>
      <c r="T45" s="21"/>
      <c r="U45" s="21"/>
    </row>
    <row r="46" spans="1:233" x14ac:dyDescent="0.5">
      <c r="A46" s="37" t="s">
        <v>47</v>
      </c>
      <c r="B46" s="1"/>
      <c r="C46" s="38" t="str">
        <f ca="1">IFERROR(VLOOKUP($B$7,INDIRECT($C$103),4,TRUE),"N/A")</f>
        <v>N/A</v>
      </c>
      <c r="D46" s="38" t="str">
        <f ca="1">IFERROR(VLOOKUP($B$7,INDIRECT($C$103),16,TRUE),"N/A")</f>
        <v>N/A</v>
      </c>
      <c r="E46" s="38" t="str">
        <f ca="1">IFERROR(VLOOKUP($B$7,INDIRECT($C$103),20,TRUE),"N/A")</f>
        <v>N/A</v>
      </c>
      <c r="F46" s="40" t="str">
        <f ca="1">IFERROR(VLOOKUP($B$7,INDIRECT($C$103),24,TRUE),"N/A")</f>
        <v>N/A</v>
      </c>
      <c r="G46" s="39" t="str">
        <f ca="1">IFERROR(VLOOKUP($B$7,INDIRECT($C$103),28,TRUE),"N/A")</f>
        <v>N/A</v>
      </c>
      <c r="K46" s="164">
        <f t="shared" ca="1" si="9"/>
        <v>0</v>
      </c>
      <c r="L46" s="164">
        <f t="shared" ca="1" si="9"/>
        <v>0</v>
      </c>
      <c r="M46" s="164">
        <f t="shared" ca="1" si="9"/>
        <v>0</v>
      </c>
      <c r="N46" s="164">
        <f t="shared" ca="1" si="10"/>
        <v>0</v>
      </c>
      <c r="O46" s="164">
        <f t="shared" ca="1" si="11"/>
        <v>0</v>
      </c>
      <c r="P46" s="164"/>
      <c r="Q46" s="21"/>
      <c r="R46" s="21"/>
      <c r="S46" s="21"/>
      <c r="T46" s="21"/>
      <c r="U46" s="21"/>
    </row>
    <row r="47" spans="1:233" x14ac:dyDescent="0.5">
      <c r="A47" s="37" t="s">
        <v>48</v>
      </c>
      <c r="B47" s="1"/>
      <c r="C47" s="38">
        <f ca="1">VLOOKUP($C$96,INDIRECT($C$104),4,TRUE)</f>
        <v>3605</v>
      </c>
      <c r="D47" s="38">
        <f ca="1">VLOOKUP($C$96,INDIRECT($C$104),16,TRUE)</f>
        <v>1338</v>
      </c>
      <c r="E47" s="38">
        <f ca="1">VLOOKUP($C$96,INDIRECT($C$104),20,TRUE)</f>
        <v>1127</v>
      </c>
      <c r="F47" s="40">
        <f ca="1">VLOOKUP($C$96,INDIRECT($C$104),24,TRUE)</f>
        <v>876</v>
      </c>
      <c r="G47" s="39">
        <f ca="1">VLOOKUP($C$96,INDIRECT($C$104),28,TRUE)</f>
        <v>666</v>
      </c>
      <c r="K47" s="164">
        <f t="shared" ca="1" si="9"/>
        <v>18.03</v>
      </c>
      <c r="L47" s="164">
        <f t="shared" ca="1" si="9"/>
        <v>6.69</v>
      </c>
      <c r="M47" s="164">
        <f t="shared" ca="1" si="9"/>
        <v>5.64</v>
      </c>
      <c r="N47" s="164">
        <f t="shared" ca="1" si="10"/>
        <v>4.38</v>
      </c>
      <c r="O47" s="164">
        <f t="shared" ca="1" si="11"/>
        <v>3.33</v>
      </c>
      <c r="P47" s="164"/>
      <c r="Q47" s="21"/>
      <c r="R47" s="21"/>
      <c r="S47" s="21"/>
      <c r="T47" s="21"/>
      <c r="U47" s="21"/>
    </row>
    <row r="48" spans="1:233" ht="19.5" hidden="1" customHeight="1" x14ac:dyDescent="0.5">
      <c r="A48" s="37" t="s">
        <v>50</v>
      </c>
      <c r="B48" s="1"/>
      <c r="C48" s="38" t="s">
        <v>51</v>
      </c>
      <c r="D48" s="38" t="str">
        <f ca="1">IF(RiderPlus="No","N/A",IFERROR(VLOOKUP($B$6,INDIRECT($E$103),4,TRUE),"N/A"))</f>
        <v>N/A</v>
      </c>
      <c r="E48" s="38" t="str">
        <f ca="1">IF(RiderPlus="No","N/A",IFERROR(VLOOKUP($B$6,INDIRECT($E$103),8,TRUE),"N/A"))</f>
        <v>N/A</v>
      </c>
      <c r="F48" s="40" t="s">
        <v>51</v>
      </c>
      <c r="G48" s="39" t="s">
        <v>51</v>
      </c>
      <c r="K48" s="164">
        <f t="shared" si="9"/>
        <v>0</v>
      </c>
      <c r="L48" s="164">
        <f t="shared" ca="1" si="9"/>
        <v>0</v>
      </c>
      <c r="M48" s="164">
        <f t="shared" ca="1" si="9"/>
        <v>0</v>
      </c>
      <c r="N48" s="164">
        <f t="shared" si="10"/>
        <v>0</v>
      </c>
      <c r="O48" s="164">
        <f t="shared" si="11"/>
        <v>0</v>
      </c>
      <c r="P48" s="164"/>
      <c r="Q48" s="21"/>
      <c r="R48" s="21"/>
      <c r="S48" s="21"/>
      <c r="T48" s="21"/>
      <c r="U48" s="21"/>
    </row>
    <row r="49" spans="1:233" hidden="1" x14ac:dyDescent="0.5">
      <c r="A49" s="37" t="s">
        <v>52</v>
      </c>
      <c r="B49" s="1"/>
      <c r="C49" s="38" t="s">
        <v>51</v>
      </c>
      <c r="D49" s="38" t="str">
        <f ca="1">IF(RiderPlus="No","N/A",IFERROR(VLOOKUP($B$7,INDIRECT($E$103),4,TRUE),"N/A"))</f>
        <v>N/A</v>
      </c>
      <c r="E49" s="38" t="str">
        <f ca="1">IF(RiderPlus="No","N/A",IFERROR(VLOOKUP($B$7,INDIRECT($E$103),8,TRUE),"N/A"))</f>
        <v>N/A</v>
      </c>
      <c r="F49" s="40" t="s">
        <v>51</v>
      </c>
      <c r="G49" s="39" t="s">
        <v>51</v>
      </c>
      <c r="K49" s="164">
        <f t="shared" si="9"/>
        <v>0</v>
      </c>
      <c r="L49" s="164">
        <f t="shared" ca="1" si="9"/>
        <v>0</v>
      </c>
      <c r="M49" s="164">
        <f t="shared" ca="1" si="9"/>
        <v>0</v>
      </c>
      <c r="N49" s="164">
        <f t="shared" si="10"/>
        <v>0</v>
      </c>
      <c r="O49" s="164">
        <f t="shared" si="11"/>
        <v>0</v>
      </c>
      <c r="P49" s="88"/>
      <c r="Q49" s="21"/>
      <c r="R49" s="21"/>
      <c r="S49" s="21"/>
      <c r="T49" s="21"/>
      <c r="U49" s="21"/>
    </row>
    <row r="50" spans="1:233" hidden="1" x14ac:dyDescent="0.5">
      <c r="A50" s="37" t="s">
        <v>53</v>
      </c>
      <c r="B50" s="1"/>
      <c r="C50" s="38" t="s">
        <v>51</v>
      </c>
      <c r="D50" s="38" t="str">
        <f ca="1">IF(RiderPlus="No","N/A",IFERROR(VLOOKUP($C$96,INDIRECT($E$104),4,TRUE),"N/A"))</f>
        <v>N/A</v>
      </c>
      <c r="E50" s="38" t="str">
        <f ca="1">IF(RiderPlus="No","N/A",IFERROR(VLOOKUP($C$96,INDIRECT($E$104),8,TRUE),"N/A"))</f>
        <v>N/A</v>
      </c>
      <c r="F50" s="40" t="s">
        <v>51</v>
      </c>
      <c r="G50" s="39" t="s">
        <v>51</v>
      </c>
      <c r="K50" s="164">
        <f t="shared" si="9"/>
        <v>0</v>
      </c>
      <c r="L50" s="164">
        <f ca="1">IFERROR(ROUND(D50*0.005,2),0)</f>
        <v>0</v>
      </c>
      <c r="M50" s="164">
        <f t="shared" ca="1" si="9"/>
        <v>0</v>
      </c>
      <c r="N50" s="164">
        <f t="shared" si="10"/>
        <v>0</v>
      </c>
      <c r="O50" s="164">
        <f>IFERROR(ROUND(G50*0.005,2),0)</f>
        <v>0</v>
      </c>
      <c r="P50" s="436"/>
      <c r="Q50" s="21"/>
      <c r="R50" s="21"/>
      <c r="S50" s="21"/>
      <c r="T50" s="21"/>
      <c r="U50" s="21"/>
    </row>
    <row r="51" spans="1:233" ht="19.5" hidden="1" customHeight="1" x14ac:dyDescent="0.5">
      <c r="A51" s="48" t="s">
        <v>57</v>
      </c>
      <c r="B51" s="49"/>
      <c r="C51" s="40"/>
      <c r="D51" s="40"/>
      <c r="E51" s="40"/>
      <c r="F51" s="40"/>
      <c r="G51" s="39"/>
      <c r="K51" s="164"/>
      <c r="L51" s="164"/>
      <c r="M51" s="164"/>
      <c r="N51" s="164"/>
      <c r="O51" s="164"/>
      <c r="P51" s="436"/>
      <c r="Q51" s="21"/>
      <c r="R51" s="21"/>
      <c r="S51" s="21"/>
      <c r="T51" s="21"/>
      <c r="U51" s="21"/>
    </row>
    <row r="52" spans="1:233" x14ac:dyDescent="0.5">
      <c r="A52" s="261" t="s">
        <v>58</v>
      </c>
      <c r="B52" s="43"/>
      <c r="C52" s="44"/>
      <c r="D52" s="45"/>
      <c r="E52" s="45"/>
      <c r="F52" s="45"/>
      <c r="G52" s="46"/>
      <c r="K52" s="436"/>
      <c r="L52" s="436"/>
      <c r="M52" s="436"/>
      <c r="N52" s="436"/>
      <c r="O52" s="436"/>
      <c r="P52" s="436"/>
      <c r="Q52" s="21"/>
      <c r="R52" s="21"/>
      <c r="S52" s="21"/>
      <c r="T52" s="21"/>
      <c r="U52" s="21"/>
    </row>
    <row r="53" spans="1:233" ht="19.2" customHeight="1" x14ac:dyDescent="0.5">
      <c r="A53" s="48" t="s">
        <v>45</v>
      </c>
      <c r="B53" s="43"/>
      <c r="C53" s="45">
        <f ca="1">SUM(K45:K50)</f>
        <v>48.230000000000004</v>
      </c>
      <c r="D53" s="45">
        <f ca="1">SUM(L45:L50)</f>
        <v>16.559999999999999</v>
      </c>
      <c r="E53" s="45">
        <f t="shared" ref="E53:F53" ca="1" si="12">SUM(M45:M50)</f>
        <v>13.2</v>
      </c>
      <c r="F53" s="45">
        <f t="shared" ca="1" si="12"/>
        <v>10.16</v>
      </c>
      <c r="G53" s="46">
        <f ca="1">SUM(O45:O50)</f>
        <v>7.72</v>
      </c>
      <c r="K53" s="436"/>
      <c r="L53" s="436"/>
      <c r="M53" s="436"/>
      <c r="N53" s="436"/>
      <c r="O53" s="436"/>
      <c r="P53" s="436"/>
      <c r="Q53" s="21"/>
      <c r="R53" s="21"/>
      <c r="S53" s="21"/>
      <c r="T53" s="21"/>
      <c r="U53" s="21"/>
    </row>
    <row r="54" spans="1:233" ht="21" customHeight="1" x14ac:dyDescent="0.5">
      <c r="A54" s="251" t="s">
        <v>67</v>
      </c>
      <c r="B54" s="255"/>
      <c r="C54" s="256">
        <f ca="1">IF(C45="N/A","N/A",SUM(C45,C46,C47,C53))</f>
        <v>9692.23</v>
      </c>
      <c r="D54" s="256">
        <f ca="1">IF(D45="N/A","N/A",SUM(D45,D46,D47,D48,D49,D50,D53))</f>
        <v>3327.56</v>
      </c>
      <c r="E54" s="256">
        <f ca="1">IF(E45="N/A","N/A",SUM(E45,E46,E47,E48,E49,E50,E53))</f>
        <v>2651.2</v>
      </c>
      <c r="F54" s="256">
        <f ca="1">IF(F45="N/A","N/A",SUM(F45,F46,F47,F53))</f>
        <v>2041.16</v>
      </c>
      <c r="G54" s="257">
        <f ca="1">IF(G45="N/A","N/A",SUM(G45,G46,G47,G53))</f>
        <v>1551.72</v>
      </c>
      <c r="K54" s="195"/>
      <c r="L54" s="195"/>
      <c r="M54" s="195"/>
      <c r="N54" s="195"/>
      <c r="O54" s="195"/>
      <c r="P54" s="195"/>
      <c r="Q54" s="21"/>
      <c r="R54" s="21"/>
      <c r="S54" s="21"/>
      <c r="T54" s="21"/>
      <c r="U54" s="21"/>
    </row>
    <row r="55" spans="1:233" x14ac:dyDescent="0.5">
      <c r="A55" s="119" t="s">
        <v>68</v>
      </c>
      <c r="B55" s="120"/>
      <c r="C55" s="121">
        <f ca="1">IF(C16="N/A","N/A",SUM(C45:C47)+C53)</f>
        <v>9692.23</v>
      </c>
      <c r="D55" s="121">
        <f ca="1">IF(D16="N/A","N/A",SUM(D45:D50)+D53)</f>
        <v>3327.56</v>
      </c>
      <c r="E55" s="121">
        <f ca="1">IF(E16="N/A","N/A",SUM(E45:E50)+E53)</f>
        <v>2651.2</v>
      </c>
      <c r="F55" s="150">
        <f ca="1">IF(F16="N/A","N/A",SUM(F45:F47)+F53)</f>
        <v>2041.16</v>
      </c>
      <c r="G55" s="122">
        <f ca="1">IF(G16="N/A","N/A",SUM(G45:G47)+G53)</f>
        <v>1551.72</v>
      </c>
      <c r="K55" s="164"/>
      <c r="L55" s="164"/>
      <c r="M55" s="164"/>
      <c r="N55" s="164"/>
      <c r="O55" s="164"/>
      <c r="P55" s="164"/>
      <c r="Q55" s="21"/>
      <c r="R55" s="21"/>
      <c r="S55" s="21"/>
      <c r="T55" s="21"/>
      <c r="U55" s="21"/>
    </row>
    <row r="56" spans="1:233" x14ac:dyDescent="0.5">
      <c r="A56" s="55" t="s">
        <v>69</v>
      </c>
      <c r="B56" s="56"/>
      <c r="C56" s="57"/>
      <c r="D56" s="57"/>
      <c r="E56" s="57"/>
      <c r="F56" s="57"/>
      <c r="G56" s="58"/>
      <c r="K56" s="616" t="s">
        <v>45</v>
      </c>
      <c r="L56" s="616"/>
      <c r="M56" s="616"/>
      <c r="N56" s="616"/>
      <c r="O56" s="616"/>
      <c r="P56" s="164"/>
      <c r="Q56" s="21"/>
      <c r="R56" s="21"/>
      <c r="S56" s="21"/>
      <c r="T56" s="21"/>
      <c r="U56" s="21"/>
    </row>
    <row r="57" spans="1:233" x14ac:dyDescent="0.5">
      <c r="A57" s="27" t="s">
        <v>46</v>
      </c>
      <c r="B57" s="28"/>
      <c r="C57" s="35">
        <f ca="1">IFERROR(VLOOKUP($B$6,INDIRECT($C$103),5,TRUE),"N/A")</f>
        <v>1863</v>
      </c>
      <c r="D57" s="35">
        <f ca="1">IFERROR(VLOOKUP($B$6,INDIRECT($C$103),17,TRUE),"N/A")</f>
        <v>609</v>
      </c>
      <c r="E57" s="35">
        <f ca="1">IFERROR(VLOOKUP($B$6,INDIRECT($C$103),21,TRUE),"N/A")</f>
        <v>466</v>
      </c>
      <c r="F57" s="149">
        <f ca="1">IFERROR(VLOOKUP($B$6,INDIRECT($C$103),25,TRUE),"N/A")</f>
        <v>356</v>
      </c>
      <c r="G57" s="36">
        <f ca="1">IFERROR(VLOOKUP($B$6,INDIRECT($C$103),29,TRUE),"N/A")</f>
        <v>271</v>
      </c>
      <c r="K57" s="164">
        <f ca="1">IFERROR(ROUND(C57*0.005,2),0)</f>
        <v>9.32</v>
      </c>
      <c r="L57" s="164">
        <f t="shared" ref="K57:M62" ca="1" si="13">IFERROR(ROUND(D57*0.005,2),0)</f>
        <v>3.05</v>
      </c>
      <c r="M57" s="164">
        <f t="shared" ca="1" si="13"/>
        <v>2.33</v>
      </c>
      <c r="N57" s="164">
        <f t="shared" ref="N57:N62" ca="1" si="14">IFERROR(ROUND(F57*0.005,2),0)</f>
        <v>1.78</v>
      </c>
      <c r="O57" s="164">
        <f t="shared" ref="O57:O62" ca="1" si="15">IFERROR(ROUND(G57*0.005,2),0)</f>
        <v>1.36</v>
      </c>
      <c r="P57" s="164"/>
      <c r="Q57" s="21"/>
      <c r="R57" s="21"/>
      <c r="S57" s="21"/>
      <c r="T57" s="21"/>
      <c r="U57" s="21"/>
    </row>
    <row r="58" spans="1:233" x14ac:dyDescent="0.5">
      <c r="A58" s="37" t="s">
        <v>47</v>
      </c>
      <c r="B58" s="1"/>
      <c r="C58" s="38" t="str">
        <f ca="1">IFERROR(VLOOKUP($B$7,INDIRECT($C$103),5,TRUE),"N/A")</f>
        <v>N/A</v>
      </c>
      <c r="D58" s="38" t="str">
        <f ca="1">IFERROR(VLOOKUP($B$7,INDIRECT($C$103),17,TRUE),"N/A")</f>
        <v>N/A</v>
      </c>
      <c r="E58" s="38" t="str">
        <f ca="1">IFERROR(VLOOKUP($B$7,INDIRECT($C$103),21,TRUE),"N/A")</f>
        <v>N/A</v>
      </c>
      <c r="F58" s="40" t="str">
        <f ca="1">IFERROR(VLOOKUP($B$7,INDIRECT($C$103),25,TRUE),"N/A")</f>
        <v>N/A</v>
      </c>
      <c r="G58" s="39" t="str">
        <f ca="1">IFERROR(VLOOKUP($B$7,INDIRECT($C$103),29,TRUE),"N/A")</f>
        <v>N/A</v>
      </c>
      <c r="K58" s="164">
        <f t="shared" ca="1" si="13"/>
        <v>0</v>
      </c>
      <c r="L58" s="164">
        <f t="shared" ca="1" si="13"/>
        <v>0</v>
      </c>
      <c r="M58" s="164">
        <f t="shared" ca="1" si="13"/>
        <v>0</v>
      </c>
      <c r="N58" s="164">
        <f t="shared" ca="1" si="14"/>
        <v>0</v>
      </c>
      <c r="O58" s="164">
        <f t="shared" ca="1" si="15"/>
        <v>0</v>
      </c>
      <c r="P58" s="164"/>
      <c r="Q58" s="21"/>
      <c r="R58" s="21"/>
      <c r="S58" s="21"/>
      <c r="T58" s="21"/>
      <c r="U58" s="2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row>
    <row r="59" spans="1:233" x14ac:dyDescent="0.5">
      <c r="A59" s="37" t="s">
        <v>48</v>
      </c>
      <c r="B59" s="1"/>
      <c r="C59" s="38">
        <f ca="1">VLOOKUP($C$96,INDIRECT($C$104),5,TRUE)</f>
        <v>1112</v>
      </c>
      <c r="D59" s="38">
        <f ca="1">VLOOKUP($C$96,INDIRECT($C$104),17,TRUE)</f>
        <v>413</v>
      </c>
      <c r="E59" s="38">
        <f ca="1">VLOOKUP($C$96,INDIRECT($C$104),21,TRUE)</f>
        <v>348</v>
      </c>
      <c r="F59" s="40">
        <f ca="1">VLOOKUP($C$96,INDIRECT($C$104),25,TRUE)</f>
        <v>270</v>
      </c>
      <c r="G59" s="39">
        <f ca="1">VLOOKUP($C$96,INDIRECT($C$104),29,TRUE)</f>
        <v>205</v>
      </c>
      <c r="K59" s="164">
        <f t="shared" ca="1" si="13"/>
        <v>5.56</v>
      </c>
      <c r="L59" s="164">
        <f t="shared" ca="1" si="13"/>
        <v>2.0699999999999998</v>
      </c>
      <c r="M59" s="164">
        <f t="shared" ca="1" si="13"/>
        <v>1.74</v>
      </c>
      <c r="N59" s="164">
        <f t="shared" ca="1" si="14"/>
        <v>1.35</v>
      </c>
      <c r="O59" s="164">
        <f t="shared" ca="1" si="15"/>
        <v>1.03</v>
      </c>
      <c r="P59" s="164"/>
      <c r="Q59" s="21"/>
      <c r="R59" s="21"/>
      <c r="S59" s="21"/>
      <c r="T59" s="21"/>
      <c r="U59" s="2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row>
    <row r="60" spans="1:233" ht="19.5" hidden="1" customHeight="1" x14ac:dyDescent="0.5">
      <c r="A60" s="37" t="s">
        <v>50</v>
      </c>
      <c r="B60" s="1"/>
      <c r="C60" s="38" t="s">
        <v>51</v>
      </c>
      <c r="D60" s="38" t="str">
        <f ca="1">IF(RiderPlus="No","N/A",IFERROR(VLOOKUP($B$6,INDIRECT($E$103),5,TRUE),"N/A"))</f>
        <v>N/A</v>
      </c>
      <c r="E60" s="38" t="str">
        <f ca="1">IF(RiderPlus="No","N/A",IFERROR(VLOOKUP($B$6,INDIRECT($E$103),9,TRUE),"N/A"))</f>
        <v>N/A</v>
      </c>
      <c r="F60" s="40" t="s">
        <v>51</v>
      </c>
      <c r="G60" s="39" t="s">
        <v>51</v>
      </c>
      <c r="K60" s="164">
        <f t="shared" si="13"/>
        <v>0</v>
      </c>
      <c r="L60" s="164">
        <f t="shared" ca="1" si="13"/>
        <v>0</v>
      </c>
      <c r="M60" s="164">
        <f t="shared" ca="1" si="13"/>
        <v>0</v>
      </c>
      <c r="N60" s="164">
        <f t="shared" si="14"/>
        <v>0</v>
      </c>
      <c r="O60" s="164">
        <f t="shared" si="15"/>
        <v>0</v>
      </c>
      <c r="Q60" s="21"/>
      <c r="R60" s="21"/>
      <c r="S60" s="21"/>
      <c r="T60" s="21"/>
      <c r="U60" s="21"/>
    </row>
    <row r="61" spans="1:233" hidden="1" x14ac:dyDescent="0.5">
      <c r="A61" s="37" t="s">
        <v>52</v>
      </c>
      <c r="B61" s="1"/>
      <c r="C61" s="38" t="s">
        <v>51</v>
      </c>
      <c r="D61" s="38" t="str">
        <f ca="1">IF(RiderPlus="No","N/A",IFERROR(VLOOKUP($B$7,INDIRECT($E$103),5,TRUE),"N/A"))</f>
        <v>N/A</v>
      </c>
      <c r="E61" s="38" t="str">
        <f ca="1">IF(RiderPlus="No","N/A",IFERROR(VLOOKUP($B$7,INDIRECT($E$103),9,TRUE),"N/A"))</f>
        <v>N/A</v>
      </c>
      <c r="F61" s="40" t="s">
        <v>51</v>
      </c>
      <c r="G61" s="39" t="s">
        <v>51</v>
      </c>
      <c r="K61" s="164">
        <f t="shared" si="13"/>
        <v>0</v>
      </c>
      <c r="L61" s="164">
        <f t="shared" ca="1" si="13"/>
        <v>0</v>
      </c>
      <c r="M61" s="164">
        <f t="shared" ca="1" si="13"/>
        <v>0</v>
      </c>
      <c r="N61" s="164">
        <f t="shared" si="14"/>
        <v>0</v>
      </c>
      <c r="O61" s="164">
        <f t="shared" si="15"/>
        <v>0</v>
      </c>
      <c r="Q61" s="21"/>
      <c r="R61" s="21"/>
      <c r="S61" s="21"/>
      <c r="T61" s="21"/>
      <c r="U61" s="21"/>
    </row>
    <row r="62" spans="1:233" hidden="1" x14ac:dyDescent="0.5">
      <c r="A62" s="37" t="s">
        <v>53</v>
      </c>
      <c r="B62" s="1"/>
      <c r="C62" s="38" t="s">
        <v>51</v>
      </c>
      <c r="D62" s="38" t="str">
        <f ca="1">IF(RiderPlus="No","N/A",IFERROR(VLOOKUP($C$96,INDIRECT($E$104),5,TRUE),"N/A"))</f>
        <v>N/A</v>
      </c>
      <c r="E62" s="38" t="str">
        <f ca="1">IF(RiderPlus="No","N/A",IFERROR(VLOOKUP($C$96,INDIRECT($E$104),9,TRUE),"N/A"))</f>
        <v>N/A</v>
      </c>
      <c r="F62" s="40" t="s">
        <v>51</v>
      </c>
      <c r="G62" s="39" t="s">
        <v>51</v>
      </c>
      <c r="K62" s="164">
        <f t="shared" si="13"/>
        <v>0</v>
      </c>
      <c r="L62" s="164">
        <f t="shared" ca="1" si="13"/>
        <v>0</v>
      </c>
      <c r="M62" s="164">
        <f t="shared" ca="1" si="13"/>
        <v>0</v>
      </c>
      <c r="N62" s="164">
        <f t="shared" si="14"/>
        <v>0</v>
      </c>
      <c r="O62" s="164">
        <f t="shared" si="15"/>
        <v>0</v>
      </c>
      <c r="Q62" s="21"/>
      <c r="R62" s="21"/>
      <c r="S62" s="21"/>
      <c r="T62" s="21"/>
      <c r="U62" s="21"/>
    </row>
    <row r="63" spans="1:233" ht="19.5" hidden="1" customHeight="1" x14ac:dyDescent="0.5">
      <c r="A63" s="48" t="s">
        <v>57</v>
      </c>
      <c r="B63" s="49"/>
      <c r="C63" s="40"/>
      <c r="D63" s="40"/>
      <c r="E63" s="40"/>
      <c r="F63" s="40"/>
      <c r="G63" s="39"/>
      <c r="K63" s="164"/>
      <c r="L63" s="164"/>
      <c r="M63" s="164"/>
      <c r="N63" s="164"/>
      <c r="O63" s="164"/>
      <c r="Q63" s="21"/>
      <c r="R63" s="21"/>
      <c r="S63" s="21"/>
      <c r="T63" s="21"/>
      <c r="U63" s="21"/>
    </row>
    <row r="64" spans="1:233" x14ac:dyDescent="0.5">
      <c r="A64" s="261" t="s">
        <v>58</v>
      </c>
      <c r="B64" s="43"/>
      <c r="C64" s="44"/>
      <c r="D64" s="45"/>
      <c r="E64" s="45"/>
      <c r="F64" s="45"/>
      <c r="G64" s="46"/>
      <c r="Q64" s="21"/>
      <c r="R64" s="21"/>
      <c r="S64" s="21"/>
      <c r="T64" s="21"/>
      <c r="U64" s="21"/>
    </row>
    <row r="65" spans="1:233" x14ac:dyDescent="0.5">
      <c r="A65" s="48" t="s">
        <v>45</v>
      </c>
      <c r="B65" s="43"/>
      <c r="C65" s="45">
        <f ca="1">SUM(K57:K62)</f>
        <v>14.879999999999999</v>
      </c>
      <c r="D65" s="45">
        <f ca="1">SUM(L57:L62)</f>
        <v>5.1199999999999992</v>
      </c>
      <c r="E65" s="45">
        <f t="shared" ref="E65:G65" ca="1" si="16">SUM(M57:M62)</f>
        <v>4.07</v>
      </c>
      <c r="F65" s="45">
        <f t="shared" ca="1" si="16"/>
        <v>3.13</v>
      </c>
      <c r="G65" s="46">
        <f t="shared" ca="1" si="16"/>
        <v>2.39</v>
      </c>
    </row>
    <row r="66" spans="1:233" x14ac:dyDescent="0.5">
      <c r="A66" s="425" t="s">
        <v>70</v>
      </c>
      <c r="B66" s="426"/>
      <c r="C66" s="427">
        <f ca="1">IF(C57="N/A","N/A",SUM(C57,C58,C59,C65))</f>
        <v>2989.88</v>
      </c>
      <c r="D66" s="427">
        <f ca="1">IF(D57="N/A","N/A",SUM(D57,D58,D59,D60,D61,D62,D65))</f>
        <v>1027.1199999999999</v>
      </c>
      <c r="E66" s="427">
        <f ca="1">IF(E57="N/A","N/A",SUM(E57,E58,E59,E60,E61,E62,E65))</f>
        <v>818.07</v>
      </c>
      <c r="F66" s="429">
        <f ca="1">IF(F57="N/A","N/A",SUM(F57,F58,F59,F65))</f>
        <v>629.13</v>
      </c>
      <c r="G66" s="431">
        <f ca="1">IF(G57="N/A","N/A",SUM(G57,G58,G59,G65))</f>
        <v>478.39</v>
      </c>
    </row>
    <row r="67" spans="1:233" x14ac:dyDescent="0.5">
      <c r="A67" s="119" t="s">
        <v>71</v>
      </c>
      <c r="B67" s="165"/>
      <c r="C67" s="121">
        <f ca="1">IF(C28="N/A","N/A",SUM(C57:C59)+C65)</f>
        <v>2989.88</v>
      </c>
      <c r="D67" s="121">
        <f ca="1">IF(D28="N/A","N/A",SUM(D57:D62)+D65)</f>
        <v>1027.1199999999999</v>
      </c>
      <c r="E67" s="428">
        <f ca="1">IF(E28="N/A","N/A",SUM(E57:E62)+E65)</f>
        <v>818.07</v>
      </c>
      <c r="F67" s="430">
        <f ca="1">IF(F28="N/A","N/A",SUM(F57:F59)+F65)</f>
        <v>629.13</v>
      </c>
      <c r="G67" s="122">
        <f ca="1">IF(G28="N/A","N/A",SUM(G57:G59)+G65)</f>
        <v>478.39</v>
      </c>
      <c r="H67" s="258"/>
      <c r="I67" s="2"/>
    </row>
    <row r="68" spans="1:233" hidden="1" x14ac:dyDescent="0.5">
      <c r="A68" s="393" t="s">
        <v>72</v>
      </c>
      <c r="B68" s="394"/>
      <c r="C68" s="395">
        <f ca="1">$C$54</f>
        <v>9692.23</v>
      </c>
      <c r="D68" s="395">
        <f ca="1">$D$54</f>
        <v>3327.56</v>
      </c>
      <c r="E68" s="396">
        <f ca="1">$E$54</f>
        <v>2651.2</v>
      </c>
      <c r="F68" s="395">
        <f ca="1">$F$54</f>
        <v>2041.16</v>
      </c>
      <c r="G68" s="397">
        <f ca="1">$G$54</f>
        <v>1551.72</v>
      </c>
      <c r="H68" s="13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row>
    <row r="69" spans="1:233" hidden="1" x14ac:dyDescent="0.5">
      <c r="A69" s="234" t="s">
        <v>73</v>
      </c>
      <c r="B69" s="405"/>
      <c r="C69" s="403">
        <f ca="1">$C$42</f>
        <v>19024.650000000001</v>
      </c>
      <c r="D69" s="403">
        <f ca="1">$D$42</f>
        <v>6532.5</v>
      </c>
      <c r="E69" s="406">
        <f ca="1">$E$42</f>
        <v>5205.91</v>
      </c>
      <c r="F69" s="403">
        <f ca="1">$F$42</f>
        <v>4007.94</v>
      </c>
      <c r="G69" s="404">
        <f ca="1">$G$42</f>
        <v>3046.16</v>
      </c>
      <c r="H69" s="13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row>
    <row r="70" spans="1:233" hidden="1" x14ac:dyDescent="0.5">
      <c r="A70" s="393" t="s">
        <v>74</v>
      </c>
      <c r="B70" s="402"/>
      <c r="C70" s="403">
        <f ca="1">$C$28</f>
        <v>35895.589999999997</v>
      </c>
      <c r="D70" s="403">
        <f ca="1">$D$28</f>
        <v>12324.32</v>
      </c>
      <c r="E70" s="396">
        <f ca="1">$E$28</f>
        <v>9821.8700000000008</v>
      </c>
      <c r="F70" s="403">
        <f ca="1">$F$28</f>
        <v>7562.63</v>
      </c>
      <c r="G70" s="404">
        <f ca="1">$G$28</f>
        <v>5747.6</v>
      </c>
      <c r="H70" s="13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row>
    <row r="71" spans="1:233" hidden="1" x14ac:dyDescent="0.5">
      <c r="A71" s="241"/>
      <c r="B71" s="241"/>
      <c r="C71" s="131"/>
      <c r="D71" s="131"/>
      <c r="E71" s="131"/>
      <c r="F71" s="131"/>
      <c r="G71" s="131"/>
      <c r="H71" s="13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row>
    <row r="72" spans="1:233" hidden="1" x14ac:dyDescent="0.5">
      <c r="A72" s="241"/>
      <c r="B72" s="241"/>
      <c r="C72" s="131"/>
      <c r="D72" s="131"/>
      <c r="E72" s="131"/>
      <c r="F72" s="131"/>
      <c r="G72" s="131"/>
      <c r="H72" s="13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row>
    <row r="73" spans="1:233" hidden="1" x14ac:dyDescent="0.5">
      <c r="A73" s="241"/>
      <c r="B73" s="241"/>
      <c r="C73" s="131"/>
      <c r="D73" s="131"/>
      <c r="E73" s="131"/>
      <c r="F73" s="131"/>
      <c r="G73" s="131"/>
      <c r="H73" s="13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row>
    <row r="74" spans="1:233" hidden="1" x14ac:dyDescent="0.5">
      <c r="A74" s="241"/>
      <c r="B74" s="241"/>
      <c r="C74" s="131"/>
      <c r="D74" s="131"/>
      <c r="E74" s="131"/>
      <c r="F74" s="131"/>
      <c r="G74" s="131"/>
      <c r="H74" s="13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row>
    <row r="75" spans="1:233" hidden="1" x14ac:dyDescent="0.5">
      <c r="A75" s="241"/>
      <c r="B75" s="241"/>
      <c r="C75" s="131"/>
      <c r="D75" s="131"/>
      <c r="E75" s="131"/>
      <c r="F75" s="131"/>
      <c r="G75" s="131"/>
      <c r="H75" s="13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row>
    <row r="76" spans="1:233" hidden="1" x14ac:dyDescent="0.5">
      <c r="A76" s="241"/>
      <c r="B76" s="241"/>
      <c r="C76" s="131"/>
      <c r="D76" s="131"/>
      <c r="E76" s="131"/>
      <c r="F76" s="131"/>
      <c r="G76" s="131"/>
      <c r="H76" s="13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row>
    <row r="77" spans="1:233" hidden="1" x14ac:dyDescent="0.5">
      <c r="A77" s="241"/>
      <c r="B77" s="241"/>
      <c r="C77" s="131"/>
      <c r="D77" s="131"/>
      <c r="E77" s="131"/>
      <c r="F77" s="131"/>
      <c r="G77" s="131"/>
      <c r="H77" s="13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row>
    <row r="78" spans="1:233" hidden="1" x14ac:dyDescent="0.5">
      <c r="A78" s="241"/>
      <c r="B78" s="241"/>
      <c r="C78" s="131"/>
      <c r="D78" s="131"/>
      <c r="E78" s="131"/>
      <c r="F78" s="131"/>
      <c r="G78" s="131"/>
      <c r="H78" s="13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row>
    <row r="79" spans="1:233" hidden="1" x14ac:dyDescent="0.5">
      <c r="A79" s="241"/>
      <c r="B79" s="241"/>
      <c r="C79" s="131"/>
      <c r="D79" s="131"/>
      <c r="E79" s="131"/>
      <c r="F79" s="131"/>
      <c r="G79" s="131"/>
      <c r="H79" s="13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row>
    <row r="80" spans="1:233" hidden="1" x14ac:dyDescent="0.5">
      <c r="A80" s="241"/>
      <c r="B80" s="241"/>
      <c r="C80" s="131"/>
      <c r="D80" s="131"/>
      <c r="E80" s="131"/>
      <c r="F80" s="131"/>
      <c r="G80" s="131"/>
      <c r="H80" s="13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row>
    <row r="81" spans="1:233" hidden="1" x14ac:dyDescent="0.5">
      <c r="A81" s="241"/>
      <c r="B81" s="241"/>
      <c r="C81" s="131"/>
      <c r="D81" s="131"/>
      <c r="E81" s="131"/>
      <c r="F81" s="131"/>
      <c r="G81" s="131"/>
      <c r="H81" s="13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row>
    <row r="82" spans="1:233" hidden="1" x14ac:dyDescent="0.5">
      <c r="A82" s="241"/>
      <c r="B82" s="241"/>
      <c r="C82" s="131"/>
      <c r="D82" s="131"/>
      <c r="E82" s="131"/>
      <c r="F82" s="131"/>
      <c r="G82" s="131"/>
      <c r="H82" s="13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row>
    <row r="83" spans="1:233" hidden="1" x14ac:dyDescent="0.5">
      <c r="A83" s="241"/>
      <c r="B83" s="241"/>
      <c r="C83" s="131"/>
      <c r="D83" s="131"/>
      <c r="E83" s="131"/>
      <c r="F83" s="131"/>
      <c r="G83" s="131"/>
      <c r="H83" s="13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row>
    <row r="84" spans="1:233" hidden="1" x14ac:dyDescent="0.5">
      <c r="A84" s="241"/>
      <c r="B84" s="241"/>
      <c r="C84" s="131"/>
      <c r="D84" s="131"/>
      <c r="E84" s="131"/>
      <c r="F84" s="131"/>
      <c r="G84" s="258"/>
      <c r="H84" s="258"/>
      <c r="I84" s="2"/>
    </row>
    <row r="85" spans="1:233" s="12" customFormat="1" ht="48.6" customHeight="1" x14ac:dyDescent="0.5">
      <c r="A85" s="625" t="s">
        <v>75</v>
      </c>
      <c r="B85" s="625"/>
      <c r="C85" s="625"/>
      <c r="D85" s="625"/>
      <c r="E85" s="625"/>
      <c r="F85" s="625"/>
      <c r="G85" s="625"/>
      <c r="H85" s="196"/>
      <c r="I85" s="196"/>
      <c r="GD85" s="197"/>
      <c r="GE85" s="197"/>
      <c r="GF85" s="197"/>
      <c r="GG85" s="197"/>
      <c r="GH85" s="197"/>
      <c r="GI85" s="197"/>
      <c r="GJ85" s="197"/>
      <c r="GK85" s="197"/>
      <c r="GL85" s="197"/>
      <c r="GM85" s="197"/>
      <c r="GN85" s="197"/>
      <c r="GO85" s="197"/>
      <c r="GP85" s="197"/>
      <c r="GQ85" s="197"/>
      <c r="GR85" s="197"/>
      <c r="GS85" s="197"/>
      <c r="GT85" s="197"/>
      <c r="GU85" s="197"/>
      <c r="GV85" s="197"/>
      <c r="GW85" s="197"/>
      <c r="GX85" s="197"/>
      <c r="GY85" s="197"/>
      <c r="GZ85" s="197"/>
      <c r="HA85" s="197"/>
      <c r="HB85" s="197"/>
      <c r="HC85" s="197"/>
      <c r="HD85" s="197"/>
      <c r="HE85" s="197"/>
      <c r="HF85" s="197"/>
      <c r="HG85" s="197"/>
      <c r="HH85" s="197"/>
      <c r="HI85" s="197"/>
      <c r="HJ85" s="197"/>
      <c r="HK85" s="197"/>
      <c r="HL85" s="197"/>
      <c r="HM85" s="197"/>
      <c r="HN85" s="197"/>
      <c r="HO85" s="197"/>
      <c r="HP85" s="197"/>
      <c r="HQ85" s="197"/>
      <c r="HR85" s="197"/>
      <c r="HS85" s="197"/>
      <c r="HT85" s="197"/>
      <c r="HU85" s="197"/>
      <c r="HV85" s="197"/>
      <c r="HW85" s="197"/>
      <c r="HX85" s="197"/>
      <c r="HY85" s="197"/>
    </row>
    <row r="86" spans="1:233" ht="19.5" customHeight="1" x14ac:dyDescent="0.5">
      <c r="A86" s="1"/>
      <c r="B86" s="1"/>
      <c r="C86" s="1"/>
      <c r="D86" s="1"/>
      <c r="E86" s="1"/>
      <c r="F86" s="1"/>
      <c r="G86" s="13" t="str">
        <f>VERSION</f>
        <v>V.01.26.4</v>
      </c>
    </row>
    <row r="87" spans="1:233" x14ac:dyDescent="0.5">
      <c r="A87" s="1"/>
      <c r="B87" s="1"/>
      <c r="C87" s="1"/>
      <c r="D87" s="1"/>
      <c r="E87" s="1"/>
      <c r="F87" s="1"/>
      <c r="G87" s="1"/>
    </row>
    <row r="88" spans="1:233" hidden="1" x14ac:dyDescent="0.5">
      <c r="A88" s="14" t="s">
        <v>20</v>
      </c>
      <c r="B88" s="1"/>
      <c r="C88" s="1"/>
      <c r="D88" s="1"/>
      <c r="E88" s="1"/>
      <c r="F88" s="1"/>
      <c r="G88" s="1"/>
    </row>
    <row r="89" spans="1:233" hidden="1" x14ac:dyDescent="0.5">
      <c r="A89" s="14" t="s">
        <v>10</v>
      </c>
      <c r="B89" s="1"/>
      <c r="C89" s="1"/>
      <c r="D89" s="1"/>
      <c r="E89" s="1"/>
      <c r="F89" s="1"/>
      <c r="G89" s="1"/>
    </row>
    <row r="90" spans="1:233" hidden="1" x14ac:dyDescent="0.5">
      <c r="A90" s="1"/>
      <c r="B90" s="1"/>
      <c r="C90" s="1"/>
      <c r="D90" s="1"/>
      <c r="E90" s="1"/>
      <c r="F90" s="1"/>
      <c r="G90" s="1"/>
    </row>
    <row r="91" spans="1:233" hidden="1" x14ac:dyDescent="0.5">
      <c r="A91" s="1" t="s">
        <v>22</v>
      </c>
      <c r="B91" s="1"/>
      <c r="C91" s="1"/>
      <c r="D91" s="1"/>
      <c r="E91" s="1"/>
      <c r="F91" s="1"/>
      <c r="G91" s="1"/>
    </row>
    <row r="92" spans="1:233" hidden="1" x14ac:dyDescent="0.5">
      <c r="A92" s="22">
        <v>0</v>
      </c>
      <c r="B92" s="1"/>
      <c r="C92" s="1"/>
      <c r="D92" s="1"/>
      <c r="E92" s="1"/>
      <c r="F92" s="1"/>
      <c r="G92" s="1"/>
    </row>
    <row r="93" spans="1:233" hidden="1" x14ac:dyDescent="0.5">
      <c r="A93" s="22">
        <v>1</v>
      </c>
      <c r="B93" s="1"/>
      <c r="C93" s="1"/>
      <c r="D93" s="1"/>
      <c r="E93" s="1"/>
      <c r="F93" s="1"/>
      <c r="G93" s="1"/>
    </row>
    <row r="94" spans="1:233" hidden="1" x14ac:dyDescent="0.5">
      <c r="A94" s="22">
        <v>2</v>
      </c>
      <c r="B94" s="1"/>
      <c r="C94" s="1"/>
      <c r="D94" s="1"/>
      <c r="E94" s="1"/>
      <c r="F94" s="1"/>
      <c r="G94" s="1"/>
    </row>
    <row r="95" spans="1:233" hidden="1" x14ac:dyDescent="0.5">
      <c r="A95" s="22">
        <v>3</v>
      </c>
      <c r="B95" s="1"/>
      <c r="C95" s="1"/>
      <c r="D95" s="1"/>
      <c r="E95" s="1"/>
      <c r="F95" s="1"/>
      <c r="G95" s="1"/>
    </row>
    <row r="96" spans="1:233" hidden="1" x14ac:dyDescent="0.5">
      <c r="A96" s="23" t="s">
        <v>76</v>
      </c>
      <c r="B96" s="23"/>
      <c r="C96" s="23">
        <f>NumChild</f>
        <v>3</v>
      </c>
      <c r="D96" s="1"/>
      <c r="E96" s="1"/>
      <c r="F96" s="1"/>
      <c r="G96" s="1"/>
    </row>
    <row r="97" spans="1:29" hidden="1" x14ac:dyDescent="0.5">
      <c r="A97" s="1"/>
      <c r="B97" s="1"/>
      <c r="C97" s="1"/>
      <c r="D97" s="1"/>
      <c r="E97" s="1"/>
      <c r="F97" s="1"/>
      <c r="G97" s="1"/>
    </row>
    <row r="98" spans="1:29" hidden="1" x14ac:dyDescent="0.5">
      <c r="A98" s="27" t="s">
        <v>27</v>
      </c>
      <c r="B98" s="28"/>
      <c r="C98" s="28"/>
      <c r="D98" s="141"/>
      <c r="E98" s="1" t="s">
        <v>77</v>
      </c>
      <c r="F98" s="1"/>
      <c r="G98" s="1"/>
    </row>
    <row r="99" spans="1:29" hidden="1" x14ac:dyDescent="0.5">
      <c r="A99" s="37" t="s">
        <v>3</v>
      </c>
      <c r="B99" s="1"/>
      <c r="C99" s="1" t="s">
        <v>78</v>
      </c>
      <c r="D99" s="142" t="s">
        <v>79</v>
      </c>
      <c r="E99" s="1" t="s">
        <v>80</v>
      </c>
      <c r="F99" s="1" t="s">
        <v>81</v>
      </c>
      <c r="G99" s="1"/>
    </row>
    <row r="100" spans="1:29" hidden="1" x14ac:dyDescent="0.5">
      <c r="A100" s="30" t="s">
        <v>28</v>
      </c>
      <c r="B100" s="31"/>
      <c r="C100" s="31" t="s">
        <v>82</v>
      </c>
      <c r="D100" s="143" t="s">
        <v>83</v>
      </c>
      <c r="E100" s="1" t="s">
        <v>84</v>
      </c>
      <c r="F100" s="1" t="s">
        <v>85</v>
      </c>
      <c r="G100" s="1"/>
    </row>
    <row r="101" spans="1:29" hidden="1" x14ac:dyDescent="0.5">
      <c r="A101" s="1"/>
      <c r="B101" s="1"/>
      <c r="C101" s="1"/>
      <c r="D101" s="1"/>
      <c r="E101" s="1"/>
      <c r="F101" s="1"/>
      <c r="G101" s="1"/>
    </row>
    <row r="102" spans="1:29" hidden="1" x14ac:dyDescent="0.5">
      <c r="A102" s="1" t="s">
        <v>86</v>
      </c>
      <c r="B102" s="1"/>
      <c r="C102" s="1" t="str">
        <f>Country</f>
        <v>Ecuador Zona 2</v>
      </c>
      <c r="D102" s="1"/>
      <c r="E102" s="1" t="s">
        <v>77</v>
      </c>
      <c r="F102" s="1"/>
      <c r="G102" s="1"/>
    </row>
    <row r="103" spans="1:29" hidden="1" x14ac:dyDescent="0.5">
      <c r="A103" s="1" t="s">
        <v>87</v>
      </c>
      <c r="B103" s="1"/>
      <c r="C103" s="1" t="str">
        <f>VLOOKUP(C102,A99:D100,3,FALSE)</f>
        <v>A149:AC173</v>
      </c>
      <c r="D103" s="1"/>
      <c r="E103" s="1" t="str">
        <f>VLOOKUP(C102,A99:F100,5,FALSE)</f>
        <v>l185:t247</v>
      </c>
      <c r="F103" s="1"/>
      <c r="G103" s="1"/>
    </row>
    <row r="104" spans="1:29" hidden="1" x14ac:dyDescent="0.5">
      <c r="A104" s="1" t="s">
        <v>88</v>
      </c>
      <c r="B104" s="1"/>
      <c r="C104" s="1" t="str">
        <f>VLOOKUP(C102,A99:D100,4,FALSE)</f>
        <v>A174:AC177</v>
      </c>
      <c r="D104" s="1"/>
      <c r="E104" s="1" t="str">
        <f>VLOOKUP(C102,A99:F100,6,FALSE)</f>
        <v>L248:T251</v>
      </c>
      <c r="F104" s="1"/>
      <c r="G104" s="1"/>
    </row>
    <row r="105" spans="1:29" hidden="1" x14ac:dyDescent="0.5">
      <c r="A105" s="1"/>
      <c r="B105" s="1"/>
      <c r="C105" s="1"/>
      <c r="D105" s="1"/>
      <c r="E105" s="1"/>
      <c r="F105" s="1"/>
      <c r="G105" s="1"/>
    </row>
    <row r="106" spans="1:29" hidden="1" x14ac:dyDescent="0.5">
      <c r="A106" s="1"/>
      <c r="B106" s="1"/>
      <c r="C106" s="1"/>
      <c r="D106" s="1"/>
      <c r="E106" s="1"/>
      <c r="F106" s="1"/>
      <c r="G106" s="1"/>
    </row>
    <row r="107" spans="1:29" hidden="1" x14ac:dyDescent="0.5">
      <c r="A107" s="1" t="s">
        <v>89</v>
      </c>
      <c r="B107" s="24">
        <v>5.0000000000000001E-3</v>
      </c>
      <c r="C107" s="1"/>
      <c r="D107" s="1"/>
      <c r="E107" s="1"/>
      <c r="F107" s="1"/>
      <c r="G107" s="1"/>
    </row>
    <row r="108" spans="1:29" hidden="1" x14ac:dyDescent="0.5">
      <c r="A108" s="1" t="s">
        <v>90</v>
      </c>
      <c r="B108" s="24">
        <v>0.12</v>
      </c>
      <c r="C108" s="1"/>
      <c r="D108" s="1"/>
      <c r="E108" s="1"/>
      <c r="F108" s="1"/>
      <c r="G108" s="1"/>
    </row>
    <row r="109" spans="1:29" hidden="1" x14ac:dyDescent="0.5">
      <c r="A109" s="1"/>
      <c r="B109" s="24"/>
      <c r="C109" s="1"/>
      <c r="D109" s="1"/>
      <c r="E109" s="1"/>
      <c r="F109" s="1"/>
      <c r="G109" s="1"/>
    </row>
    <row r="110" spans="1:29" hidden="1" x14ac:dyDescent="0.5">
      <c r="A110" s="1"/>
      <c r="B110" s="24"/>
      <c r="C110" s="1"/>
      <c r="D110" s="1"/>
      <c r="E110" s="1"/>
      <c r="F110" s="1"/>
      <c r="G110" s="1"/>
    </row>
    <row r="111" spans="1:29" hidden="1" x14ac:dyDescent="0.5">
      <c r="A111" s="50" t="s">
        <v>91</v>
      </c>
      <c r="B111" s="555" t="s">
        <v>92</v>
      </c>
      <c r="C111" s="556"/>
      <c r="D111" s="556"/>
      <c r="E111" s="557"/>
      <c r="F111" s="555" t="s">
        <v>93</v>
      </c>
      <c r="G111" s="556"/>
      <c r="H111" s="556"/>
      <c r="I111" s="557"/>
      <c r="J111" s="555" t="s">
        <v>94</v>
      </c>
      <c r="K111" s="556"/>
      <c r="L111" s="556"/>
      <c r="M111" s="557"/>
      <c r="N111" s="555" t="s">
        <v>95</v>
      </c>
      <c r="O111" s="556"/>
      <c r="P111" s="556"/>
      <c r="Q111" s="557"/>
      <c r="R111" s="555" t="s">
        <v>96</v>
      </c>
      <c r="S111" s="556"/>
      <c r="T111" s="556"/>
      <c r="U111" s="557"/>
      <c r="V111" s="555" t="s">
        <v>97</v>
      </c>
      <c r="W111" s="556"/>
      <c r="X111" s="556"/>
      <c r="Y111" s="557"/>
      <c r="Z111" s="555" t="s">
        <v>97</v>
      </c>
      <c r="AA111" s="556"/>
      <c r="AB111" s="556"/>
      <c r="AC111" s="557"/>
    </row>
    <row r="112" spans="1:29" hidden="1" x14ac:dyDescent="0.5">
      <c r="A112" s="242" t="s">
        <v>98</v>
      </c>
      <c r="B112" s="549">
        <v>500</v>
      </c>
      <c r="C112" s="550"/>
      <c r="D112" s="550"/>
      <c r="E112" s="551"/>
      <c r="F112" s="549">
        <v>1000</v>
      </c>
      <c r="G112" s="550"/>
      <c r="H112" s="550"/>
      <c r="I112" s="551"/>
      <c r="J112" s="549">
        <v>2000</v>
      </c>
      <c r="K112" s="550"/>
      <c r="L112" s="550"/>
      <c r="M112" s="551"/>
      <c r="N112" s="549">
        <v>5000</v>
      </c>
      <c r="O112" s="550"/>
      <c r="P112" s="550"/>
      <c r="Q112" s="551"/>
      <c r="R112" s="549">
        <v>10000</v>
      </c>
      <c r="S112" s="550"/>
      <c r="T112" s="550"/>
      <c r="U112" s="551"/>
      <c r="V112" s="549">
        <v>20000</v>
      </c>
      <c r="W112" s="550"/>
      <c r="X112" s="550"/>
      <c r="Y112" s="551"/>
      <c r="Z112" s="549">
        <v>50000</v>
      </c>
      <c r="AA112" s="550"/>
      <c r="AB112" s="550"/>
      <c r="AC112" s="551"/>
    </row>
    <row r="113" spans="1:226" hidden="1" x14ac:dyDescent="0.5">
      <c r="A113" s="189" t="s">
        <v>99</v>
      </c>
      <c r="B113" s="552">
        <v>1000</v>
      </c>
      <c r="C113" s="553"/>
      <c r="D113" s="553"/>
      <c r="E113" s="554"/>
      <c r="F113" s="552">
        <v>2000</v>
      </c>
      <c r="G113" s="553"/>
      <c r="H113" s="553"/>
      <c r="I113" s="554"/>
      <c r="J113" s="552">
        <v>3000</v>
      </c>
      <c r="K113" s="553"/>
      <c r="L113" s="553"/>
      <c r="M113" s="554"/>
      <c r="N113" s="552">
        <v>5000</v>
      </c>
      <c r="O113" s="553"/>
      <c r="P113" s="553"/>
      <c r="Q113" s="554"/>
      <c r="R113" s="552">
        <v>10000</v>
      </c>
      <c r="S113" s="553"/>
      <c r="T113" s="553"/>
      <c r="U113" s="554"/>
      <c r="V113" s="552">
        <v>20000</v>
      </c>
      <c r="W113" s="553"/>
      <c r="X113" s="553"/>
      <c r="Y113" s="554"/>
      <c r="Z113" s="552">
        <v>50000</v>
      </c>
      <c r="AA113" s="553"/>
      <c r="AB113" s="553"/>
      <c r="AC113" s="554"/>
    </row>
    <row r="114" spans="1:226" hidden="1" x14ac:dyDescent="0.5">
      <c r="A114" s="51"/>
      <c r="B114" s="52"/>
      <c r="C114" s="52"/>
      <c r="D114" s="52"/>
      <c r="E114" s="52"/>
      <c r="F114" s="52"/>
      <c r="G114" s="52"/>
      <c r="H114" s="52"/>
      <c r="I114" s="52"/>
    </row>
    <row r="115" spans="1:226" hidden="1" x14ac:dyDescent="0.5">
      <c r="A115" s="558" t="s">
        <v>100</v>
      </c>
      <c r="B115" s="559"/>
      <c r="C115" s="559"/>
      <c r="D115" s="559"/>
      <c r="E115" s="559"/>
      <c r="F115" s="559"/>
      <c r="G115" s="559"/>
      <c r="H115" s="559"/>
      <c r="I115" s="559"/>
      <c r="J115" s="559"/>
      <c r="K115" s="559"/>
      <c r="L115" s="559"/>
      <c r="M115" s="559"/>
      <c r="N115" s="559"/>
      <c r="O115" s="559"/>
      <c r="P115" s="559"/>
      <c r="Q115" s="559"/>
      <c r="R115" s="559"/>
      <c r="S115" s="559"/>
      <c r="T115" s="559"/>
      <c r="U115" s="559"/>
      <c r="V115" s="559"/>
      <c r="W115" s="559"/>
      <c r="X115" s="559"/>
      <c r="Y115" s="559"/>
      <c r="Z115" s="559"/>
      <c r="AA115" s="559"/>
      <c r="AB115" s="559"/>
      <c r="AC115" s="559"/>
    </row>
    <row r="116" spans="1:226" s="296" customFormat="1" hidden="1" x14ac:dyDescent="0.3">
      <c r="A116" s="291" t="s">
        <v>101</v>
      </c>
      <c r="B116" s="292" t="s">
        <v>102</v>
      </c>
      <c r="C116" s="293" t="s">
        <v>103</v>
      </c>
      <c r="D116" s="293" t="s">
        <v>104</v>
      </c>
      <c r="E116" s="294" t="s">
        <v>105</v>
      </c>
      <c r="F116" s="292" t="s">
        <v>102</v>
      </c>
      <c r="G116" s="293" t="s">
        <v>103</v>
      </c>
      <c r="H116" s="293" t="s">
        <v>104</v>
      </c>
      <c r="I116" s="295" t="s">
        <v>105</v>
      </c>
      <c r="J116" s="293" t="s">
        <v>102</v>
      </c>
      <c r="K116" s="293" t="s">
        <v>103</v>
      </c>
      <c r="L116" s="293" t="s">
        <v>104</v>
      </c>
      <c r="M116" s="295" t="s">
        <v>105</v>
      </c>
      <c r="N116" s="293" t="s">
        <v>102</v>
      </c>
      <c r="O116" s="293" t="s">
        <v>103</v>
      </c>
      <c r="P116" s="293" t="s">
        <v>104</v>
      </c>
      <c r="Q116" s="294" t="s">
        <v>105</v>
      </c>
      <c r="R116" s="292" t="s">
        <v>102</v>
      </c>
      <c r="S116" s="293" t="s">
        <v>103</v>
      </c>
      <c r="T116" s="293" t="s">
        <v>104</v>
      </c>
      <c r="U116" s="294" t="s">
        <v>105</v>
      </c>
      <c r="V116" s="292" t="s">
        <v>102</v>
      </c>
      <c r="W116" s="293" t="s">
        <v>103</v>
      </c>
      <c r="X116" s="293" t="s">
        <v>104</v>
      </c>
      <c r="Y116" s="295" t="s">
        <v>105</v>
      </c>
      <c r="Z116" s="292" t="s">
        <v>102</v>
      </c>
      <c r="AA116" s="293" t="s">
        <v>103</v>
      </c>
      <c r="AB116" s="293" t="s">
        <v>104</v>
      </c>
      <c r="AC116" s="295" t="s">
        <v>105</v>
      </c>
      <c r="FW116" s="297"/>
      <c r="FX116" s="297"/>
      <c r="FY116" s="297"/>
      <c r="FZ116" s="297"/>
      <c r="GA116" s="297"/>
      <c r="GB116" s="297"/>
      <c r="GC116" s="297"/>
      <c r="GD116" s="297"/>
      <c r="GE116" s="297"/>
      <c r="GF116" s="297"/>
      <c r="GG116" s="297"/>
      <c r="GH116" s="297"/>
      <c r="GI116" s="297"/>
      <c r="GJ116" s="297"/>
      <c r="GK116" s="297"/>
      <c r="GL116" s="297"/>
      <c r="GM116" s="297"/>
      <c r="GN116" s="297"/>
      <c r="GO116" s="297"/>
      <c r="GP116" s="297"/>
      <c r="GQ116" s="297"/>
      <c r="GR116" s="297"/>
      <c r="GS116" s="297"/>
      <c r="GT116" s="297"/>
      <c r="GU116" s="297"/>
      <c r="GV116" s="297"/>
      <c r="GW116" s="297"/>
      <c r="GX116" s="297"/>
      <c r="GY116" s="297"/>
      <c r="GZ116" s="297"/>
      <c r="HA116" s="297"/>
      <c r="HB116" s="297"/>
      <c r="HC116" s="297"/>
      <c r="HD116" s="297"/>
      <c r="HE116" s="297"/>
      <c r="HF116" s="297"/>
      <c r="HG116" s="297"/>
      <c r="HH116" s="297"/>
      <c r="HI116" s="297"/>
      <c r="HJ116" s="297"/>
      <c r="HK116" s="297"/>
      <c r="HL116" s="297"/>
      <c r="HM116" s="297"/>
      <c r="HN116" s="297"/>
      <c r="HO116" s="297"/>
      <c r="HP116" s="297"/>
      <c r="HQ116" s="297"/>
      <c r="HR116" s="297"/>
    </row>
    <row r="117" spans="1:226" s="271" customFormat="1" ht="18" hidden="1" x14ac:dyDescent="0.3">
      <c r="A117" s="278">
        <v>18</v>
      </c>
      <c r="B117" s="279">
        <v>29249</v>
      </c>
      <c r="C117" s="271">
        <v>14625</v>
      </c>
      <c r="D117" s="271">
        <v>7312</v>
      </c>
      <c r="E117" s="271">
        <v>2436</v>
      </c>
      <c r="F117" s="272" t="s">
        <v>51</v>
      </c>
      <c r="G117" s="273" t="s">
        <v>51</v>
      </c>
      <c r="H117" s="273" t="s">
        <v>51</v>
      </c>
      <c r="I117" s="274" t="s">
        <v>51</v>
      </c>
      <c r="J117" s="273" t="s">
        <v>51</v>
      </c>
      <c r="K117" s="273" t="s">
        <v>51</v>
      </c>
      <c r="L117" s="273" t="s">
        <v>51</v>
      </c>
      <c r="M117" s="274" t="s">
        <v>51</v>
      </c>
      <c r="N117" s="271">
        <v>11413</v>
      </c>
      <c r="O117" s="271">
        <v>5707</v>
      </c>
      <c r="P117" s="271">
        <v>2853</v>
      </c>
      <c r="Q117" s="271">
        <v>951</v>
      </c>
      <c r="R117" s="279">
        <v>8118</v>
      </c>
      <c r="S117" s="271">
        <v>4059</v>
      </c>
      <c r="T117" s="271">
        <v>2030</v>
      </c>
      <c r="U117" s="271">
        <v>676</v>
      </c>
      <c r="V117" s="279">
        <v>6200</v>
      </c>
      <c r="W117" s="271">
        <v>3100</v>
      </c>
      <c r="X117" s="271">
        <v>1550</v>
      </c>
      <c r="Y117" s="299">
        <v>516</v>
      </c>
      <c r="Z117" s="279">
        <v>4711</v>
      </c>
      <c r="AA117" s="271">
        <v>2356</v>
      </c>
      <c r="AB117" s="271">
        <v>1178</v>
      </c>
      <c r="AC117" s="298">
        <v>392</v>
      </c>
      <c r="FW117" s="280"/>
      <c r="FX117" s="280"/>
      <c r="FY117" s="280"/>
      <c r="FZ117" s="280"/>
      <c r="GA117" s="280"/>
      <c r="GB117" s="280"/>
      <c r="GC117" s="280"/>
      <c r="GD117" s="280"/>
      <c r="GE117" s="280"/>
      <c r="GF117" s="280"/>
      <c r="GG117" s="280"/>
      <c r="GH117" s="280"/>
      <c r="GI117" s="280"/>
      <c r="GJ117" s="280"/>
      <c r="GK117" s="280"/>
      <c r="GL117" s="280"/>
      <c r="GM117" s="280"/>
      <c r="GN117" s="280"/>
      <c r="GO117" s="280"/>
      <c r="GP117" s="280"/>
      <c r="GQ117" s="280"/>
      <c r="GR117" s="280"/>
      <c r="GS117" s="280"/>
      <c r="GT117" s="280"/>
      <c r="GU117" s="280"/>
      <c r="GV117" s="280"/>
      <c r="GW117" s="280"/>
      <c r="GX117" s="280"/>
      <c r="GY117" s="280"/>
      <c r="GZ117" s="280"/>
      <c r="HA117" s="280"/>
      <c r="HB117" s="280"/>
      <c r="HC117" s="280"/>
      <c r="HD117" s="280"/>
      <c r="HE117" s="280"/>
      <c r="HF117" s="280"/>
      <c r="HG117" s="280"/>
      <c r="HH117" s="280"/>
      <c r="HI117" s="280"/>
      <c r="HJ117" s="280"/>
      <c r="HK117" s="280"/>
      <c r="HL117" s="280"/>
      <c r="HM117" s="280"/>
      <c r="HN117" s="280"/>
      <c r="HO117" s="280"/>
      <c r="HP117" s="280"/>
      <c r="HQ117" s="280"/>
      <c r="HR117" s="280"/>
    </row>
    <row r="118" spans="1:226" s="271" customFormat="1" ht="18" hidden="1" x14ac:dyDescent="0.3">
      <c r="A118" s="278">
        <v>25</v>
      </c>
      <c r="B118" s="279">
        <v>36714</v>
      </c>
      <c r="C118" s="271">
        <v>18357</v>
      </c>
      <c r="D118" s="271">
        <v>9179</v>
      </c>
      <c r="E118" s="271">
        <v>3058</v>
      </c>
      <c r="F118" s="272" t="s">
        <v>51</v>
      </c>
      <c r="G118" s="273" t="s">
        <v>51</v>
      </c>
      <c r="H118" s="273" t="s">
        <v>51</v>
      </c>
      <c r="I118" s="274" t="s">
        <v>51</v>
      </c>
      <c r="J118" s="273" t="s">
        <v>51</v>
      </c>
      <c r="K118" s="273" t="s">
        <v>51</v>
      </c>
      <c r="L118" s="273" t="s">
        <v>51</v>
      </c>
      <c r="M118" s="274" t="s">
        <v>51</v>
      </c>
      <c r="N118" s="271">
        <v>12644</v>
      </c>
      <c r="O118" s="271">
        <v>6322</v>
      </c>
      <c r="P118" s="271">
        <v>3161</v>
      </c>
      <c r="Q118" s="271">
        <v>1053</v>
      </c>
      <c r="R118" s="279">
        <v>8981</v>
      </c>
      <c r="S118" s="271">
        <v>4491</v>
      </c>
      <c r="T118" s="271">
        <v>2245</v>
      </c>
      <c r="U118" s="271">
        <v>748</v>
      </c>
      <c r="V118" s="279">
        <v>6864</v>
      </c>
      <c r="W118" s="271">
        <v>3432</v>
      </c>
      <c r="X118" s="271">
        <v>1716</v>
      </c>
      <c r="Y118" s="299">
        <v>572</v>
      </c>
      <c r="Z118" s="279">
        <v>5214</v>
      </c>
      <c r="AA118" s="271">
        <v>2607</v>
      </c>
      <c r="AB118" s="271">
        <v>1304</v>
      </c>
      <c r="AC118" s="299">
        <v>434</v>
      </c>
      <c r="FW118" s="280"/>
      <c r="FX118" s="280"/>
      <c r="FY118" s="280"/>
      <c r="FZ118" s="280"/>
      <c r="GA118" s="280"/>
      <c r="GB118" s="280"/>
      <c r="GC118" s="280"/>
      <c r="GD118" s="280"/>
      <c r="GE118" s="280"/>
      <c r="GF118" s="280"/>
      <c r="GG118" s="280"/>
      <c r="GH118" s="280"/>
      <c r="GI118" s="280"/>
      <c r="GJ118" s="280"/>
      <c r="GK118" s="280"/>
      <c r="GL118" s="280"/>
      <c r="GM118" s="280"/>
      <c r="GN118" s="280"/>
      <c r="GO118" s="280"/>
      <c r="GP118" s="280"/>
      <c r="GQ118" s="280"/>
      <c r="GR118" s="280"/>
      <c r="GS118" s="280"/>
      <c r="GT118" s="280"/>
      <c r="GU118" s="280"/>
      <c r="GV118" s="280"/>
      <c r="GW118" s="280"/>
      <c r="GX118" s="280"/>
      <c r="GY118" s="280"/>
      <c r="GZ118" s="280"/>
      <c r="HA118" s="280"/>
      <c r="HB118" s="280"/>
      <c r="HC118" s="280"/>
      <c r="HD118" s="280"/>
      <c r="HE118" s="280"/>
      <c r="HF118" s="280"/>
      <c r="HG118" s="280"/>
      <c r="HH118" s="280"/>
      <c r="HI118" s="280"/>
      <c r="HJ118" s="280"/>
      <c r="HK118" s="280"/>
      <c r="HL118" s="280"/>
      <c r="HM118" s="280"/>
      <c r="HN118" s="280"/>
      <c r="HO118" s="280"/>
      <c r="HP118" s="280"/>
      <c r="HQ118" s="280"/>
      <c r="HR118" s="280"/>
    </row>
    <row r="119" spans="1:226" s="271" customFormat="1" ht="18" hidden="1" x14ac:dyDescent="0.3">
      <c r="A119" s="278">
        <v>30</v>
      </c>
      <c r="B119" s="279">
        <v>40218</v>
      </c>
      <c r="C119" s="271">
        <v>20109</v>
      </c>
      <c r="D119" s="271">
        <v>10055</v>
      </c>
      <c r="E119" s="271">
        <v>3350</v>
      </c>
      <c r="F119" s="272" t="s">
        <v>51</v>
      </c>
      <c r="G119" s="273" t="s">
        <v>51</v>
      </c>
      <c r="H119" s="273" t="s">
        <v>51</v>
      </c>
      <c r="I119" s="274" t="s">
        <v>51</v>
      </c>
      <c r="J119" s="273" t="s">
        <v>51</v>
      </c>
      <c r="K119" s="273" t="s">
        <v>51</v>
      </c>
      <c r="L119" s="273" t="s">
        <v>51</v>
      </c>
      <c r="M119" s="274" t="s">
        <v>51</v>
      </c>
      <c r="N119" s="271">
        <v>14170</v>
      </c>
      <c r="O119" s="271">
        <v>7085</v>
      </c>
      <c r="P119" s="271">
        <v>3543</v>
      </c>
      <c r="Q119" s="271">
        <v>1180</v>
      </c>
      <c r="R119" s="279">
        <v>10858</v>
      </c>
      <c r="S119" s="271">
        <v>5429</v>
      </c>
      <c r="T119" s="271">
        <v>2715</v>
      </c>
      <c r="U119" s="271">
        <v>904</v>
      </c>
      <c r="V119" s="279">
        <v>8305</v>
      </c>
      <c r="W119" s="271">
        <v>4153</v>
      </c>
      <c r="X119" s="271">
        <v>2076</v>
      </c>
      <c r="Y119" s="299">
        <v>692</v>
      </c>
      <c r="Z119" s="279">
        <v>6313</v>
      </c>
      <c r="AA119" s="271">
        <v>3157</v>
      </c>
      <c r="AB119" s="271">
        <v>1578</v>
      </c>
      <c r="AC119" s="299">
        <v>526</v>
      </c>
      <c r="FW119" s="280"/>
      <c r="FX119" s="280"/>
      <c r="FY119" s="280"/>
      <c r="FZ119" s="280"/>
      <c r="GA119" s="280"/>
      <c r="GB119" s="280"/>
      <c r="GC119" s="280"/>
      <c r="GD119" s="280"/>
      <c r="GE119" s="280"/>
      <c r="GF119" s="280"/>
      <c r="GG119" s="280"/>
      <c r="GH119" s="280"/>
      <c r="GI119" s="280"/>
      <c r="GJ119" s="280"/>
      <c r="GK119" s="280"/>
      <c r="GL119" s="280"/>
      <c r="GM119" s="280"/>
      <c r="GN119" s="280"/>
      <c r="GO119" s="280"/>
      <c r="GP119" s="280"/>
      <c r="GQ119" s="280"/>
      <c r="GR119" s="280"/>
      <c r="GS119" s="280"/>
      <c r="GT119" s="280"/>
      <c r="GU119" s="280"/>
      <c r="GV119" s="280"/>
      <c r="GW119" s="280"/>
      <c r="GX119" s="280"/>
      <c r="GY119" s="280"/>
      <c r="GZ119" s="280"/>
      <c r="HA119" s="280"/>
      <c r="HB119" s="280"/>
      <c r="HC119" s="280"/>
      <c r="HD119" s="280"/>
      <c r="HE119" s="280"/>
      <c r="HF119" s="280"/>
      <c r="HG119" s="280"/>
      <c r="HH119" s="280"/>
      <c r="HI119" s="280"/>
      <c r="HJ119" s="280"/>
      <c r="HK119" s="280"/>
      <c r="HL119" s="280"/>
      <c r="HM119" s="280"/>
      <c r="HN119" s="280"/>
      <c r="HO119" s="280"/>
      <c r="HP119" s="280"/>
      <c r="HQ119" s="280"/>
      <c r="HR119" s="280"/>
    </row>
    <row r="120" spans="1:226" s="271" customFormat="1" ht="18" hidden="1" x14ac:dyDescent="0.3">
      <c r="A120" s="278">
        <v>35</v>
      </c>
      <c r="B120" s="279">
        <v>44955</v>
      </c>
      <c r="C120" s="271">
        <v>22478</v>
      </c>
      <c r="D120" s="271">
        <v>11239</v>
      </c>
      <c r="E120" s="271">
        <v>3745</v>
      </c>
      <c r="F120" s="272" t="s">
        <v>51</v>
      </c>
      <c r="G120" s="273" t="s">
        <v>51</v>
      </c>
      <c r="H120" s="273" t="s">
        <v>51</v>
      </c>
      <c r="I120" s="274" t="s">
        <v>51</v>
      </c>
      <c r="J120" s="273" t="s">
        <v>51</v>
      </c>
      <c r="K120" s="273" t="s">
        <v>51</v>
      </c>
      <c r="L120" s="273" t="s">
        <v>51</v>
      </c>
      <c r="M120" s="274" t="s">
        <v>51</v>
      </c>
      <c r="N120" s="271">
        <v>15861</v>
      </c>
      <c r="O120" s="271">
        <v>7931</v>
      </c>
      <c r="P120" s="271">
        <v>3965</v>
      </c>
      <c r="Q120" s="271">
        <v>1321</v>
      </c>
      <c r="R120" s="279">
        <v>12153</v>
      </c>
      <c r="S120" s="271">
        <v>6077</v>
      </c>
      <c r="T120" s="271">
        <v>3038</v>
      </c>
      <c r="U120" s="271">
        <v>1012</v>
      </c>
      <c r="V120" s="279">
        <v>9288</v>
      </c>
      <c r="W120" s="271">
        <v>4644</v>
      </c>
      <c r="X120" s="271">
        <v>2322</v>
      </c>
      <c r="Y120" s="299">
        <v>774</v>
      </c>
      <c r="Z120" s="279">
        <v>7063</v>
      </c>
      <c r="AA120" s="271">
        <v>3532</v>
      </c>
      <c r="AB120" s="271">
        <v>1766</v>
      </c>
      <c r="AC120" s="299">
        <v>588</v>
      </c>
      <c r="FW120" s="280"/>
      <c r="FX120" s="280"/>
      <c r="FY120" s="280"/>
      <c r="FZ120" s="280"/>
      <c r="GA120" s="280"/>
      <c r="GB120" s="280"/>
      <c r="GC120" s="280"/>
      <c r="GD120" s="280"/>
      <c r="GE120" s="280"/>
      <c r="GF120" s="280"/>
      <c r="GG120" s="280"/>
      <c r="GH120" s="280"/>
      <c r="GI120" s="280"/>
      <c r="GJ120" s="280"/>
      <c r="GK120" s="280"/>
      <c r="GL120" s="280"/>
      <c r="GM120" s="280"/>
      <c r="GN120" s="280"/>
      <c r="GO120" s="280"/>
      <c r="GP120" s="280"/>
      <c r="GQ120" s="280"/>
      <c r="GR120" s="280"/>
      <c r="GS120" s="280"/>
      <c r="GT120" s="280"/>
      <c r="GU120" s="280"/>
      <c r="GV120" s="280"/>
      <c r="GW120" s="280"/>
      <c r="GX120" s="280"/>
      <c r="GY120" s="280"/>
      <c r="GZ120" s="280"/>
      <c r="HA120" s="280"/>
      <c r="HB120" s="280"/>
      <c r="HC120" s="280"/>
      <c r="HD120" s="280"/>
      <c r="HE120" s="280"/>
      <c r="HF120" s="280"/>
      <c r="HG120" s="280"/>
      <c r="HH120" s="280"/>
      <c r="HI120" s="280"/>
      <c r="HJ120" s="280"/>
      <c r="HK120" s="280"/>
      <c r="HL120" s="280"/>
      <c r="HM120" s="280"/>
      <c r="HN120" s="280"/>
      <c r="HO120" s="280"/>
      <c r="HP120" s="280"/>
      <c r="HQ120" s="280"/>
      <c r="HR120" s="280"/>
    </row>
    <row r="121" spans="1:226" s="271" customFormat="1" ht="18" hidden="1" x14ac:dyDescent="0.3">
      <c r="A121" s="278">
        <v>40</v>
      </c>
      <c r="B121" s="279">
        <v>50900</v>
      </c>
      <c r="C121" s="271">
        <v>25450</v>
      </c>
      <c r="D121" s="271">
        <v>12725</v>
      </c>
      <c r="E121" s="271">
        <v>4240</v>
      </c>
      <c r="F121" s="272" t="s">
        <v>51</v>
      </c>
      <c r="G121" s="273" t="s">
        <v>51</v>
      </c>
      <c r="H121" s="273" t="s">
        <v>51</v>
      </c>
      <c r="I121" s="274" t="s">
        <v>51</v>
      </c>
      <c r="J121" s="273" t="s">
        <v>51</v>
      </c>
      <c r="K121" s="273" t="s">
        <v>51</v>
      </c>
      <c r="L121" s="273" t="s">
        <v>51</v>
      </c>
      <c r="M121" s="274" t="s">
        <v>51</v>
      </c>
      <c r="N121" s="271">
        <v>17649</v>
      </c>
      <c r="O121" s="271">
        <v>8825</v>
      </c>
      <c r="P121" s="271">
        <v>4412</v>
      </c>
      <c r="Q121" s="271">
        <v>1470</v>
      </c>
      <c r="R121" s="279">
        <v>13406</v>
      </c>
      <c r="S121" s="271">
        <v>6703</v>
      </c>
      <c r="T121" s="271">
        <v>3352</v>
      </c>
      <c r="U121" s="271">
        <v>1117</v>
      </c>
      <c r="V121" s="279">
        <v>10253</v>
      </c>
      <c r="W121" s="271">
        <v>5127</v>
      </c>
      <c r="X121" s="271">
        <v>2563</v>
      </c>
      <c r="Y121" s="299">
        <v>854</v>
      </c>
      <c r="Z121" s="279">
        <v>7788</v>
      </c>
      <c r="AA121" s="271">
        <v>3894</v>
      </c>
      <c r="AB121" s="271">
        <v>1947</v>
      </c>
      <c r="AC121" s="299">
        <v>649</v>
      </c>
      <c r="FW121" s="280"/>
      <c r="FX121" s="280"/>
      <c r="FY121" s="280"/>
      <c r="FZ121" s="280"/>
      <c r="GA121" s="280"/>
      <c r="GB121" s="280"/>
      <c r="GC121" s="280"/>
      <c r="GD121" s="280"/>
      <c r="GE121" s="280"/>
      <c r="GF121" s="280"/>
      <c r="GG121" s="280"/>
      <c r="GH121" s="280"/>
      <c r="GI121" s="280"/>
      <c r="GJ121" s="280"/>
      <c r="GK121" s="280"/>
      <c r="GL121" s="280"/>
      <c r="GM121" s="280"/>
      <c r="GN121" s="280"/>
      <c r="GO121" s="280"/>
      <c r="GP121" s="280"/>
      <c r="GQ121" s="280"/>
      <c r="GR121" s="280"/>
      <c r="GS121" s="280"/>
      <c r="GT121" s="280"/>
      <c r="GU121" s="280"/>
      <c r="GV121" s="280"/>
      <c r="GW121" s="280"/>
      <c r="GX121" s="280"/>
      <c r="GY121" s="280"/>
      <c r="GZ121" s="280"/>
      <c r="HA121" s="280"/>
      <c r="HB121" s="280"/>
      <c r="HC121" s="280"/>
      <c r="HD121" s="280"/>
      <c r="HE121" s="280"/>
      <c r="HF121" s="280"/>
      <c r="HG121" s="280"/>
      <c r="HH121" s="280"/>
      <c r="HI121" s="280"/>
      <c r="HJ121" s="280"/>
      <c r="HK121" s="280"/>
      <c r="HL121" s="280"/>
      <c r="HM121" s="280"/>
      <c r="HN121" s="280"/>
      <c r="HO121" s="280"/>
      <c r="HP121" s="280"/>
      <c r="HQ121" s="280"/>
      <c r="HR121" s="280"/>
    </row>
    <row r="122" spans="1:226" s="271" customFormat="1" ht="18" hidden="1" x14ac:dyDescent="0.3">
      <c r="A122" s="278">
        <v>45</v>
      </c>
      <c r="B122" s="279">
        <v>56818</v>
      </c>
      <c r="C122" s="271">
        <v>28409</v>
      </c>
      <c r="D122" s="271">
        <v>14205</v>
      </c>
      <c r="E122" s="271">
        <v>4733</v>
      </c>
      <c r="F122" s="272" t="s">
        <v>51</v>
      </c>
      <c r="G122" s="273" t="s">
        <v>51</v>
      </c>
      <c r="H122" s="273" t="s">
        <v>51</v>
      </c>
      <c r="I122" s="274" t="s">
        <v>51</v>
      </c>
      <c r="J122" s="273" t="s">
        <v>51</v>
      </c>
      <c r="K122" s="273" t="s">
        <v>51</v>
      </c>
      <c r="L122" s="273" t="s">
        <v>51</v>
      </c>
      <c r="M122" s="274" t="s">
        <v>51</v>
      </c>
      <c r="N122" s="271">
        <v>19721</v>
      </c>
      <c r="O122" s="271">
        <v>9861</v>
      </c>
      <c r="P122" s="271">
        <v>4930</v>
      </c>
      <c r="Q122" s="271">
        <v>1643</v>
      </c>
      <c r="R122" s="279">
        <v>14969</v>
      </c>
      <c r="S122" s="271">
        <v>7485</v>
      </c>
      <c r="T122" s="271">
        <v>3742</v>
      </c>
      <c r="U122" s="271">
        <v>1247</v>
      </c>
      <c r="V122" s="279">
        <v>11450</v>
      </c>
      <c r="W122" s="271">
        <v>5725</v>
      </c>
      <c r="X122" s="271">
        <v>2863</v>
      </c>
      <c r="Y122" s="299">
        <v>954</v>
      </c>
      <c r="Z122" s="279">
        <v>8700</v>
      </c>
      <c r="AA122" s="271">
        <v>4350</v>
      </c>
      <c r="AB122" s="271">
        <v>2175</v>
      </c>
      <c r="AC122" s="299">
        <v>725</v>
      </c>
      <c r="FW122" s="280"/>
      <c r="FX122" s="280"/>
      <c r="FY122" s="280"/>
      <c r="FZ122" s="280"/>
      <c r="GA122" s="280"/>
      <c r="GB122" s="280"/>
      <c r="GC122" s="280"/>
      <c r="GD122" s="280"/>
      <c r="GE122" s="280"/>
      <c r="GF122" s="280"/>
      <c r="GG122" s="280"/>
      <c r="GH122" s="280"/>
      <c r="GI122" s="280"/>
      <c r="GJ122" s="280"/>
      <c r="GK122" s="280"/>
      <c r="GL122" s="280"/>
      <c r="GM122" s="280"/>
      <c r="GN122" s="280"/>
      <c r="GO122" s="280"/>
      <c r="GP122" s="280"/>
      <c r="GQ122" s="280"/>
      <c r="GR122" s="280"/>
      <c r="GS122" s="280"/>
      <c r="GT122" s="280"/>
      <c r="GU122" s="280"/>
      <c r="GV122" s="280"/>
      <c r="GW122" s="280"/>
      <c r="GX122" s="280"/>
      <c r="GY122" s="280"/>
      <c r="GZ122" s="280"/>
      <c r="HA122" s="280"/>
      <c r="HB122" s="280"/>
      <c r="HC122" s="280"/>
      <c r="HD122" s="280"/>
      <c r="HE122" s="280"/>
      <c r="HF122" s="280"/>
      <c r="HG122" s="280"/>
      <c r="HH122" s="280"/>
      <c r="HI122" s="280"/>
      <c r="HJ122" s="280"/>
      <c r="HK122" s="280"/>
      <c r="HL122" s="280"/>
      <c r="HM122" s="280"/>
      <c r="HN122" s="280"/>
      <c r="HO122" s="280"/>
      <c r="HP122" s="280"/>
      <c r="HQ122" s="280"/>
      <c r="HR122" s="280"/>
    </row>
    <row r="123" spans="1:226" s="271" customFormat="1" ht="18" hidden="1" x14ac:dyDescent="0.3">
      <c r="A123" s="278">
        <v>50</v>
      </c>
      <c r="B123" s="279">
        <v>74979</v>
      </c>
      <c r="C123" s="271">
        <v>37490</v>
      </c>
      <c r="D123" s="271">
        <v>18745</v>
      </c>
      <c r="E123" s="271">
        <v>6246</v>
      </c>
      <c r="F123" s="272" t="s">
        <v>51</v>
      </c>
      <c r="G123" s="273" t="s">
        <v>51</v>
      </c>
      <c r="H123" s="273" t="s">
        <v>51</v>
      </c>
      <c r="I123" s="274" t="s">
        <v>51</v>
      </c>
      <c r="J123" s="273" t="s">
        <v>51</v>
      </c>
      <c r="K123" s="273" t="s">
        <v>51</v>
      </c>
      <c r="L123" s="273" t="s">
        <v>51</v>
      </c>
      <c r="M123" s="274" t="s">
        <v>51</v>
      </c>
      <c r="N123" s="271">
        <v>25853</v>
      </c>
      <c r="O123" s="271">
        <v>12927</v>
      </c>
      <c r="P123" s="271">
        <v>6463</v>
      </c>
      <c r="Q123" s="271">
        <v>2154</v>
      </c>
      <c r="R123" s="279">
        <v>21335</v>
      </c>
      <c r="S123" s="271">
        <v>10668</v>
      </c>
      <c r="T123" s="271">
        <v>5334</v>
      </c>
      <c r="U123" s="271">
        <v>1777</v>
      </c>
      <c r="V123" s="279">
        <v>16313</v>
      </c>
      <c r="W123" s="271">
        <v>8157</v>
      </c>
      <c r="X123" s="271">
        <v>4078</v>
      </c>
      <c r="Y123" s="299">
        <v>1359</v>
      </c>
      <c r="Z123" s="279">
        <v>12395</v>
      </c>
      <c r="AA123" s="271">
        <v>6198</v>
      </c>
      <c r="AB123" s="271">
        <v>3099</v>
      </c>
      <c r="AC123" s="299">
        <v>1033</v>
      </c>
      <c r="FW123" s="280"/>
      <c r="FX123" s="280"/>
      <c r="FY123" s="280"/>
      <c r="FZ123" s="280"/>
      <c r="GA123" s="280"/>
      <c r="GB123" s="280"/>
      <c r="GC123" s="280"/>
      <c r="GD123" s="280"/>
      <c r="GE123" s="280"/>
      <c r="GF123" s="280"/>
      <c r="GG123" s="280"/>
      <c r="GH123" s="280"/>
      <c r="GI123" s="280"/>
      <c r="GJ123" s="280"/>
      <c r="GK123" s="280"/>
      <c r="GL123" s="280"/>
      <c r="GM123" s="280"/>
      <c r="GN123" s="280"/>
      <c r="GO123" s="280"/>
      <c r="GP123" s="280"/>
      <c r="GQ123" s="280"/>
      <c r="GR123" s="280"/>
      <c r="GS123" s="280"/>
      <c r="GT123" s="280"/>
      <c r="GU123" s="280"/>
      <c r="GV123" s="280"/>
      <c r="GW123" s="280"/>
      <c r="GX123" s="280"/>
      <c r="GY123" s="280"/>
      <c r="GZ123" s="280"/>
      <c r="HA123" s="280"/>
      <c r="HB123" s="280"/>
      <c r="HC123" s="280"/>
      <c r="HD123" s="280"/>
      <c r="HE123" s="280"/>
      <c r="HF123" s="280"/>
      <c r="HG123" s="280"/>
      <c r="HH123" s="280"/>
      <c r="HI123" s="280"/>
      <c r="HJ123" s="280"/>
      <c r="HK123" s="280"/>
      <c r="HL123" s="280"/>
      <c r="HM123" s="280"/>
      <c r="HN123" s="280"/>
      <c r="HO123" s="280"/>
      <c r="HP123" s="280"/>
      <c r="HQ123" s="280"/>
      <c r="HR123" s="280"/>
    </row>
    <row r="124" spans="1:226" s="271" customFormat="1" ht="18" hidden="1" x14ac:dyDescent="0.3">
      <c r="A124" s="278">
        <v>55</v>
      </c>
      <c r="B124" s="279">
        <v>79721</v>
      </c>
      <c r="C124" s="271">
        <v>39861</v>
      </c>
      <c r="D124" s="271">
        <v>19930</v>
      </c>
      <c r="E124" s="271">
        <v>6641</v>
      </c>
      <c r="F124" s="272" t="s">
        <v>51</v>
      </c>
      <c r="G124" s="273" t="s">
        <v>51</v>
      </c>
      <c r="H124" s="273" t="s">
        <v>51</v>
      </c>
      <c r="I124" s="274" t="s">
        <v>51</v>
      </c>
      <c r="J124" s="273" t="s">
        <v>51</v>
      </c>
      <c r="K124" s="273" t="s">
        <v>51</v>
      </c>
      <c r="L124" s="273" t="s">
        <v>51</v>
      </c>
      <c r="M124" s="274" t="s">
        <v>51</v>
      </c>
      <c r="N124" s="271">
        <v>27520</v>
      </c>
      <c r="O124" s="271">
        <v>13760</v>
      </c>
      <c r="P124" s="271">
        <v>6880</v>
      </c>
      <c r="Q124" s="271">
        <v>2292</v>
      </c>
      <c r="R124" s="279">
        <v>22685</v>
      </c>
      <c r="S124" s="271">
        <v>11343</v>
      </c>
      <c r="T124" s="271">
        <v>5671</v>
      </c>
      <c r="U124" s="271">
        <v>1890</v>
      </c>
      <c r="V124" s="279">
        <v>17363</v>
      </c>
      <c r="W124" s="271">
        <v>8682</v>
      </c>
      <c r="X124" s="271">
        <v>4341</v>
      </c>
      <c r="Y124" s="299">
        <v>1446</v>
      </c>
      <c r="Z124" s="279">
        <v>13198</v>
      </c>
      <c r="AA124" s="271">
        <v>6599</v>
      </c>
      <c r="AB124" s="271">
        <v>3300</v>
      </c>
      <c r="AC124" s="299">
        <v>1099</v>
      </c>
      <c r="FW124" s="280"/>
      <c r="FX124" s="280"/>
      <c r="FY124" s="280"/>
      <c r="FZ124" s="280"/>
      <c r="GA124" s="280"/>
      <c r="GB124" s="280"/>
      <c r="GC124" s="280"/>
      <c r="GD124" s="280"/>
      <c r="GE124" s="280"/>
      <c r="GF124" s="280"/>
      <c r="GG124" s="280"/>
      <c r="GH124" s="280"/>
      <c r="GI124" s="280"/>
      <c r="GJ124" s="280"/>
      <c r="GK124" s="280"/>
      <c r="GL124" s="280"/>
      <c r="GM124" s="280"/>
      <c r="GN124" s="280"/>
      <c r="GO124" s="280"/>
      <c r="GP124" s="280"/>
      <c r="GQ124" s="280"/>
      <c r="GR124" s="280"/>
      <c r="GS124" s="280"/>
      <c r="GT124" s="280"/>
      <c r="GU124" s="280"/>
      <c r="GV124" s="280"/>
      <c r="GW124" s="280"/>
      <c r="GX124" s="280"/>
      <c r="GY124" s="280"/>
      <c r="GZ124" s="280"/>
      <c r="HA124" s="280"/>
      <c r="HB124" s="280"/>
      <c r="HC124" s="280"/>
      <c r="HD124" s="280"/>
      <c r="HE124" s="280"/>
      <c r="HF124" s="280"/>
      <c r="HG124" s="280"/>
      <c r="HH124" s="280"/>
      <c r="HI124" s="280"/>
      <c r="HJ124" s="280"/>
      <c r="HK124" s="280"/>
      <c r="HL124" s="280"/>
      <c r="HM124" s="280"/>
      <c r="HN124" s="280"/>
      <c r="HO124" s="280"/>
      <c r="HP124" s="280"/>
      <c r="HQ124" s="280"/>
      <c r="HR124" s="280"/>
    </row>
    <row r="125" spans="1:226" s="271" customFormat="1" ht="18" hidden="1" x14ac:dyDescent="0.3">
      <c r="A125" s="278">
        <v>60</v>
      </c>
      <c r="B125" s="279">
        <v>84613</v>
      </c>
      <c r="C125" s="271">
        <v>42307</v>
      </c>
      <c r="D125" s="271">
        <v>21153</v>
      </c>
      <c r="E125" s="271">
        <v>7048</v>
      </c>
      <c r="F125" s="272" t="s">
        <v>51</v>
      </c>
      <c r="G125" s="273" t="s">
        <v>51</v>
      </c>
      <c r="H125" s="273" t="s">
        <v>51</v>
      </c>
      <c r="I125" s="274" t="s">
        <v>51</v>
      </c>
      <c r="J125" s="273" t="s">
        <v>51</v>
      </c>
      <c r="K125" s="273" t="s">
        <v>51</v>
      </c>
      <c r="L125" s="273" t="s">
        <v>51</v>
      </c>
      <c r="M125" s="274" t="s">
        <v>51</v>
      </c>
      <c r="N125" s="271">
        <v>31295</v>
      </c>
      <c r="O125" s="271">
        <v>15648</v>
      </c>
      <c r="P125" s="271">
        <v>7824</v>
      </c>
      <c r="Q125" s="271">
        <v>2607</v>
      </c>
      <c r="R125" s="279">
        <v>26965</v>
      </c>
      <c r="S125" s="271">
        <v>13483</v>
      </c>
      <c r="T125" s="271">
        <v>6741</v>
      </c>
      <c r="U125" s="271">
        <v>2246</v>
      </c>
      <c r="V125" s="279">
        <v>21679</v>
      </c>
      <c r="W125" s="271">
        <v>10840</v>
      </c>
      <c r="X125" s="271">
        <v>5420</v>
      </c>
      <c r="Y125" s="299">
        <v>1806</v>
      </c>
      <c r="Z125" s="279">
        <v>16476</v>
      </c>
      <c r="AA125" s="271">
        <v>8238</v>
      </c>
      <c r="AB125" s="271">
        <v>4119</v>
      </c>
      <c r="AC125" s="299">
        <v>1372</v>
      </c>
      <c r="FW125" s="280"/>
      <c r="FX125" s="280"/>
      <c r="FY125" s="280"/>
      <c r="FZ125" s="280"/>
      <c r="GA125" s="280"/>
      <c r="GB125" s="280"/>
      <c r="GC125" s="280"/>
      <c r="GD125" s="280"/>
      <c r="GE125" s="280"/>
      <c r="GF125" s="280"/>
      <c r="GG125" s="280"/>
      <c r="GH125" s="280"/>
      <c r="GI125" s="280"/>
      <c r="GJ125" s="280"/>
      <c r="GK125" s="280"/>
      <c r="GL125" s="280"/>
      <c r="GM125" s="280"/>
      <c r="GN125" s="280"/>
      <c r="GO125" s="280"/>
      <c r="GP125" s="280"/>
      <c r="GQ125" s="280"/>
      <c r="GR125" s="280"/>
      <c r="GS125" s="280"/>
      <c r="GT125" s="280"/>
      <c r="GU125" s="280"/>
      <c r="GV125" s="280"/>
      <c r="GW125" s="280"/>
      <c r="GX125" s="280"/>
      <c r="GY125" s="280"/>
      <c r="GZ125" s="280"/>
      <c r="HA125" s="280"/>
      <c r="HB125" s="280"/>
      <c r="HC125" s="280"/>
      <c r="HD125" s="280"/>
      <c r="HE125" s="280"/>
      <c r="HF125" s="280"/>
      <c r="HG125" s="280"/>
      <c r="HH125" s="280"/>
      <c r="HI125" s="280"/>
      <c r="HJ125" s="280"/>
      <c r="HK125" s="280"/>
      <c r="HL125" s="280"/>
      <c r="HM125" s="280"/>
      <c r="HN125" s="280"/>
      <c r="HO125" s="280"/>
      <c r="HP125" s="280"/>
      <c r="HQ125" s="280"/>
      <c r="HR125" s="280"/>
    </row>
    <row r="126" spans="1:226" s="271" customFormat="1" ht="18" hidden="1" x14ac:dyDescent="0.3">
      <c r="A126" s="278">
        <v>61</v>
      </c>
      <c r="B126" s="279">
        <v>90865</v>
      </c>
      <c r="C126" s="271">
        <v>45433</v>
      </c>
      <c r="D126" s="271">
        <v>22716</v>
      </c>
      <c r="E126" s="271">
        <v>7569</v>
      </c>
      <c r="F126" s="272" t="s">
        <v>51</v>
      </c>
      <c r="G126" s="273" t="s">
        <v>51</v>
      </c>
      <c r="H126" s="273" t="s">
        <v>51</v>
      </c>
      <c r="I126" s="274" t="s">
        <v>51</v>
      </c>
      <c r="J126" s="273" t="s">
        <v>51</v>
      </c>
      <c r="K126" s="273" t="s">
        <v>51</v>
      </c>
      <c r="L126" s="273" t="s">
        <v>51</v>
      </c>
      <c r="M126" s="274" t="s">
        <v>51</v>
      </c>
      <c r="N126" s="271">
        <v>33619</v>
      </c>
      <c r="O126" s="271">
        <v>16810</v>
      </c>
      <c r="P126" s="271">
        <v>8405</v>
      </c>
      <c r="Q126" s="271">
        <v>2800</v>
      </c>
      <c r="R126" s="279">
        <v>28989</v>
      </c>
      <c r="S126" s="271">
        <v>14495</v>
      </c>
      <c r="T126" s="271">
        <v>7247</v>
      </c>
      <c r="U126" s="271">
        <v>2415</v>
      </c>
      <c r="V126" s="279">
        <v>23279</v>
      </c>
      <c r="W126" s="271">
        <v>11640</v>
      </c>
      <c r="X126" s="271">
        <v>5820</v>
      </c>
      <c r="Y126" s="299">
        <v>1939</v>
      </c>
      <c r="Z126" s="279">
        <v>17690</v>
      </c>
      <c r="AA126" s="271">
        <v>8845</v>
      </c>
      <c r="AB126" s="271">
        <v>4423</v>
      </c>
      <c r="AC126" s="299">
        <v>1474</v>
      </c>
      <c r="FW126" s="280"/>
      <c r="FX126" s="280"/>
      <c r="FY126" s="280"/>
      <c r="FZ126" s="280"/>
      <c r="GA126" s="280"/>
      <c r="GB126" s="280"/>
      <c r="GC126" s="280"/>
      <c r="GD126" s="280"/>
      <c r="GE126" s="280"/>
      <c r="GF126" s="280"/>
      <c r="GG126" s="280"/>
      <c r="GH126" s="280"/>
      <c r="GI126" s="280"/>
      <c r="GJ126" s="280"/>
      <c r="GK126" s="280"/>
      <c r="GL126" s="280"/>
      <c r="GM126" s="280"/>
      <c r="GN126" s="280"/>
      <c r="GO126" s="280"/>
      <c r="GP126" s="280"/>
      <c r="GQ126" s="280"/>
      <c r="GR126" s="280"/>
      <c r="GS126" s="280"/>
      <c r="GT126" s="280"/>
      <c r="GU126" s="280"/>
      <c r="GV126" s="280"/>
      <c r="GW126" s="280"/>
      <c r="GX126" s="280"/>
      <c r="GY126" s="280"/>
      <c r="GZ126" s="280"/>
      <c r="HA126" s="280"/>
      <c r="HB126" s="280"/>
      <c r="HC126" s="280"/>
      <c r="HD126" s="280"/>
      <c r="HE126" s="280"/>
      <c r="HF126" s="280"/>
      <c r="HG126" s="280"/>
      <c r="HH126" s="280"/>
      <c r="HI126" s="280"/>
      <c r="HJ126" s="280"/>
      <c r="HK126" s="280"/>
      <c r="HL126" s="280"/>
      <c r="HM126" s="280"/>
      <c r="HN126" s="280"/>
      <c r="HO126" s="280"/>
      <c r="HP126" s="280"/>
      <c r="HQ126" s="280"/>
      <c r="HR126" s="280"/>
    </row>
    <row r="127" spans="1:226" s="271" customFormat="1" ht="18" hidden="1" x14ac:dyDescent="0.3">
      <c r="A127" s="278">
        <v>62</v>
      </c>
      <c r="B127" s="279">
        <v>99424</v>
      </c>
      <c r="C127" s="271">
        <v>49712</v>
      </c>
      <c r="D127" s="271">
        <v>24856</v>
      </c>
      <c r="E127" s="271">
        <v>8282</v>
      </c>
      <c r="F127" s="272" t="s">
        <v>51</v>
      </c>
      <c r="G127" s="273" t="s">
        <v>51</v>
      </c>
      <c r="H127" s="273" t="s">
        <v>51</v>
      </c>
      <c r="I127" s="274" t="s">
        <v>51</v>
      </c>
      <c r="J127" s="273" t="s">
        <v>51</v>
      </c>
      <c r="K127" s="273" t="s">
        <v>51</v>
      </c>
      <c r="L127" s="273" t="s">
        <v>51</v>
      </c>
      <c r="M127" s="274" t="s">
        <v>51</v>
      </c>
      <c r="N127" s="271">
        <v>36816</v>
      </c>
      <c r="O127" s="271">
        <v>18408</v>
      </c>
      <c r="P127" s="271">
        <v>9204</v>
      </c>
      <c r="Q127" s="271">
        <v>3067</v>
      </c>
      <c r="R127" s="279">
        <v>31731</v>
      </c>
      <c r="S127" s="271">
        <v>15866</v>
      </c>
      <c r="T127" s="271">
        <v>7933</v>
      </c>
      <c r="U127" s="271">
        <v>2643</v>
      </c>
      <c r="V127" s="279">
        <v>25471</v>
      </c>
      <c r="W127" s="271">
        <v>12736</v>
      </c>
      <c r="X127" s="271">
        <v>6368</v>
      </c>
      <c r="Y127" s="299">
        <v>2122</v>
      </c>
      <c r="Z127" s="279">
        <v>19359</v>
      </c>
      <c r="AA127" s="271">
        <v>9680</v>
      </c>
      <c r="AB127" s="271">
        <v>4840</v>
      </c>
      <c r="AC127" s="299">
        <v>1613</v>
      </c>
      <c r="FW127" s="280"/>
      <c r="FX127" s="280"/>
      <c r="FY127" s="280"/>
      <c r="FZ127" s="280"/>
      <c r="GA127" s="280"/>
      <c r="GB127" s="280"/>
      <c r="GC127" s="280"/>
      <c r="GD127" s="280"/>
      <c r="GE127" s="280"/>
      <c r="GF127" s="280"/>
      <c r="GG127" s="280"/>
      <c r="GH127" s="280"/>
      <c r="GI127" s="280"/>
      <c r="GJ127" s="280"/>
      <c r="GK127" s="280"/>
      <c r="GL127" s="280"/>
      <c r="GM127" s="280"/>
      <c r="GN127" s="280"/>
      <c r="GO127" s="280"/>
      <c r="GP127" s="280"/>
      <c r="GQ127" s="280"/>
      <c r="GR127" s="280"/>
      <c r="GS127" s="280"/>
      <c r="GT127" s="280"/>
      <c r="GU127" s="280"/>
      <c r="GV127" s="280"/>
      <c r="GW127" s="280"/>
      <c r="GX127" s="280"/>
      <c r="GY127" s="280"/>
      <c r="GZ127" s="280"/>
      <c r="HA127" s="280"/>
      <c r="HB127" s="280"/>
      <c r="HC127" s="280"/>
      <c r="HD127" s="280"/>
      <c r="HE127" s="280"/>
      <c r="HF127" s="280"/>
      <c r="HG127" s="280"/>
      <c r="HH127" s="280"/>
      <c r="HI127" s="280"/>
      <c r="HJ127" s="280"/>
      <c r="HK127" s="280"/>
      <c r="HL127" s="280"/>
      <c r="HM127" s="280"/>
      <c r="HN127" s="280"/>
      <c r="HO127" s="280"/>
      <c r="HP127" s="280"/>
      <c r="HQ127" s="280"/>
      <c r="HR127" s="280"/>
    </row>
    <row r="128" spans="1:226" s="271" customFormat="1" ht="18" hidden="1" x14ac:dyDescent="0.3">
      <c r="A128" s="278">
        <v>63</v>
      </c>
      <c r="B128" s="279">
        <v>105650</v>
      </c>
      <c r="C128" s="271">
        <v>52825</v>
      </c>
      <c r="D128" s="271">
        <v>26413</v>
      </c>
      <c r="E128" s="271">
        <v>8801</v>
      </c>
      <c r="F128" s="272" t="s">
        <v>51</v>
      </c>
      <c r="G128" s="273" t="s">
        <v>51</v>
      </c>
      <c r="H128" s="273" t="s">
        <v>51</v>
      </c>
      <c r="I128" s="274" t="s">
        <v>51</v>
      </c>
      <c r="J128" s="273" t="s">
        <v>51</v>
      </c>
      <c r="K128" s="273" t="s">
        <v>51</v>
      </c>
      <c r="L128" s="273" t="s">
        <v>51</v>
      </c>
      <c r="M128" s="274" t="s">
        <v>51</v>
      </c>
      <c r="N128" s="271">
        <v>39115</v>
      </c>
      <c r="O128" s="271">
        <v>19558</v>
      </c>
      <c r="P128" s="271">
        <v>9779</v>
      </c>
      <c r="Q128" s="271">
        <v>3258</v>
      </c>
      <c r="R128" s="279">
        <v>33718</v>
      </c>
      <c r="S128" s="271">
        <v>16859</v>
      </c>
      <c r="T128" s="271">
        <v>8430</v>
      </c>
      <c r="U128" s="271">
        <v>2809</v>
      </c>
      <c r="V128" s="279">
        <v>27099</v>
      </c>
      <c r="W128" s="271">
        <v>13550</v>
      </c>
      <c r="X128" s="271">
        <v>6775</v>
      </c>
      <c r="Y128" s="299">
        <v>2257</v>
      </c>
      <c r="Z128" s="279">
        <v>20595</v>
      </c>
      <c r="AA128" s="271">
        <v>10298</v>
      </c>
      <c r="AB128" s="271">
        <v>5149</v>
      </c>
      <c r="AC128" s="299">
        <v>1716</v>
      </c>
      <c r="FW128" s="280"/>
      <c r="FX128" s="280"/>
      <c r="FY128" s="280"/>
      <c r="FZ128" s="280"/>
      <c r="GA128" s="280"/>
      <c r="GB128" s="280"/>
      <c r="GC128" s="280"/>
      <c r="GD128" s="280"/>
      <c r="GE128" s="280"/>
      <c r="GF128" s="280"/>
      <c r="GG128" s="280"/>
      <c r="GH128" s="280"/>
      <c r="GI128" s="280"/>
      <c r="GJ128" s="280"/>
      <c r="GK128" s="280"/>
      <c r="GL128" s="280"/>
      <c r="GM128" s="280"/>
      <c r="GN128" s="280"/>
      <c r="GO128" s="280"/>
      <c r="GP128" s="280"/>
      <c r="GQ128" s="280"/>
      <c r="GR128" s="280"/>
      <c r="GS128" s="280"/>
      <c r="GT128" s="280"/>
      <c r="GU128" s="280"/>
      <c r="GV128" s="280"/>
      <c r="GW128" s="280"/>
      <c r="GX128" s="280"/>
      <c r="GY128" s="280"/>
      <c r="GZ128" s="280"/>
      <c r="HA128" s="280"/>
      <c r="HB128" s="280"/>
      <c r="HC128" s="280"/>
      <c r="HD128" s="280"/>
      <c r="HE128" s="280"/>
      <c r="HF128" s="280"/>
      <c r="HG128" s="280"/>
      <c r="HH128" s="280"/>
      <c r="HI128" s="280"/>
      <c r="HJ128" s="280"/>
      <c r="HK128" s="280"/>
      <c r="HL128" s="280"/>
      <c r="HM128" s="280"/>
      <c r="HN128" s="280"/>
      <c r="HO128" s="280"/>
      <c r="HP128" s="280"/>
      <c r="HQ128" s="280"/>
      <c r="HR128" s="280"/>
    </row>
    <row r="129" spans="1:226" s="271" customFormat="1" ht="18" hidden="1" x14ac:dyDescent="0.3">
      <c r="A129" s="278">
        <v>64</v>
      </c>
      <c r="B129" s="279">
        <v>114255</v>
      </c>
      <c r="C129" s="271">
        <v>57128</v>
      </c>
      <c r="D129" s="271">
        <v>28564</v>
      </c>
      <c r="E129" s="271">
        <v>9517</v>
      </c>
      <c r="F129" s="272" t="s">
        <v>51</v>
      </c>
      <c r="G129" s="273" t="s">
        <v>51</v>
      </c>
      <c r="H129" s="273" t="s">
        <v>51</v>
      </c>
      <c r="I129" s="274" t="s">
        <v>51</v>
      </c>
      <c r="J129" s="273" t="s">
        <v>51</v>
      </c>
      <c r="K129" s="273" t="s">
        <v>51</v>
      </c>
      <c r="L129" s="273" t="s">
        <v>51</v>
      </c>
      <c r="M129" s="274" t="s">
        <v>51</v>
      </c>
      <c r="N129" s="271">
        <v>42326</v>
      </c>
      <c r="O129" s="271">
        <v>21163</v>
      </c>
      <c r="P129" s="271">
        <v>10582</v>
      </c>
      <c r="Q129" s="271">
        <v>3526</v>
      </c>
      <c r="R129" s="279">
        <v>36470</v>
      </c>
      <c r="S129" s="271">
        <v>18235</v>
      </c>
      <c r="T129" s="271">
        <v>9118</v>
      </c>
      <c r="U129" s="271">
        <v>3038</v>
      </c>
      <c r="V129" s="279">
        <v>29309</v>
      </c>
      <c r="W129" s="271">
        <v>14655</v>
      </c>
      <c r="X129" s="271">
        <v>7327</v>
      </c>
      <c r="Y129" s="299">
        <v>2441</v>
      </c>
      <c r="Z129" s="279">
        <v>22275</v>
      </c>
      <c r="AA129" s="271">
        <v>11138</v>
      </c>
      <c r="AB129" s="271">
        <v>5569</v>
      </c>
      <c r="AC129" s="299">
        <v>1856</v>
      </c>
      <c r="FW129" s="280"/>
      <c r="FX129" s="280"/>
      <c r="FY129" s="280"/>
      <c r="FZ129" s="280"/>
      <c r="GA129" s="280"/>
      <c r="GB129" s="280"/>
      <c r="GC129" s="280"/>
      <c r="GD129" s="280"/>
      <c r="GE129" s="280"/>
      <c r="GF129" s="280"/>
      <c r="GG129" s="280"/>
      <c r="GH129" s="280"/>
      <c r="GI129" s="280"/>
      <c r="GJ129" s="280"/>
      <c r="GK129" s="280"/>
      <c r="GL129" s="280"/>
      <c r="GM129" s="280"/>
      <c r="GN129" s="280"/>
      <c r="GO129" s="280"/>
      <c r="GP129" s="280"/>
      <c r="GQ129" s="280"/>
      <c r="GR129" s="280"/>
      <c r="GS129" s="280"/>
      <c r="GT129" s="280"/>
      <c r="GU129" s="280"/>
      <c r="GV129" s="280"/>
      <c r="GW129" s="280"/>
      <c r="GX129" s="280"/>
      <c r="GY129" s="280"/>
      <c r="GZ129" s="280"/>
      <c r="HA129" s="280"/>
      <c r="HB129" s="280"/>
      <c r="HC129" s="280"/>
      <c r="HD129" s="280"/>
      <c r="HE129" s="280"/>
      <c r="HF129" s="280"/>
      <c r="HG129" s="280"/>
      <c r="HH129" s="280"/>
      <c r="HI129" s="280"/>
      <c r="HJ129" s="280"/>
      <c r="HK129" s="280"/>
      <c r="HL129" s="280"/>
      <c r="HM129" s="280"/>
      <c r="HN129" s="280"/>
      <c r="HO129" s="280"/>
      <c r="HP129" s="280"/>
      <c r="HQ129" s="280"/>
      <c r="HR129" s="280"/>
    </row>
    <row r="130" spans="1:226" s="271" customFormat="1" ht="18" hidden="1" x14ac:dyDescent="0.3">
      <c r="A130" s="278">
        <v>65</v>
      </c>
      <c r="B130" s="279">
        <v>119688</v>
      </c>
      <c r="C130" s="271">
        <v>59844</v>
      </c>
      <c r="D130" s="271">
        <v>29922</v>
      </c>
      <c r="E130" s="271">
        <v>9970</v>
      </c>
      <c r="F130" s="272" t="s">
        <v>51</v>
      </c>
      <c r="G130" s="273" t="s">
        <v>51</v>
      </c>
      <c r="H130" s="273" t="s">
        <v>51</v>
      </c>
      <c r="I130" s="274" t="s">
        <v>51</v>
      </c>
      <c r="J130" s="273" t="s">
        <v>51</v>
      </c>
      <c r="K130" s="273" t="s">
        <v>51</v>
      </c>
      <c r="L130" s="273" t="s">
        <v>51</v>
      </c>
      <c r="M130" s="274" t="s">
        <v>51</v>
      </c>
      <c r="N130" s="271">
        <v>53491</v>
      </c>
      <c r="O130" s="271">
        <v>26746</v>
      </c>
      <c r="P130" s="271">
        <v>13373</v>
      </c>
      <c r="Q130" s="271">
        <v>4456</v>
      </c>
      <c r="R130" s="279">
        <v>48614</v>
      </c>
      <c r="S130" s="271">
        <v>24307</v>
      </c>
      <c r="T130" s="271">
        <v>12154</v>
      </c>
      <c r="U130" s="271">
        <v>4050</v>
      </c>
      <c r="V130" s="279">
        <v>41293</v>
      </c>
      <c r="W130" s="271">
        <v>20647</v>
      </c>
      <c r="X130" s="271">
        <v>10323</v>
      </c>
      <c r="Y130" s="299">
        <v>3440</v>
      </c>
      <c r="Z130" s="279">
        <v>31383</v>
      </c>
      <c r="AA130" s="271">
        <v>15692</v>
      </c>
      <c r="AB130" s="271">
        <v>7846</v>
      </c>
      <c r="AC130" s="299">
        <v>2614</v>
      </c>
      <c r="FW130" s="280"/>
      <c r="FX130" s="280"/>
      <c r="FY130" s="280"/>
      <c r="FZ130" s="280"/>
      <c r="GA130" s="280"/>
      <c r="GB130" s="280"/>
      <c r="GC130" s="280"/>
      <c r="GD130" s="280"/>
      <c r="GE130" s="280"/>
      <c r="GF130" s="280"/>
      <c r="GG130" s="280"/>
      <c r="GH130" s="280"/>
      <c r="GI130" s="280"/>
      <c r="GJ130" s="280"/>
      <c r="GK130" s="280"/>
      <c r="GL130" s="280"/>
      <c r="GM130" s="280"/>
      <c r="GN130" s="280"/>
      <c r="GO130" s="280"/>
      <c r="GP130" s="280"/>
      <c r="GQ130" s="280"/>
      <c r="GR130" s="280"/>
      <c r="GS130" s="280"/>
      <c r="GT130" s="280"/>
      <c r="GU130" s="280"/>
      <c r="GV130" s="280"/>
      <c r="GW130" s="280"/>
      <c r="GX130" s="280"/>
      <c r="GY130" s="280"/>
      <c r="GZ130" s="280"/>
      <c r="HA130" s="280"/>
      <c r="HB130" s="280"/>
      <c r="HC130" s="280"/>
      <c r="HD130" s="280"/>
      <c r="HE130" s="280"/>
      <c r="HF130" s="280"/>
      <c r="HG130" s="280"/>
      <c r="HH130" s="280"/>
      <c r="HI130" s="280"/>
      <c r="HJ130" s="280"/>
      <c r="HK130" s="280"/>
      <c r="HL130" s="280"/>
      <c r="HM130" s="280"/>
      <c r="HN130" s="280"/>
      <c r="HO130" s="280"/>
      <c r="HP130" s="280"/>
      <c r="HQ130" s="280"/>
      <c r="HR130" s="280"/>
    </row>
    <row r="131" spans="1:226" s="271" customFormat="1" ht="18" hidden="1" x14ac:dyDescent="0.3">
      <c r="A131" s="278">
        <v>66</v>
      </c>
      <c r="B131" s="279">
        <v>125136</v>
      </c>
      <c r="C131" s="271">
        <v>62568</v>
      </c>
      <c r="D131" s="271">
        <v>31284</v>
      </c>
      <c r="E131" s="271">
        <v>10424</v>
      </c>
      <c r="F131" s="272" t="s">
        <v>51</v>
      </c>
      <c r="G131" s="273" t="s">
        <v>51</v>
      </c>
      <c r="H131" s="273" t="s">
        <v>51</v>
      </c>
      <c r="I131" s="274" t="s">
        <v>51</v>
      </c>
      <c r="J131" s="273" t="s">
        <v>51</v>
      </c>
      <c r="K131" s="273" t="s">
        <v>51</v>
      </c>
      <c r="L131" s="273" t="s">
        <v>51</v>
      </c>
      <c r="M131" s="274" t="s">
        <v>51</v>
      </c>
      <c r="N131" s="271">
        <v>62141</v>
      </c>
      <c r="O131" s="271">
        <v>31071</v>
      </c>
      <c r="P131" s="271">
        <v>15535</v>
      </c>
      <c r="Q131" s="271">
        <v>5176</v>
      </c>
      <c r="R131" s="279">
        <v>56469</v>
      </c>
      <c r="S131" s="271">
        <v>28235</v>
      </c>
      <c r="T131" s="271">
        <v>14117</v>
      </c>
      <c r="U131" s="271">
        <v>4704</v>
      </c>
      <c r="V131" s="279">
        <v>47964</v>
      </c>
      <c r="W131" s="271">
        <v>23982</v>
      </c>
      <c r="X131" s="271">
        <v>11991</v>
      </c>
      <c r="Y131" s="299">
        <v>3995</v>
      </c>
      <c r="Z131" s="279">
        <v>36454</v>
      </c>
      <c r="AA131" s="271">
        <v>18227</v>
      </c>
      <c r="AB131" s="271">
        <v>9114</v>
      </c>
      <c r="AC131" s="299">
        <v>3037</v>
      </c>
      <c r="FW131" s="280"/>
      <c r="FX131" s="280"/>
      <c r="FY131" s="280"/>
      <c r="FZ131" s="280"/>
      <c r="GA131" s="280"/>
      <c r="GB131" s="280"/>
      <c r="GC131" s="280"/>
      <c r="GD131" s="280"/>
      <c r="GE131" s="280"/>
      <c r="GF131" s="280"/>
      <c r="GG131" s="280"/>
      <c r="GH131" s="280"/>
      <c r="GI131" s="280"/>
      <c r="GJ131" s="280"/>
      <c r="GK131" s="280"/>
      <c r="GL131" s="280"/>
      <c r="GM131" s="280"/>
      <c r="GN131" s="280"/>
      <c r="GO131" s="280"/>
      <c r="GP131" s="280"/>
      <c r="GQ131" s="280"/>
      <c r="GR131" s="280"/>
      <c r="GS131" s="280"/>
      <c r="GT131" s="280"/>
      <c r="GU131" s="280"/>
      <c r="GV131" s="280"/>
      <c r="GW131" s="280"/>
      <c r="GX131" s="280"/>
      <c r="GY131" s="280"/>
      <c r="GZ131" s="280"/>
      <c r="HA131" s="280"/>
      <c r="HB131" s="280"/>
      <c r="HC131" s="280"/>
      <c r="HD131" s="280"/>
      <c r="HE131" s="280"/>
      <c r="HF131" s="280"/>
      <c r="HG131" s="280"/>
      <c r="HH131" s="280"/>
      <c r="HI131" s="280"/>
      <c r="HJ131" s="280"/>
      <c r="HK131" s="280"/>
      <c r="HL131" s="280"/>
      <c r="HM131" s="280"/>
      <c r="HN131" s="280"/>
      <c r="HO131" s="280"/>
      <c r="HP131" s="280"/>
      <c r="HQ131" s="280"/>
      <c r="HR131" s="280"/>
    </row>
    <row r="132" spans="1:226" s="271" customFormat="1" ht="18" hidden="1" x14ac:dyDescent="0.3">
      <c r="A132" s="278">
        <v>67</v>
      </c>
      <c r="B132" s="279">
        <v>136611</v>
      </c>
      <c r="C132" s="271">
        <v>68306</v>
      </c>
      <c r="D132" s="271">
        <v>34153</v>
      </c>
      <c r="E132" s="271">
        <v>11380</v>
      </c>
      <c r="F132" s="272" t="s">
        <v>51</v>
      </c>
      <c r="G132" s="273" t="s">
        <v>51</v>
      </c>
      <c r="H132" s="273" t="s">
        <v>51</v>
      </c>
      <c r="I132" s="274" t="s">
        <v>51</v>
      </c>
      <c r="J132" s="273" t="s">
        <v>51</v>
      </c>
      <c r="K132" s="273" t="s">
        <v>51</v>
      </c>
      <c r="L132" s="273" t="s">
        <v>51</v>
      </c>
      <c r="M132" s="274" t="s">
        <v>51</v>
      </c>
      <c r="N132" s="271">
        <v>67854</v>
      </c>
      <c r="O132" s="271">
        <v>33927</v>
      </c>
      <c r="P132" s="271">
        <v>16964</v>
      </c>
      <c r="Q132" s="271">
        <v>5652</v>
      </c>
      <c r="R132" s="279">
        <v>61660</v>
      </c>
      <c r="S132" s="271">
        <v>30830</v>
      </c>
      <c r="T132" s="271">
        <v>15415</v>
      </c>
      <c r="U132" s="271">
        <v>5136</v>
      </c>
      <c r="V132" s="279">
        <v>52393</v>
      </c>
      <c r="W132" s="271">
        <v>26197</v>
      </c>
      <c r="X132" s="271">
        <v>13098</v>
      </c>
      <c r="Y132" s="299">
        <v>4364</v>
      </c>
      <c r="Z132" s="279">
        <v>39816</v>
      </c>
      <c r="AA132" s="271">
        <v>19908</v>
      </c>
      <c r="AB132" s="271">
        <v>9954</v>
      </c>
      <c r="AC132" s="299">
        <v>3317</v>
      </c>
      <c r="FW132" s="280"/>
      <c r="FX132" s="280"/>
      <c r="FY132" s="280"/>
      <c r="FZ132" s="280"/>
      <c r="GA132" s="280"/>
      <c r="GB132" s="280"/>
      <c r="GC132" s="280"/>
      <c r="GD132" s="280"/>
      <c r="GE132" s="280"/>
      <c r="GF132" s="280"/>
      <c r="GG132" s="280"/>
      <c r="GH132" s="280"/>
      <c r="GI132" s="280"/>
      <c r="GJ132" s="280"/>
      <c r="GK132" s="280"/>
      <c r="GL132" s="280"/>
      <c r="GM132" s="280"/>
      <c r="GN132" s="280"/>
      <c r="GO132" s="280"/>
      <c r="GP132" s="280"/>
      <c r="GQ132" s="280"/>
      <c r="GR132" s="280"/>
      <c r="GS132" s="280"/>
      <c r="GT132" s="280"/>
      <c r="GU132" s="280"/>
      <c r="GV132" s="280"/>
      <c r="GW132" s="280"/>
      <c r="GX132" s="280"/>
      <c r="GY132" s="280"/>
      <c r="GZ132" s="280"/>
      <c r="HA132" s="280"/>
      <c r="HB132" s="280"/>
      <c r="HC132" s="280"/>
      <c r="HD132" s="280"/>
      <c r="HE132" s="280"/>
      <c r="HF132" s="280"/>
      <c r="HG132" s="280"/>
      <c r="HH132" s="280"/>
      <c r="HI132" s="280"/>
      <c r="HJ132" s="280"/>
      <c r="HK132" s="280"/>
      <c r="HL132" s="280"/>
      <c r="HM132" s="280"/>
      <c r="HN132" s="280"/>
      <c r="HO132" s="280"/>
      <c r="HP132" s="280"/>
      <c r="HQ132" s="280"/>
      <c r="HR132" s="280"/>
    </row>
    <row r="133" spans="1:226" s="271" customFormat="1" ht="18" hidden="1" x14ac:dyDescent="0.3">
      <c r="A133" s="278">
        <v>68</v>
      </c>
      <c r="B133" s="279">
        <v>151221</v>
      </c>
      <c r="C133" s="271">
        <v>75611</v>
      </c>
      <c r="D133" s="271">
        <v>37805</v>
      </c>
      <c r="E133" s="271">
        <v>12597</v>
      </c>
      <c r="F133" s="272" t="s">
        <v>51</v>
      </c>
      <c r="G133" s="273" t="s">
        <v>51</v>
      </c>
      <c r="H133" s="273" t="s">
        <v>51</v>
      </c>
      <c r="I133" s="274" t="s">
        <v>51</v>
      </c>
      <c r="J133" s="273" t="s">
        <v>51</v>
      </c>
      <c r="K133" s="273" t="s">
        <v>51</v>
      </c>
      <c r="L133" s="273" t="s">
        <v>51</v>
      </c>
      <c r="M133" s="274" t="s">
        <v>51</v>
      </c>
      <c r="N133" s="271">
        <v>75143</v>
      </c>
      <c r="O133" s="271">
        <v>37572</v>
      </c>
      <c r="P133" s="271">
        <v>18786</v>
      </c>
      <c r="Q133" s="271">
        <v>6259</v>
      </c>
      <c r="R133" s="279">
        <v>68303</v>
      </c>
      <c r="S133" s="271">
        <v>34152</v>
      </c>
      <c r="T133" s="271">
        <v>17076</v>
      </c>
      <c r="U133" s="271">
        <v>5690</v>
      </c>
      <c r="V133" s="279">
        <v>57993</v>
      </c>
      <c r="W133" s="271">
        <v>28997</v>
      </c>
      <c r="X133" s="271">
        <v>14498</v>
      </c>
      <c r="Y133" s="299">
        <v>4831</v>
      </c>
      <c r="Z133" s="279">
        <v>44075</v>
      </c>
      <c r="AA133" s="271">
        <v>22038</v>
      </c>
      <c r="AB133" s="271">
        <v>11019</v>
      </c>
      <c r="AC133" s="299">
        <v>3671</v>
      </c>
      <c r="FW133" s="280"/>
      <c r="FX133" s="280"/>
      <c r="FY133" s="280"/>
      <c r="FZ133" s="280"/>
      <c r="GA133" s="280"/>
      <c r="GB133" s="280"/>
      <c r="GC133" s="280"/>
      <c r="GD133" s="280"/>
      <c r="GE133" s="280"/>
      <c r="GF133" s="280"/>
      <c r="GG133" s="280"/>
      <c r="GH133" s="280"/>
      <c r="GI133" s="280"/>
      <c r="GJ133" s="280"/>
      <c r="GK133" s="280"/>
      <c r="GL133" s="280"/>
      <c r="GM133" s="280"/>
      <c r="GN133" s="280"/>
      <c r="GO133" s="280"/>
      <c r="GP133" s="280"/>
      <c r="GQ133" s="280"/>
      <c r="GR133" s="280"/>
      <c r="GS133" s="280"/>
      <c r="GT133" s="280"/>
      <c r="GU133" s="280"/>
      <c r="GV133" s="280"/>
      <c r="GW133" s="280"/>
      <c r="GX133" s="280"/>
      <c r="GY133" s="280"/>
      <c r="GZ133" s="280"/>
      <c r="HA133" s="280"/>
      <c r="HB133" s="280"/>
      <c r="HC133" s="280"/>
      <c r="HD133" s="280"/>
      <c r="HE133" s="280"/>
      <c r="HF133" s="280"/>
      <c r="HG133" s="280"/>
      <c r="HH133" s="280"/>
      <c r="HI133" s="280"/>
      <c r="HJ133" s="280"/>
      <c r="HK133" s="280"/>
      <c r="HL133" s="280"/>
      <c r="HM133" s="280"/>
      <c r="HN133" s="280"/>
      <c r="HO133" s="280"/>
      <c r="HP133" s="280"/>
      <c r="HQ133" s="280"/>
      <c r="HR133" s="280"/>
    </row>
    <row r="134" spans="1:226" s="271" customFormat="1" ht="18" hidden="1" x14ac:dyDescent="0.3">
      <c r="A134" s="278">
        <v>69</v>
      </c>
      <c r="B134" s="347">
        <v>161089</v>
      </c>
      <c r="C134" s="271">
        <v>80545</v>
      </c>
      <c r="D134" s="271">
        <v>40272</v>
      </c>
      <c r="E134" s="271">
        <v>13419</v>
      </c>
      <c r="F134" s="272" t="s">
        <v>51</v>
      </c>
      <c r="G134" s="273" t="s">
        <v>51</v>
      </c>
      <c r="H134" s="273" t="s">
        <v>51</v>
      </c>
      <c r="I134" s="274" t="s">
        <v>51</v>
      </c>
      <c r="J134" s="273" t="s">
        <v>51</v>
      </c>
      <c r="K134" s="273" t="s">
        <v>51</v>
      </c>
      <c r="L134" s="273" t="s">
        <v>51</v>
      </c>
      <c r="M134" s="274" t="s">
        <v>51</v>
      </c>
      <c r="N134" s="271">
        <v>82655</v>
      </c>
      <c r="O134" s="271">
        <v>41328</v>
      </c>
      <c r="P134" s="271">
        <v>20664</v>
      </c>
      <c r="Q134" s="271">
        <v>6885</v>
      </c>
      <c r="R134" s="279">
        <v>75120</v>
      </c>
      <c r="S134" s="271">
        <v>37560</v>
      </c>
      <c r="T134" s="271">
        <v>18780</v>
      </c>
      <c r="U134" s="271">
        <v>6257</v>
      </c>
      <c r="V134" s="279">
        <v>63805</v>
      </c>
      <c r="W134" s="271">
        <v>31903</v>
      </c>
      <c r="X134" s="271">
        <v>15951</v>
      </c>
      <c r="Y134" s="299">
        <v>5315</v>
      </c>
      <c r="Z134" s="279">
        <v>48489</v>
      </c>
      <c r="AA134" s="271">
        <v>24245</v>
      </c>
      <c r="AB134" s="271">
        <v>12122</v>
      </c>
      <c r="AC134" s="299">
        <v>4039</v>
      </c>
      <c r="FW134" s="280"/>
      <c r="FX134" s="280"/>
      <c r="FY134" s="280"/>
      <c r="FZ134" s="280"/>
      <c r="GA134" s="280"/>
      <c r="GB134" s="280"/>
      <c r="GC134" s="280"/>
      <c r="GD134" s="280"/>
      <c r="GE134" s="280"/>
      <c r="GF134" s="280"/>
      <c r="GG134" s="280"/>
      <c r="GH134" s="280"/>
      <c r="GI134" s="280"/>
      <c r="GJ134" s="280"/>
      <c r="GK134" s="280"/>
      <c r="GL134" s="280"/>
      <c r="GM134" s="280"/>
      <c r="GN134" s="280"/>
      <c r="GO134" s="280"/>
      <c r="GP134" s="280"/>
      <c r="GQ134" s="280"/>
      <c r="GR134" s="280"/>
      <c r="GS134" s="280"/>
      <c r="GT134" s="280"/>
      <c r="GU134" s="280"/>
      <c r="GV134" s="280"/>
      <c r="GW134" s="280"/>
      <c r="GX134" s="280"/>
      <c r="GY134" s="280"/>
      <c r="GZ134" s="280"/>
      <c r="HA134" s="280"/>
      <c r="HB134" s="280"/>
      <c r="HC134" s="280"/>
      <c r="HD134" s="280"/>
      <c r="HE134" s="280"/>
      <c r="HF134" s="280"/>
      <c r="HG134" s="280"/>
      <c r="HH134" s="280"/>
      <c r="HI134" s="280"/>
      <c r="HJ134" s="280"/>
      <c r="HK134" s="280"/>
      <c r="HL134" s="280"/>
      <c r="HM134" s="280"/>
      <c r="HN134" s="280"/>
      <c r="HO134" s="280"/>
      <c r="HP134" s="280"/>
      <c r="HQ134" s="280"/>
      <c r="HR134" s="280"/>
    </row>
    <row r="135" spans="1:226" s="271" customFormat="1" ht="18" hidden="1" x14ac:dyDescent="0.3">
      <c r="A135" s="278">
        <v>70</v>
      </c>
      <c r="B135" s="347">
        <v>166905</v>
      </c>
      <c r="C135" s="271">
        <v>83453</v>
      </c>
      <c r="D135" s="271">
        <v>41726</v>
      </c>
      <c r="E135" s="271">
        <v>13903</v>
      </c>
      <c r="F135" s="272" t="s">
        <v>51</v>
      </c>
      <c r="G135" s="273" t="s">
        <v>51</v>
      </c>
      <c r="H135" s="273" t="s">
        <v>51</v>
      </c>
      <c r="I135" s="274" t="s">
        <v>51</v>
      </c>
      <c r="J135" s="273" t="s">
        <v>51</v>
      </c>
      <c r="K135" s="273" t="s">
        <v>51</v>
      </c>
      <c r="L135" s="273" t="s">
        <v>51</v>
      </c>
      <c r="M135" s="274" t="s">
        <v>51</v>
      </c>
      <c r="N135" s="271">
        <v>97279</v>
      </c>
      <c r="O135" s="271">
        <v>48640</v>
      </c>
      <c r="P135" s="271">
        <v>24320</v>
      </c>
      <c r="Q135" s="271">
        <v>8103</v>
      </c>
      <c r="R135" s="279">
        <v>87519</v>
      </c>
      <c r="S135" s="271">
        <v>43760</v>
      </c>
      <c r="T135" s="271">
        <v>21880</v>
      </c>
      <c r="U135" s="271">
        <v>7290</v>
      </c>
      <c r="V135" s="279">
        <v>75030</v>
      </c>
      <c r="W135" s="271">
        <v>37515</v>
      </c>
      <c r="X135" s="271">
        <v>18758</v>
      </c>
      <c r="Y135" s="299">
        <v>6250</v>
      </c>
      <c r="Z135" s="279">
        <v>57020</v>
      </c>
      <c r="AA135" s="271">
        <v>28510</v>
      </c>
      <c r="AB135" s="271">
        <v>14255</v>
      </c>
      <c r="AC135" s="299">
        <v>4750</v>
      </c>
      <c r="FW135" s="280"/>
      <c r="FX135" s="280"/>
      <c r="FY135" s="280"/>
      <c r="FZ135" s="280"/>
      <c r="GA135" s="280"/>
      <c r="GB135" s="280"/>
      <c r="GC135" s="280"/>
      <c r="GD135" s="280"/>
      <c r="GE135" s="280"/>
      <c r="GF135" s="280"/>
      <c r="GG135" s="280"/>
      <c r="GH135" s="280"/>
      <c r="GI135" s="280"/>
      <c r="GJ135" s="280"/>
      <c r="GK135" s="280"/>
      <c r="GL135" s="280"/>
      <c r="GM135" s="280"/>
      <c r="GN135" s="280"/>
      <c r="GO135" s="280"/>
      <c r="GP135" s="280"/>
      <c r="GQ135" s="280"/>
      <c r="GR135" s="280"/>
      <c r="GS135" s="280"/>
      <c r="GT135" s="280"/>
      <c r="GU135" s="280"/>
      <c r="GV135" s="280"/>
      <c r="GW135" s="280"/>
      <c r="GX135" s="280"/>
      <c r="GY135" s="280"/>
      <c r="GZ135" s="280"/>
      <c r="HA135" s="280"/>
      <c r="HB135" s="280"/>
      <c r="HC135" s="280"/>
      <c r="HD135" s="280"/>
      <c r="HE135" s="280"/>
      <c r="HF135" s="280"/>
      <c r="HG135" s="280"/>
      <c r="HH135" s="280"/>
      <c r="HI135" s="280"/>
      <c r="HJ135" s="280"/>
      <c r="HK135" s="280"/>
      <c r="HL135" s="280"/>
      <c r="HM135" s="280"/>
      <c r="HN135" s="280"/>
      <c r="HO135" s="280"/>
      <c r="HP135" s="280"/>
      <c r="HQ135" s="280"/>
      <c r="HR135" s="280"/>
    </row>
    <row r="136" spans="1:226" s="271" customFormat="1" ht="18" hidden="1" x14ac:dyDescent="0.3">
      <c r="A136" s="278">
        <v>71</v>
      </c>
      <c r="B136" s="347">
        <v>172930</v>
      </c>
      <c r="C136" s="271">
        <v>86465</v>
      </c>
      <c r="D136" s="271">
        <v>43233</v>
      </c>
      <c r="E136" s="271">
        <v>14405</v>
      </c>
      <c r="F136" s="272" t="s">
        <v>51</v>
      </c>
      <c r="G136" s="273" t="s">
        <v>51</v>
      </c>
      <c r="H136" s="273" t="s">
        <v>51</v>
      </c>
      <c r="I136" s="274" t="s">
        <v>51</v>
      </c>
      <c r="J136" s="273" t="s">
        <v>51</v>
      </c>
      <c r="K136" s="273" t="s">
        <v>51</v>
      </c>
      <c r="L136" s="273" t="s">
        <v>51</v>
      </c>
      <c r="M136" s="274" t="s">
        <v>51</v>
      </c>
      <c r="N136" s="271">
        <v>101098</v>
      </c>
      <c r="O136" s="271">
        <v>50549</v>
      </c>
      <c r="P136" s="271">
        <v>25275</v>
      </c>
      <c r="Q136" s="271">
        <v>8421</v>
      </c>
      <c r="R136" s="279">
        <v>90951</v>
      </c>
      <c r="S136" s="271">
        <v>45476</v>
      </c>
      <c r="T136" s="271">
        <v>22738</v>
      </c>
      <c r="U136" s="271">
        <v>7576</v>
      </c>
      <c r="V136" s="279">
        <v>77983</v>
      </c>
      <c r="W136" s="271">
        <v>38992</v>
      </c>
      <c r="X136" s="271">
        <v>19496</v>
      </c>
      <c r="Y136" s="299">
        <v>6496</v>
      </c>
      <c r="Z136" s="279">
        <v>59269</v>
      </c>
      <c r="AA136" s="271">
        <v>29635</v>
      </c>
      <c r="AB136" s="271">
        <v>14817</v>
      </c>
      <c r="AC136" s="299">
        <v>4937</v>
      </c>
      <c r="FW136" s="280"/>
      <c r="FX136" s="280"/>
      <c r="FY136" s="280"/>
      <c r="FZ136" s="280"/>
      <c r="GA136" s="280"/>
      <c r="GB136" s="280"/>
      <c r="GC136" s="280"/>
      <c r="GD136" s="280"/>
      <c r="GE136" s="280"/>
      <c r="GF136" s="280"/>
      <c r="GG136" s="280"/>
      <c r="GH136" s="280"/>
      <c r="GI136" s="280"/>
      <c r="GJ136" s="280"/>
      <c r="GK136" s="280"/>
      <c r="GL136" s="280"/>
      <c r="GM136" s="280"/>
      <c r="GN136" s="280"/>
      <c r="GO136" s="280"/>
      <c r="GP136" s="280"/>
      <c r="GQ136" s="280"/>
      <c r="GR136" s="280"/>
      <c r="GS136" s="280"/>
      <c r="GT136" s="280"/>
      <c r="GU136" s="280"/>
      <c r="GV136" s="280"/>
      <c r="GW136" s="280"/>
      <c r="GX136" s="280"/>
      <c r="GY136" s="280"/>
      <c r="GZ136" s="280"/>
      <c r="HA136" s="280"/>
      <c r="HB136" s="280"/>
      <c r="HC136" s="280"/>
      <c r="HD136" s="280"/>
      <c r="HE136" s="280"/>
      <c r="HF136" s="280"/>
      <c r="HG136" s="280"/>
      <c r="HH136" s="280"/>
      <c r="HI136" s="280"/>
      <c r="HJ136" s="280"/>
      <c r="HK136" s="280"/>
      <c r="HL136" s="280"/>
      <c r="HM136" s="280"/>
      <c r="HN136" s="280"/>
      <c r="HO136" s="280"/>
      <c r="HP136" s="280"/>
      <c r="HQ136" s="280"/>
      <c r="HR136" s="280"/>
    </row>
    <row r="137" spans="1:226" s="271" customFormat="1" ht="18" hidden="1" x14ac:dyDescent="0.3">
      <c r="A137" s="278">
        <v>72</v>
      </c>
      <c r="B137" s="347">
        <v>179174</v>
      </c>
      <c r="C137" s="271">
        <v>89587</v>
      </c>
      <c r="D137" s="271">
        <v>44794</v>
      </c>
      <c r="E137" s="271">
        <v>14925</v>
      </c>
      <c r="F137" s="272" t="s">
        <v>51</v>
      </c>
      <c r="G137" s="273" t="s">
        <v>51</v>
      </c>
      <c r="H137" s="273" t="s">
        <v>51</v>
      </c>
      <c r="I137" s="274" t="s">
        <v>51</v>
      </c>
      <c r="J137" s="273" t="s">
        <v>51</v>
      </c>
      <c r="K137" s="273" t="s">
        <v>51</v>
      </c>
      <c r="L137" s="273" t="s">
        <v>51</v>
      </c>
      <c r="M137" s="274" t="s">
        <v>51</v>
      </c>
      <c r="N137" s="271">
        <v>103959</v>
      </c>
      <c r="O137" s="271">
        <v>51980</v>
      </c>
      <c r="P137" s="271">
        <v>25990</v>
      </c>
      <c r="Q137" s="271">
        <v>8660</v>
      </c>
      <c r="R137" s="279">
        <v>93533</v>
      </c>
      <c r="S137" s="271">
        <v>46767</v>
      </c>
      <c r="T137" s="271">
        <v>23383</v>
      </c>
      <c r="U137" s="271">
        <v>7791</v>
      </c>
      <c r="V137" s="279">
        <v>80188</v>
      </c>
      <c r="W137" s="271">
        <v>40094</v>
      </c>
      <c r="X137" s="271">
        <v>20047</v>
      </c>
      <c r="Y137" s="299">
        <v>6680</v>
      </c>
      <c r="Z137" s="279">
        <v>60941</v>
      </c>
      <c r="AA137" s="271">
        <v>30471</v>
      </c>
      <c r="AB137" s="271">
        <v>15235</v>
      </c>
      <c r="AC137" s="299">
        <v>5076</v>
      </c>
      <c r="FW137" s="280"/>
      <c r="FX137" s="280"/>
      <c r="FY137" s="280"/>
      <c r="FZ137" s="280"/>
      <c r="GA137" s="280"/>
      <c r="GB137" s="280"/>
      <c r="GC137" s="280"/>
      <c r="GD137" s="280"/>
      <c r="GE137" s="280"/>
      <c r="GF137" s="280"/>
      <c r="GG137" s="280"/>
      <c r="GH137" s="280"/>
      <c r="GI137" s="280"/>
      <c r="GJ137" s="280"/>
      <c r="GK137" s="280"/>
      <c r="GL137" s="280"/>
      <c r="GM137" s="280"/>
      <c r="GN137" s="280"/>
      <c r="GO137" s="280"/>
      <c r="GP137" s="280"/>
      <c r="GQ137" s="280"/>
      <c r="GR137" s="280"/>
      <c r="GS137" s="280"/>
      <c r="GT137" s="280"/>
      <c r="GU137" s="280"/>
      <c r="GV137" s="280"/>
      <c r="GW137" s="280"/>
      <c r="GX137" s="280"/>
      <c r="GY137" s="280"/>
      <c r="GZ137" s="280"/>
      <c r="HA137" s="280"/>
      <c r="HB137" s="280"/>
      <c r="HC137" s="280"/>
      <c r="HD137" s="280"/>
      <c r="HE137" s="280"/>
      <c r="HF137" s="280"/>
      <c r="HG137" s="280"/>
      <c r="HH137" s="280"/>
      <c r="HI137" s="280"/>
      <c r="HJ137" s="280"/>
      <c r="HK137" s="280"/>
      <c r="HL137" s="280"/>
      <c r="HM137" s="280"/>
      <c r="HN137" s="280"/>
      <c r="HO137" s="280"/>
      <c r="HP137" s="280"/>
      <c r="HQ137" s="280"/>
      <c r="HR137" s="280"/>
    </row>
    <row r="138" spans="1:226" s="271" customFormat="1" ht="18" hidden="1" x14ac:dyDescent="0.3">
      <c r="A138" s="278">
        <v>73</v>
      </c>
      <c r="B138" s="347">
        <v>185643</v>
      </c>
      <c r="C138" s="271">
        <v>92822</v>
      </c>
      <c r="D138" s="271">
        <v>46411</v>
      </c>
      <c r="E138" s="271">
        <v>15464</v>
      </c>
      <c r="F138" s="272" t="s">
        <v>51</v>
      </c>
      <c r="G138" s="273" t="s">
        <v>51</v>
      </c>
      <c r="H138" s="273" t="s">
        <v>51</v>
      </c>
      <c r="I138" s="274" t="s">
        <v>51</v>
      </c>
      <c r="J138" s="273" t="s">
        <v>51</v>
      </c>
      <c r="K138" s="273" t="s">
        <v>51</v>
      </c>
      <c r="L138" s="273" t="s">
        <v>51</v>
      </c>
      <c r="M138" s="274" t="s">
        <v>51</v>
      </c>
      <c r="N138" s="271">
        <v>107781</v>
      </c>
      <c r="O138" s="271">
        <v>53891</v>
      </c>
      <c r="P138" s="271">
        <v>26945</v>
      </c>
      <c r="Q138" s="271">
        <v>8978</v>
      </c>
      <c r="R138" s="279">
        <v>96961</v>
      </c>
      <c r="S138" s="271">
        <v>48481</v>
      </c>
      <c r="T138" s="271">
        <v>24240</v>
      </c>
      <c r="U138" s="271">
        <v>8077</v>
      </c>
      <c r="V138" s="279">
        <v>83134</v>
      </c>
      <c r="W138" s="271">
        <v>41567</v>
      </c>
      <c r="X138" s="271">
        <v>20784</v>
      </c>
      <c r="Y138" s="299">
        <v>6925</v>
      </c>
      <c r="Z138" s="279">
        <v>63184</v>
      </c>
      <c r="AA138" s="271">
        <v>31592</v>
      </c>
      <c r="AB138" s="271">
        <v>15796</v>
      </c>
      <c r="AC138" s="299">
        <v>5263</v>
      </c>
      <c r="FW138" s="280"/>
      <c r="FX138" s="280"/>
      <c r="FY138" s="280"/>
      <c r="FZ138" s="280"/>
      <c r="GA138" s="280"/>
      <c r="GB138" s="280"/>
      <c r="GC138" s="280"/>
      <c r="GD138" s="280"/>
      <c r="GE138" s="280"/>
      <c r="GF138" s="280"/>
      <c r="GG138" s="280"/>
      <c r="GH138" s="280"/>
      <c r="GI138" s="280"/>
      <c r="GJ138" s="280"/>
      <c r="GK138" s="280"/>
      <c r="GL138" s="280"/>
      <c r="GM138" s="280"/>
      <c r="GN138" s="280"/>
      <c r="GO138" s="280"/>
      <c r="GP138" s="280"/>
      <c r="GQ138" s="280"/>
      <c r="GR138" s="280"/>
      <c r="GS138" s="280"/>
      <c r="GT138" s="280"/>
      <c r="GU138" s="280"/>
      <c r="GV138" s="280"/>
      <c r="GW138" s="280"/>
      <c r="GX138" s="280"/>
      <c r="GY138" s="280"/>
      <c r="GZ138" s="280"/>
      <c r="HA138" s="280"/>
      <c r="HB138" s="280"/>
      <c r="HC138" s="280"/>
      <c r="HD138" s="280"/>
      <c r="HE138" s="280"/>
      <c r="HF138" s="280"/>
      <c r="HG138" s="280"/>
      <c r="HH138" s="280"/>
      <c r="HI138" s="280"/>
      <c r="HJ138" s="280"/>
      <c r="HK138" s="280"/>
      <c r="HL138" s="280"/>
      <c r="HM138" s="280"/>
      <c r="HN138" s="280"/>
      <c r="HO138" s="280"/>
      <c r="HP138" s="280"/>
      <c r="HQ138" s="280"/>
      <c r="HR138" s="280"/>
    </row>
    <row r="139" spans="1:226" s="271" customFormat="1" ht="18" hidden="1" x14ac:dyDescent="0.3">
      <c r="A139" s="278">
        <v>74</v>
      </c>
      <c r="B139" s="347">
        <v>192345</v>
      </c>
      <c r="C139" s="271">
        <v>96173</v>
      </c>
      <c r="D139" s="271">
        <v>48086</v>
      </c>
      <c r="E139" s="271">
        <v>16022</v>
      </c>
      <c r="F139" s="272" t="s">
        <v>51</v>
      </c>
      <c r="G139" s="273" t="s">
        <v>51</v>
      </c>
      <c r="H139" s="273" t="s">
        <v>51</v>
      </c>
      <c r="I139" s="274" t="s">
        <v>51</v>
      </c>
      <c r="J139" s="273" t="s">
        <v>51</v>
      </c>
      <c r="K139" s="273" t="s">
        <v>51</v>
      </c>
      <c r="L139" s="273" t="s">
        <v>51</v>
      </c>
      <c r="M139" s="274" t="s">
        <v>51</v>
      </c>
      <c r="N139" s="271">
        <v>109681</v>
      </c>
      <c r="O139" s="271">
        <v>54841</v>
      </c>
      <c r="P139" s="271">
        <v>27420</v>
      </c>
      <c r="Q139" s="271">
        <v>9136</v>
      </c>
      <c r="R139" s="279">
        <v>98683</v>
      </c>
      <c r="S139" s="271">
        <v>49342</v>
      </c>
      <c r="T139" s="271">
        <v>24671</v>
      </c>
      <c r="U139" s="271">
        <v>8220</v>
      </c>
      <c r="V139" s="279">
        <v>84599</v>
      </c>
      <c r="W139" s="271">
        <v>42300</v>
      </c>
      <c r="X139" s="271">
        <v>21150</v>
      </c>
      <c r="Y139" s="299">
        <v>7047</v>
      </c>
      <c r="Z139" s="279">
        <v>64293</v>
      </c>
      <c r="AA139" s="271">
        <v>32147</v>
      </c>
      <c r="AB139" s="271">
        <v>16073</v>
      </c>
      <c r="AC139" s="299">
        <v>5356</v>
      </c>
      <c r="FW139" s="280"/>
      <c r="FX139" s="280"/>
      <c r="FY139" s="280"/>
      <c r="FZ139" s="280"/>
      <c r="GA139" s="280"/>
      <c r="GB139" s="280"/>
      <c r="GC139" s="280"/>
      <c r="GD139" s="280"/>
      <c r="GE139" s="280"/>
      <c r="GF139" s="280"/>
      <c r="GG139" s="280"/>
      <c r="GH139" s="280"/>
      <c r="GI139" s="280"/>
      <c r="GJ139" s="280"/>
      <c r="GK139" s="280"/>
      <c r="GL139" s="280"/>
      <c r="GM139" s="280"/>
      <c r="GN139" s="280"/>
      <c r="GO139" s="280"/>
      <c r="GP139" s="280"/>
      <c r="GQ139" s="280"/>
      <c r="GR139" s="280"/>
      <c r="GS139" s="280"/>
      <c r="GT139" s="280"/>
      <c r="GU139" s="280"/>
      <c r="GV139" s="280"/>
      <c r="GW139" s="280"/>
      <c r="GX139" s="280"/>
      <c r="GY139" s="280"/>
      <c r="GZ139" s="280"/>
      <c r="HA139" s="280"/>
      <c r="HB139" s="280"/>
      <c r="HC139" s="280"/>
      <c r="HD139" s="280"/>
      <c r="HE139" s="280"/>
      <c r="HF139" s="280"/>
      <c r="HG139" s="280"/>
      <c r="HH139" s="280"/>
      <c r="HI139" s="280"/>
      <c r="HJ139" s="280"/>
      <c r="HK139" s="280"/>
      <c r="HL139" s="280"/>
      <c r="HM139" s="280"/>
      <c r="HN139" s="280"/>
      <c r="HO139" s="280"/>
      <c r="HP139" s="280"/>
      <c r="HQ139" s="280"/>
      <c r="HR139" s="280"/>
    </row>
    <row r="140" spans="1:226" s="271" customFormat="1" ht="18" hidden="1" x14ac:dyDescent="0.3">
      <c r="A140" s="278">
        <v>75</v>
      </c>
      <c r="B140" s="347">
        <v>223694</v>
      </c>
      <c r="C140" s="271">
        <v>111847</v>
      </c>
      <c r="D140" s="271">
        <v>55924</v>
      </c>
      <c r="E140" s="271">
        <v>18634</v>
      </c>
      <c r="F140" s="272" t="s">
        <v>51</v>
      </c>
      <c r="G140" s="273" t="s">
        <v>51</v>
      </c>
      <c r="H140" s="273" t="s">
        <v>51</v>
      </c>
      <c r="I140" s="274" t="s">
        <v>51</v>
      </c>
      <c r="J140" s="273" t="s">
        <v>51</v>
      </c>
      <c r="K140" s="273" t="s">
        <v>51</v>
      </c>
      <c r="L140" s="273" t="s">
        <v>51</v>
      </c>
      <c r="M140" s="274" t="s">
        <v>51</v>
      </c>
      <c r="N140" s="271">
        <v>114460</v>
      </c>
      <c r="O140" s="271">
        <v>57230</v>
      </c>
      <c r="P140" s="271">
        <v>28615</v>
      </c>
      <c r="Q140" s="271">
        <v>9535</v>
      </c>
      <c r="R140" s="279">
        <v>102974</v>
      </c>
      <c r="S140" s="271">
        <v>51487</v>
      </c>
      <c r="T140" s="271">
        <v>25744</v>
      </c>
      <c r="U140" s="271">
        <v>8578</v>
      </c>
      <c r="V140" s="279">
        <v>88266</v>
      </c>
      <c r="W140" s="271">
        <v>44133</v>
      </c>
      <c r="X140" s="271">
        <v>22067</v>
      </c>
      <c r="Y140" s="299">
        <v>7353</v>
      </c>
      <c r="Z140" s="279">
        <v>67084</v>
      </c>
      <c r="AA140" s="271">
        <v>33542</v>
      </c>
      <c r="AB140" s="271">
        <v>16771</v>
      </c>
      <c r="AC140" s="299">
        <v>5588</v>
      </c>
      <c r="FW140" s="280"/>
      <c r="FX140" s="280"/>
      <c r="FY140" s="280"/>
      <c r="FZ140" s="280"/>
      <c r="GA140" s="280"/>
      <c r="GB140" s="280"/>
      <c r="GC140" s="280"/>
      <c r="GD140" s="280"/>
      <c r="GE140" s="280"/>
      <c r="GF140" s="280"/>
      <c r="GG140" s="280"/>
      <c r="GH140" s="280"/>
      <c r="GI140" s="280"/>
      <c r="GJ140" s="280"/>
      <c r="GK140" s="280"/>
      <c r="GL140" s="280"/>
      <c r="GM140" s="280"/>
      <c r="GN140" s="280"/>
      <c r="GO140" s="280"/>
      <c r="GP140" s="280"/>
      <c r="GQ140" s="280"/>
      <c r="GR140" s="280"/>
      <c r="GS140" s="280"/>
      <c r="GT140" s="280"/>
      <c r="GU140" s="280"/>
      <c r="GV140" s="280"/>
      <c r="GW140" s="280"/>
      <c r="GX140" s="280"/>
      <c r="GY140" s="280"/>
      <c r="GZ140" s="280"/>
      <c r="HA140" s="280"/>
      <c r="HB140" s="280"/>
      <c r="HC140" s="280"/>
      <c r="HD140" s="280"/>
      <c r="HE140" s="280"/>
      <c r="HF140" s="280"/>
      <c r="HG140" s="280"/>
      <c r="HH140" s="280"/>
      <c r="HI140" s="280"/>
      <c r="HJ140" s="280"/>
      <c r="HK140" s="280"/>
      <c r="HL140" s="280"/>
      <c r="HM140" s="280"/>
      <c r="HN140" s="280"/>
      <c r="HO140" s="280"/>
      <c r="HP140" s="280"/>
      <c r="HQ140" s="280"/>
      <c r="HR140" s="280"/>
    </row>
    <row r="141" spans="1:226" s="271" customFormat="1" ht="18" hidden="1" x14ac:dyDescent="0.3">
      <c r="A141" s="278">
        <v>99</v>
      </c>
      <c r="B141" s="347">
        <v>223694</v>
      </c>
      <c r="C141" s="271">
        <v>111847</v>
      </c>
      <c r="D141" s="271">
        <v>55924</v>
      </c>
      <c r="E141" s="271">
        <v>18634</v>
      </c>
      <c r="F141" s="272" t="s">
        <v>51</v>
      </c>
      <c r="G141" s="273" t="s">
        <v>51</v>
      </c>
      <c r="H141" s="273" t="s">
        <v>51</v>
      </c>
      <c r="I141" s="274" t="s">
        <v>51</v>
      </c>
      <c r="J141" s="273" t="s">
        <v>51</v>
      </c>
      <c r="K141" s="273" t="s">
        <v>51</v>
      </c>
      <c r="L141" s="273" t="s">
        <v>51</v>
      </c>
      <c r="M141" s="274" t="s">
        <v>51</v>
      </c>
      <c r="N141" s="271">
        <v>114460</v>
      </c>
      <c r="O141" s="271">
        <v>57230</v>
      </c>
      <c r="P141" s="271">
        <v>28615</v>
      </c>
      <c r="Q141" s="271">
        <v>9535</v>
      </c>
      <c r="R141" s="279">
        <v>102974</v>
      </c>
      <c r="S141" s="271">
        <v>51487</v>
      </c>
      <c r="T141" s="271">
        <v>25744</v>
      </c>
      <c r="U141" s="271">
        <v>8578</v>
      </c>
      <c r="V141" s="279">
        <v>88266</v>
      </c>
      <c r="W141" s="271">
        <v>44133</v>
      </c>
      <c r="X141" s="271">
        <v>22067</v>
      </c>
      <c r="Y141" s="299">
        <v>7353</v>
      </c>
      <c r="Z141" s="279">
        <v>67084</v>
      </c>
      <c r="AA141" s="271">
        <v>33542</v>
      </c>
      <c r="AB141" s="271">
        <v>16771</v>
      </c>
      <c r="AC141" s="299">
        <v>5588</v>
      </c>
      <c r="FW141" s="280"/>
      <c r="FX141" s="280"/>
      <c r="FY141" s="280"/>
      <c r="FZ141" s="280"/>
      <c r="GA141" s="280"/>
      <c r="GB141" s="280"/>
      <c r="GC141" s="280"/>
      <c r="GD141" s="280"/>
      <c r="GE141" s="280"/>
      <c r="GF141" s="280"/>
      <c r="GG141" s="280"/>
      <c r="GH141" s="280"/>
      <c r="GI141" s="280"/>
      <c r="GJ141" s="280"/>
      <c r="GK141" s="280"/>
      <c r="GL141" s="280"/>
      <c r="GM141" s="280"/>
      <c r="GN141" s="280"/>
      <c r="GO141" s="280"/>
      <c r="GP141" s="280"/>
      <c r="GQ141" s="280"/>
      <c r="GR141" s="280"/>
      <c r="GS141" s="280"/>
      <c r="GT141" s="280"/>
      <c r="GU141" s="280"/>
      <c r="GV141" s="280"/>
      <c r="GW141" s="280"/>
      <c r="GX141" s="280"/>
      <c r="GY141" s="280"/>
      <c r="GZ141" s="280"/>
      <c r="HA141" s="280"/>
      <c r="HB141" s="280"/>
      <c r="HC141" s="280"/>
      <c r="HD141" s="280"/>
      <c r="HE141" s="280"/>
      <c r="HF141" s="280"/>
      <c r="HG141" s="280"/>
      <c r="HH141" s="280"/>
      <c r="HI141" s="280"/>
      <c r="HJ141" s="280"/>
      <c r="HK141" s="280"/>
      <c r="HL141" s="280"/>
      <c r="HM141" s="280"/>
      <c r="HN141" s="280"/>
      <c r="HO141" s="280"/>
      <c r="HP141" s="280"/>
      <c r="HQ141" s="280"/>
      <c r="HR141" s="280"/>
    </row>
    <row r="142" spans="1:226" s="271" customFormat="1" ht="18" hidden="1" x14ac:dyDescent="0.3">
      <c r="A142" s="283">
        <v>0</v>
      </c>
      <c r="B142" s="284" t="s">
        <v>51</v>
      </c>
      <c r="C142" s="285" t="s">
        <v>51</v>
      </c>
      <c r="D142" s="285" t="s">
        <v>51</v>
      </c>
      <c r="E142" s="286" t="s">
        <v>51</v>
      </c>
      <c r="F142" s="287" t="s">
        <v>51</v>
      </c>
      <c r="G142" s="288" t="s">
        <v>51</v>
      </c>
      <c r="H142" s="288" t="s">
        <v>51</v>
      </c>
      <c r="I142" s="289" t="s">
        <v>51</v>
      </c>
      <c r="J142" s="288" t="s">
        <v>51</v>
      </c>
      <c r="K142" s="288" t="s">
        <v>51</v>
      </c>
      <c r="L142" s="288" t="s">
        <v>51</v>
      </c>
      <c r="M142" s="289" t="s">
        <v>51</v>
      </c>
      <c r="N142" s="284" t="s">
        <v>51</v>
      </c>
      <c r="O142" s="285" t="s">
        <v>51</v>
      </c>
      <c r="P142" s="285" t="s">
        <v>51</v>
      </c>
      <c r="Q142" s="285" t="s">
        <v>51</v>
      </c>
      <c r="R142" s="284" t="s">
        <v>51</v>
      </c>
      <c r="S142" s="285" t="s">
        <v>51</v>
      </c>
      <c r="T142" s="285" t="s">
        <v>51</v>
      </c>
      <c r="U142" s="285" t="s">
        <v>51</v>
      </c>
      <c r="V142" s="284" t="s">
        <v>51</v>
      </c>
      <c r="W142" s="285" t="s">
        <v>51</v>
      </c>
      <c r="X142" s="285" t="s">
        <v>51</v>
      </c>
      <c r="Y142" s="285" t="s">
        <v>51</v>
      </c>
      <c r="Z142" s="284" t="s">
        <v>51</v>
      </c>
      <c r="AA142" s="285" t="s">
        <v>51</v>
      </c>
      <c r="AB142" s="285" t="s">
        <v>51</v>
      </c>
      <c r="AC142" s="286" t="s">
        <v>51</v>
      </c>
      <c r="FW142" s="280"/>
      <c r="FX142" s="280"/>
      <c r="FY142" s="280"/>
      <c r="FZ142" s="280"/>
      <c r="GA142" s="280"/>
      <c r="GB142" s="280"/>
      <c r="GC142" s="280"/>
      <c r="GD142" s="280"/>
      <c r="GE142" s="280"/>
      <c r="GF142" s="280"/>
      <c r="GG142" s="280"/>
      <c r="GH142" s="280"/>
      <c r="GI142" s="280"/>
      <c r="GJ142" s="280"/>
      <c r="GK142" s="280"/>
      <c r="GL142" s="280"/>
      <c r="GM142" s="280"/>
      <c r="GN142" s="280"/>
      <c r="GO142" s="280"/>
      <c r="GP142" s="280"/>
      <c r="GQ142" s="280"/>
      <c r="GR142" s="280"/>
      <c r="GS142" s="280"/>
      <c r="GT142" s="280"/>
      <c r="GU142" s="280"/>
      <c r="GV142" s="280"/>
      <c r="GW142" s="280"/>
      <c r="GX142" s="280"/>
      <c r="GY142" s="280"/>
      <c r="GZ142" s="280"/>
      <c r="HA142" s="280"/>
      <c r="HB142" s="280"/>
      <c r="HC142" s="280"/>
      <c r="HD142" s="280"/>
      <c r="HE142" s="280"/>
      <c r="HF142" s="280"/>
      <c r="HG142" s="280"/>
      <c r="HH142" s="280"/>
      <c r="HI142" s="280"/>
      <c r="HJ142" s="280"/>
      <c r="HK142" s="280"/>
      <c r="HL142" s="280"/>
      <c r="HM142" s="280"/>
      <c r="HN142" s="280"/>
      <c r="HO142" s="280"/>
      <c r="HP142" s="280"/>
      <c r="HQ142" s="280"/>
      <c r="HR142" s="280"/>
    </row>
    <row r="143" spans="1:226" s="271" customFormat="1" ht="18" hidden="1" x14ac:dyDescent="0.3">
      <c r="A143" s="278">
        <v>1</v>
      </c>
      <c r="B143" s="279">
        <v>10799</v>
      </c>
      <c r="C143" s="271">
        <v>5400</v>
      </c>
      <c r="D143" s="271">
        <v>2700</v>
      </c>
      <c r="E143" s="271">
        <v>900</v>
      </c>
      <c r="F143" s="272" t="s">
        <v>51</v>
      </c>
      <c r="G143" s="273" t="s">
        <v>51</v>
      </c>
      <c r="H143" s="273" t="s">
        <v>51</v>
      </c>
      <c r="I143" s="274" t="s">
        <v>51</v>
      </c>
      <c r="J143" s="273" t="s">
        <v>51</v>
      </c>
      <c r="K143" s="273" t="s">
        <v>51</v>
      </c>
      <c r="L143" s="273" t="s">
        <v>51</v>
      </c>
      <c r="M143" s="274" t="s">
        <v>51</v>
      </c>
      <c r="N143" s="271">
        <v>4610</v>
      </c>
      <c r="O143" s="271">
        <v>2305</v>
      </c>
      <c r="P143" s="271">
        <v>1153</v>
      </c>
      <c r="Q143" s="271">
        <v>384</v>
      </c>
      <c r="R143" s="279">
        <v>3888</v>
      </c>
      <c r="S143" s="271">
        <v>1944</v>
      </c>
      <c r="T143" s="271">
        <v>972</v>
      </c>
      <c r="U143" s="271">
        <v>324</v>
      </c>
      <c r="V143" s="279">
        <v>2871</v>
      </c>
      <c r="W143" s="271">
        <v>1436</v>
      </c>
      <c r="X143" s="271">
        <v>718</v>
      </c>
      <c r="Y143" s="299">
        <v>239</v>
      </c>
      <c r="Z143" s="279">
        <v>2179</v>
      </c>
      <c r="AA143" s="271">
        <v>1090</v>
      </c>
      <c r="AB143" s="271">
        <v>545</v>
      </c>
      <c r="AC143" s="299">
        <v>182</v>
      </c>
      <c r="FW143" s="280"/>
      <c r="FX143" s="280"/>
      <c r="FY143" s="280"/>
      <c r="FZ143" s="280"/>
      <c r="GA143" s="280"/>
      <c r="GB143" s="280"/>
      <c r="GC143" s="280"/>
      <c r="GD143" s="280"/>
      <c r="GE143" s="280"/>
      <c r="GF143" s="280"/>
      <c r="GG143" s="280"/>
      <c r="GH143" s="280"/>
      <c r="GI143" s="280"/>
      <c r="GJ143" s="280"/>
      <c r="GK143" s="280"/>
      <c r="GL143" s="280"/>
      <c r="GM143" s="280"/>
      <c r="GN143" s="280"/>
      <c r="GO143" s="280"/>
      <c r="GP143" s="280"/>
      <c r="GQ143" s="280"/>
      <c r="GR143" s="280"/>
      <c r="GS143" s="280"/>
      <c r="GT143" s="280"/>
      <c r="GU143" s="280"/>
      <c r="GV143" s="280"/>
      <c r="GW143" s="280"/>
      <c r="GX143" s="280"/>
      <c r="GY143" s="280"/>
      <c r="GZ143" s="280"/>
      <c r="HA143" s="280"/>
      <c r="HB143" s="280"/>
      <c r="HC143" s="280"/>
      <c r="HD143" s="280"/>
      <c r="HE143" s="280"/>
      <c r="HF143" s="280"/>
      <c r="HG143" s="280"/>
      <c r="HH143" s="280"/>
      <c r="HI143" s="280"/>
      <c r="HJ143" s="280"/>
      <c r="HK143" s="280"/>
      <c r="HL143" s="280"/>
      <c r="HM143" s="280"/>
      <c r="HN143" s="280"/>
      <c r="HO143" s="280"/>
      <c r="HP143" s="280"/>
      <c r="HQ143" s="280"/>
      <c r="HR143" s="280"/>
    </row>
    <row r="144" spans="1:226" s="271" customFormat="1" ht="18" hidden="1" x14ac:dyDescent="0.3">
      <c r="A144" s="278">
        <v>2</v>
      </c>
      <c r="B144" s="279">
        <v>16924</v>
      </c>
      <c r="C144" s="271">
        <v>8462</v>
      </c>
      <c r="D144" s="271">
        <v>4231</v>
      </c>
      <c r="E144" s="271">
        <v>1410</v>
      </c>
      <c r="F144" s="272" t="s">
        <v>51</v>
      </c>
      <c r="G144" s="273" t="s">
        <v>51</v>
      </c>
      <c r="H144" s="273" t="s">
        <v>51</v>
      </c>
      <c r="I144" s="274" t="s">
        <v>51</v>
      </c>
      <c r="J144" s="273" t="s">
        <v>51</v>
      </c>
      <c r="K144" s="273" t="s">
        <v>51</v>
      </c>
      <c r="L144" s="273" t="s">
        <v>51</v>
      </c>
      <c r="M144" s="274" t="s">
        <v>51</v>
      </c>
      <c r="N144" s="271">
        <v>7340</v>
      </c>
      <c r="O144" s="271">
        <v>3670</v>
      </c>
      <c r="P144" s="271">
        <v>1835</v>
      </c>
      <c r="Q144" s="271">
        <v>611</v>
      </c>
      <c r="R144" s="279">
        <v>6188</v>
      </c>
      <c r="S144" s="271">
        <v>3094</v>
      </c>
      <c r="T144" s="271">
        <v>1547</v>
      </c>
      <c r="U144" s="271">
        <v>515</v>
      </c>
      <c r="V144" s="279">
        <v>4579</v>
      </c>
      <c r="W144" s="271">
        <v>2290</v>
      </c>
      <c r="X144" s="271">
        <v>1145</v>
      </c>
      <c r="Y144" s="299">
        <v>381</v>
      </c>
      <c r="Z144" s="279">
        <v>3488</v>
      </c>
      <c r="AA144" s="271">
        <v>1744</v>
      </c>
      <c r="AB144" s="271">
        <v>872</v>
      </c>
      <c r="AC144" s="299">
        <v>291</v>
      </c>
      <c r="FW144" s="280"/>
      <c r="FX144" s="280"/>
      <c r="FY144" s="280"/>
      <c r="FZ144" s="280"/>
      <c r="GA144" s="280"/>
      <c r="GB144" s="280"/>
      <c r="GC144" s="280"/>
      <c r="GD144" s="280"/>
      <c r="GE144" s="280"/>
      <c r="GF144" s="280"/>
      <c r="GG144" s="280"/>
      <c r="GH144" s="280"/>
      <c r="GI144" s="280"/>
      <c r="GJ144" s="280"/>
      <c r="GK144" s="280"/>
      <c r="GL144" s="280"/>
      <c r="GM144" s="280"/>
      <c r="GN144" s="280"/>
      <c r="GO144" s="280"/>
      <c r="GP144" s="280"/>
      <c r="GQ144" s="280"/>
      <c r="GR144" s="280"/>
      <c r="GS144" s="280"/>
      <c r="GT144" s="280"/>
      <c r="GU144" s="280"/>
      <c r="GV144" s="280"/>
      <c r="GW144" s="280"/>
      <c r="GX144" s="280"/>
      <c r="GY144" s="280"/>
      <c r="GZ144" s="280"/>
      <c r="HA144" s="280"/>
      <c r="HB144" s="280"/>
      <c r="HC144" s="280"/>
      <c r="HD144" s="280"/>
      <c r="HE144" s="280"/>
      <c r="HF144" s="280"/>
      <c r="HG144" s="280"/>
      <c r="HH144" s="280"/>
      <c r="HI144" s="280"/>
      <c r="HJ144" s="280"/>
      <c r="HK144" s="280"/>
      <c r="HL144" s="280"/>
      <c r="HM144" s="280"/>
      <c r="HN144" s="280"/>
      <c r="HO144" s="280"/>
      <c r="HP144" s="280"/>
      <c r="HQ144" s="280"/>
      <c r="HR144" s="280"/>
    </row>
    <row r="145" spans="1:226" s="271" customFormat="1" ht="18" hidden="1" x14ac:dyDescent="0.3">
      <c r="A145" s="290">
        <v>3</v>
      </c>
      <c r="B145" s="281">
        <v>24606</v>
      </c>
      <c r="C145" s="282">
        <v>12303</v>
      </c>
      <c r="D145" s="282">
        <v>6152</v>
      </c>
      <c r="E145" s="282">
        <v>2050</v>
      </c>
      <c r="F145" s="275" t="s">
        <v>51</v>
      </c>
      <c r="G145" s="276" t="s">
        <v>51</v>
      </c>
      <c r="H145" s="276" t="s">
        <v>51</v>
      </c>
      <c r="I145" s="277" t="s">
        <v>51</v>
      </c>
      <c r="J145" s="276" t="s">
        <v>51</v>
      </c>
      <c r="K145" s="276" t="s">
        <v>51</v>
      </c>
      <c r="L145" s="276" t="s">
        <v>51</v>
      </c>
      <c r="M145" s="277" t="s">
        <v>51</v>
      </c>
      <c r="N145" s="282">
        <v>10756</v>
      </c>
      <c r="O145" s="282">
        <v>5378</v>
      </c>
      <c r="P145" s="282">
        <v>2689</v>
      </c>
      <c r="Q145" s="282">
        <v>896</v>
      </c>
      <c r="R145" s="281">
        <v>9068</v>
      </c>
      <c r="S145" s="282">
        <v>4534</v>
      </c>
      <c r="T145" s="282">
        <v>2267</v>
      </c>
      <c r="U145" s="282">
        <v>755</v>
      </c>
      <c r="V145" s="281">
        <v>7046</v>
      </c>
      <c r="W145" s="282">
        <v>3523</v>
      </c>
      <c r="X145" s="282">
        <v>1762</v>
      </c>
      <c r="Y145" s="300">
        <v>587</v>
      </c>
      <c r="Z145" s="281">
        <v>5356</v>
      </c>
      <c r="AA145" s="282">
        <v>2678</v>
      </c>
      <c r="AB145" s="282">
        <v>1339</v>
      </c>
      <c r="AC145" s="300">
        <v>446</v>
      </c>
      <c r="FW145" s="280"/>
      <c r="FX145" s="280"/>
      <c r="FY145" s="280"/>
      <c r="FZ145" s="280"/>
      <c r="GA145" s="280"/>
      <c r="GB145" s="280"/>
      <c r="GC145" s="280"/>
      <c r="GD145" s="280"/>
      <c r="GE145" s="280"/>
      <c r="GF145" s="280"/>
      <c r="GG145" s="280"/>
      <c r="GH145" s="280"/>
      <c r="GI145" s="280"/>
      <c r="GJ145" s="280"/>
      <c r="GK145" s="280"/>
      <c r="GL145" s="280"/>
      <c r="GM145" s="280"/>
      <c r="GN145" s="280"/>
      <c r="GO145" s="280"/>
      <c r="GP145" s="280"/>
      <c r="GQ145" s="280"/>
      <c r="GR145" s="280"/>
      <c r="GS145" s="280"/>
      <c r="GT145" s="280"/>
      <c r="GU145" s="280"/>
      <c r="GV145" s="280"/>
      <c r="GW145" s="280"/>
      <c r="GX145" s="280"/>
      <c r="GY145" s="280"/>
      <c r="GZ145" s="280"/>
      <c r="HA145" s="280"/>
      <c r="HB145" s="280"/>
      <c r="HC145" s="280"/>
      <c r="HD145" s="280"/>
      <c r="HE145" s="280"/>
      <c r="HF145" s="280"/>
      <c r="HG145" s="280"/>
      <c r="HH145" s="280"/>
      <c r="HI145" s="280"/>
      <c r="HJ145" s="280"/>
      <c r="HK145" s="280"/>
      <c r="HL145" s="280"/>
      <c r="HM145" s="280"/>
      <c r="HN145" s="280"/>
      <c r="HO145" s="280"/>
      <c r="HP145" s="280"/>
      <c r="HQ145" s="280"/>
      <c r="HR145" s="280"/>
    </row>
    <row r="146" spans="1:226" hidden="1" x14ac:dyDescent="0.5">
      <c r="A146" s="53"/>
      <c r="B146" s="54"/>
      <c r="C146" s="54"/>
      <c r="D146" s="54"/>
      <c r="E146" s="54"/>
      <c r="F146" s="54"/>
      <c r="G146" s="54"/>
      <c r="H146" s="54"/>
      <c r="I146" s="54"/>
      <c r="J146" s="54"/>
      <c r="K146" s="54"/>
      <c r="L146" s="54"/>
      <c r="M146" s="54"/>
      <c r="O146" s="25"/>
      <c r="P146" s="25"/>
      <c r="Q146" s="25"/>
      <c r="R146" s="25"/>
      <c r="S146" s="25"/>
      <c r="T146" s="25"/>
      <c r="U146" s="25"/>
      <c r="V146" s="25"/>
      <c r="W146" s="25"/>
      <c r="X146" s="25"/>
      <c r="Y146" s="25"/>
      <c r="Z146" s="25"/>
    </row>
    <row r="147" spans="1:226" hidden="1" x14ac:dyDescent="0.5">
      <c r="A147" s="558" t="s">
        <v>106</v>
      </c>
      <c r="B147" s="559"/>
      <c r="C147" s="559"/>
      <c r="D147" s="559"/>
      <c r="E147" s="559"/>
      <c r="F147" s="559"/>
      <c r="G147" s="559"/>
      <c r="H147" s="559"/>
      <c r="I147" s="559"/>
      <c r="J147" s="559"/>
      <c r="K147" s="559"/>
      <c r="L147" s="559"/>
      <c r="M147" s="559"/>
      <c r="N147" s="559"/>
      <c r="O147" s="559"/>
      <c r="P147" s="559"/>
      <c r="Q147" s="559"/>
      <c r="R147" s="559"/>
      <c r="S147" s="559"/>
      <c r="T147" s="559"/>
      <c r="U147" s="559"/>
      <c r="V147" s="559"/>
      <c r="W147" s="559"/>
      <c r="X147" s="559"/>
      <c r="Y147" s="559"/>
      <c r="Z147" s="559"/>
      <c r="AA147" s="559"/>
      <c r="AB147" s="559"/>
      <c r="AC147" s="559"/>
    </row>
    <row r="148" spans="1:226" s="296" customFormat="1" hidden="1" x14ac:dyDescent="0.3">
      <c r="A148" s="291" t="s">
        <v>101</v>
      </c>
      <c r="B148" s="292" t="s">
        <v>102</v>
      </c>
      <c r="C148" s="293" t="s">
        <v>103</v>
      </c>
      <c r="D148" s="293" t="s">
        <v>104</v>
      </c>
      <c r="E148" s="294" t="s">
        <v>105</v>
      </c>
      <c r="F148" s="292" t="s">
        <v>102</v>
      </c>
      <c r="G148" s="293" t="s">
        <v>103</v>
      </c>
      <c r="H148" s="293" t="s">
        <v>104</v>
      </c>
      <c r="I148" s="295" t="s">
        <v>105</v>
      </c>
      <c r="J148" s="293" t="s">
        <v>102</v>
      </c>
      <c r="K148" s="293" t="s">
        <v>103</v>
      </c>
      <c r="L148" s="293" t="s">
        <v>104</v>
      </c>
      <c r="M148" s="295" t="s">
        <v>105</v>
      </c>
      <c r="N148" s="293" t="s">
        <v>102</v>
      </c>
      <c r="O148" s="293" t="s">
        <v>103</v>
      </c>
      <c r="P148" s="293" t="s">
        <v>104</v>
      </c>
      <c r="Q148" s="294" t="s">
        <v>105</v>
      </c>
      <c r="R148" s="292" t="s">
        <v>102</v>
      </c>
      <c r="S148" s="293" t="s">
        <v>103</v>
      </c>
      <c r="T148" s="293" t="s">
        <v>104</v>
      </c>
      <c r="U148" s="294" t="s">
        <v>105</v>
      </c>
      <c r="V148" s="292" t="s">
        <v>102</v>
      </c>
      <c r="W148" s="293" t="s">
        <v>103</v>
      </c>
      <c r="X148" s="293" t="s">
        <v>104</v>
      </c>
      <c r="Y148" s="295" t="s">
        <v>105</v>
      </c>
      <c r="Z148" s="292" t="s">
        <v>102</v>
      </c>
      <c r="AA148" s="293" t="s">
        <v>103</v>
      </c>
      <c r="AB148" s="293" t="s">
        <v>104</v>
      </c>
      <c r="AC148" s="295" t="s">
        <v>105</v>
      </c>
      <c r="FW148" s="297"/>
      <c r="FX148" s="297"/>
      <c r="FY148" s="297"/>
      <c r="FZ148" s="297"/>
      <c r="GA148" s="297"/>
      <c r="GB148" s="297"/>
      <c r="GC148" s="297"/>
      <c r="GD148" s="297"/>
      <c r="GE148" s="297"/>
      <c r="GF148" s="297"/>
      <c r="GG148" s="297"/>
      <c r="GH148" s="297"/>
      <c r="GI148" s="297"/>
      <c r="GJ148" s="297"/>
      <c r="GK148" s="297"/>
      <c r="GL148" s="297"/>
      <c r="GM148" s="297"/>
      <c r="GN148" s="297"/>
      <c r="GO148" s="297"/>
      <c r="GP148" s="297"/>
      <c r="GQ148" s="297"/>
      <c r="GR148" s="297"/>
      <c r="GS148" s="297"/>
      <c r="GT148" s="297"/>
      <c r="GU148" s="297"/>
      <c r="GV148" s="297"/>
      <c r="GW148" s="297"/>
      <c r="GX148" s="297"/>
      <c r="GY148" s="297"/>
      <c r="GZ148" s="297"/>
      <c r="HA148" s="297"/>
      <c r="HB148" s="297"/>
      <c r="HC148" s="297"/>
      <c r="HD148" s="297"/>
      <c r="HE148" s="297"/>
      <c r="HF148" s="297"/>
      <c r="HG148" s="297"/>
      <c r="HH148" s="297"/>
      <c r="HI148" s="297"/>
      <c r="HJ148" s="297"/>
      <c r="HK148" s="297"/>
      <c r="HL148" s="297"/>
      <c r="HM148" s="297"/>
      <c r="HN148" s="297"/>
      <c r="HO148" s="297"/>
      <c r="HP148" s="297"/>
      <c r="HQ148" s="297"/>
      <c r="HR148" s="297"/>
    </row>
    <row r="149" spans="1:226" s="271" customFormat="1" ht="18" hidden="1" x14ac:dyDescent="0.3">
      <c r="A149" s="278">
        <v>18</v>
      </c>
      <c r="B149" s="279">
        <v>18281</v>
      </c>
      <c r="C149" s="271">
        <v>9689</v>
      </c>
      <c r="D149" s="271">
        <v>4936</v>
      </c>
      <c r="E149" s="271">
        <v>1523</v>
      </c>
      <c r="F149" s="272" t="s">
        <v>51</v>
      </c>
      <c r="G149" s="273" t="s">
        <v>51</v>
      </c>
      <c r="H149" s="273" t="s">
        <v>51</v>
      </c>
      <c r="I149" s="274" t="s">
        <v>51</v>
      </c>
      <c r="J149" s="273" t="s">
        <v>51</v>
      </c>
      <c r="K149" s="273" t="s">
        <v>51</v>
      </c>
      <c r="L149" s="273" t="s">
        <v>51</v>
      </c>
      <c r="M149" s="274" t="s">
        <v>51</v>
      </c>
      <c r="N149" s="271">
        <v>5256</v>
      </c>
      <c r="O149" s="271">
        <v>2786</v>
      </c>
      <c r="P149" s="271">
        <v>1419</v>
      </c>
      <c r="Q149" s="271">
        <v>438</v>
      </c>
      <c r="R149" s="279">
        <v>3740</v>
      </c>
      <c r="S149" s="271">
        <v>1982</v>
      </c>
      <c r="T149" s="271">
        <v>1010</v>
      </c>
      <c r="U149" s="271">
        <v>312</v>
      </c>
      <c r="V149" s="279">
        <v>2858</v>
      </c>
      <c r="W149" s="271">
        <v>1515</v>
      </c>
      <c r="X149" s="271">
        <v>772</v>
      </c>
      <c r="Y149" s="299">
        <v>238</v>
      </c>
      <c r="Z149" s="279">
        <v>2171</v>
      </c>
      <c r="AA149" s="271">
        <v>1151</v>
      </c>
      <c r="AB149" s="271">
        <v>586</v>
      </c>
      <c r="AC149" s="298">
        <v>181</v>
      </c>
      <c r="FW149" s="280"/>
      <c r="FX149" s="280"/>
      <c r="FY149" s="280"/>
      <c r="FZ149" s="280"/>
      <c r="GA149" s="280"/>
      <c r="GB149" s="280"/>
      <c r="GC149" s="280"/>
      <c r="GD149" s="280"/>
      <c r="GE149" s="280"/>
      <c r="GF149" s="280"/>
      <c r="GG149" s="280"/>
      <c r="GH149" s="280"/>
      <c r="GI149" s="280"/>
      <c r="GJ149" s="280"/>
      <c r="GK149" s="280"/>
      <c r="GL149" s="280"/>
      <c r="GM149" s="280"/>
      <c r="GN149" s="280"/>
      <c r="GO149" s="280"/>
      <c r="GP149" s="280"/>
      <c r="GQ149" s="280"/>
      <c r="GR149" s="280"/>
      <c r="GS149" s="280"/>
      <c r="GT149" s="280"/>
      <c r="GU149" s="280"/>
      <c r="GV149" s="280"/>
      <c r="GW149" s="280"/>
      <c r="GX149" s="280"/>
      <c r="GY149" s="280"/>
      <c r="GZ149" s="280"/>
      <c r="HA149" s="280"/>
      <c r="HB149" s="280"/>
      <c r="HC149" s="280"/>
      <c r="HD149" s="280"/>
      <c r="HE149" s="280"/>
      <c r="HF149" s="280"/>
      <c r="HG149" s="280"/>
      <c r="HH149" s="280"/>
      <c r="HI149" s="280"/>
      <c r="HJ149" s="280"/>
      <c r="HK149" s="280"/>
      <c r="HL149" s="280"/>
      <c r="HM149" s="280"/>
      <c r="HN149" s="280"/>
      <c r="HO149" s="280"/>
      <c r="HP149" s="280"/>
      <c r="HQ149" s="280"/>
      <c r="HR149" s="280"/>
    </row>
    <row r="150" spans="1:226" s="271" customFormat="1" ht="18" hidden="1" x14ac:dyDescent="0.3">
      <c r="A150" s="278">
        <v>25</v>
      </c>
      <c r="B150" s="279">
        <v>19180</v>
      </c>
      <c r="C150" s="271">
        <v>10165</v>
      </c>
      <c r="D150" s="271">
        <v>5179</v>
      </c>
      <c r="E150" s="271">
        <v>1598</v>
      </c>
      <c r="F150" s="272" t="s">
        <v>51</v>
      </c>
      <c r="G150" s="273" t="s">
        <v>51</v>
      </c>
      <c r="H150" s="273" t="s">
        <v>51</v>
      </c>
      <c r="I150" s="274" t="s">
        <v>51</v>
      </c>
      <c r="J150" s="273" t="s">
        <v>51</v>
      </c>
      <c r="K150" s="273" t="s">
        <v>51</v>
      </c>
      <c r="L150" s="273" t="s">
        <v>51</v>
      </c>
      <c r="M150" s="274" t="s">
        <v>51</v>
      </c>
      <c r="N150" s="271">
        <v>5825</v>
      </c>
      <c r="O150" s="271">
        <v>3087</v>
      </c>
      <c r="P150" s="271">
        <v>1573</v>
      </c>
      <c r="Q150" s="271">
        <v>485</v>
      </c>
      <c r="R150" s="279">
        <v>4136</v>
      </c>
      <c r="S150" s="271">
        <v>2192</v>
      </c>
      <c r="T150" s="271">
        <v>1117</v>
      </c>
      <c r="U150" s="271">
        <v>345</v>
      </c>
      <c r="V150" s="279">
        <v>3161</v>
      </c>
      <c r="W150" s="271">
        <v>1675</v>
      </c>
      <c r="X150" s="271">
        <v>853</v>
      </c>
      <c r="Y150" s="299">
        <v>263</v>
      </c>
      <c r="Z150" s="279">
        <v>2403</v>
      </c>
      <c r="AA150" s="271">
        <v>1274</v>
      </c>
      <c r="AB150" s="271">
        <v>649</v>
      </c>
      <c r="AC150" s="299">
        <v>200</v>
      </c>
      <c r="FW150" s="280"/>
      <c r="FX150" s="280"/>
      <c r="FY150" s="280"/>
      <c r="FZ150" s="280"/>
      <c r="GA150" s="280"/>
      <c r="GB150" s="280"/>
      <c r="GC150" s="280"/>
      <c r="GD150" s="280"/>
      <c r="GE150" s="280"/>
      <c r="GF150" s="280"/>
      <c r="GG150" s="280"/>
      <c r="GH150" s="280"/>
      <c r="GI150" s="280"/>
      <c r="GJ150" s="280"/>
      <c r="GK150" s="280"/>
      <c r="GL150" s="280"/>
      <c r="GM150" s="280"/>
      <c r="GN150" s="280"/>
      <c r="GO150" s="280"/>
      <c r="GP150" s="280"/>
      <c r="GQ150" s="280"/>
      <c r="GR150" s="280"/>
      <c r="GS150" s="280"/>
      <c r="GT150" s="280"/>
      <c r="GU150" s="280"/>
      <c r="GV150" s="280"/>
      <c r="GW150" s="280"/>
      <c r="GX150" s="280"/>
      <c r="GY150" s="280"/>
      <c r="GZ150" s="280"/>
      <c r="HA150" s="280"/>
      <c r="HB150" s="280"/>
      <c r="HC150" s="280"/>
      <c r="HD150" s="280"/>
      <c r="HE150" s="280"/>
      <c r="HF150" s="280"/>
      <c r="HG150" s="280"/>
      <c r="HH150" s="280"/>
      <c r="HI150" s="280"/>
      <c r="HJ150" s="280"/>
      <c r="HK150" s="280"/>
      <c r="HL150" s="280"/>
      <c r="HM150" s="280"/>
      <c r="HN150" s="280"/>
      <c r="HO150" s="280"/>
      <c r="HP150" s="280"/>
      <c r="HQ150" s="280"/>
      <c r="HR150" s="280"/>
    </row>
    <row r="151" spans="1:226" s="271" customFormat="1" ht="18" hidden="1" x14ac:dyDescent="0.3">
      <c r="A151" s="278">
        <v>30</v>
      </c>
      <c r="B151" s="279">
        <v>20010</v>
      </c>
      <c r="C151" s="271">
        <v>10605</v>
      </c>
      <c r="D151" s="271">
        <v>5403</v>
      </c>
      <c r="E151" s="271">
        <v>1667</v>
      </c>
      <c r="F151" s="272" t="s">
        <v>51</v>
      </c>
      <c r="G151" s="273" t="s">
        <v>51</v>
      </c>
      <c r="H151" s="273" t="s">
        <v>51</v>
      </c>
      <c r="I151" s="274" t="s">
        <v>51</v>
      </c>
      <c r="J151" s="273" t="s">
        <v>51</v>
      </c>
      <c r="K151" s="273" t="s">
        <v>51</v>
      </c>
      <c r="L151" s="273" t="s">
        <v>51</v>
      </c>
      <c r="M151" s="274" t="s">
        <v>51</v>
      </c>
      <c r="N151" s="271">
        <v>6526</v>
      </c>
      <c r="O151" s="271">
        <v>3459</v>
      </c>
      <c r="P151" s="271">
        <v>1762</v>
      </c>
      <c r="Q151" s="271">
        <v>544</v>
      </c>
      <c r="R151" s="279">
        <v>5003</v>
      </c>
      <c r="S151" s="271">
        <v>2652</v>
      </c>
      <c r="T151" s="271">
        <v>1351</v>
      </c>
      <c r="U151" s="271">
        <v>417</v>
      </c>
      <c r="V151" s="279">
        <v>3825</v>
      </c>
      <c r="W151" s="271">
        <v>2027</v>
      </c>
      <c r="X151" s="271">
        <v>1033</v>
      </c>
      <c r="Y151" s="299">
        <v>319</v>
      </c>
      <c r="Z151" s="279">
        <v>2908</v>
      </c>
      <c r="AA151" s="271">
        <v>1541</v>
      </c>
      <c r="AB151" s="271">
        <v>785</v>
      </c>
      <c r="AC151" s="299">
        <v>242</v>
      </c>
      <c r="FW151" s="280"/>
      <c r="FX151" s="280"/>
      <c r="FY151" s="280"/>
      <c r="FZ151" s="280"/>
      <c r="GA151" s="280"/>
      <c r="GB151" s="280"/>
      <c r="GC151" s="280"/>
      <c r="GD151" s="280"/>
      <c r="GE151" s="280"/>
      <c r="GF151" s="280"/>
      <c r="GG151" s="280"/>
      <c r="GH151" s="280"/>
      <c r="GI151" s="280"/>
      <c r="GJ151" s="280"/>
      <c r="GK151" s="280"/>
      <c r="GL151" s="280"/>
      <c r="GM151" s="280"/>
      <c r="GN151" s="280"/>
      <c r="GO151" s="280"/>
      <c r="GP151" s="280"/>
      <c r="GQ151" s="280"/>
      <c r="GR151" s="280"/>
      <c r="GS151" s="280"/>
      <c r="GT151" s="280"/>
      <c r="GU151" s="280"/>
      <c r="GV151" s="280"/>
      <c r="GW151" s="280"/>
      <c r="GX151" s="280"/>
      <c r="GY151" s="280"/>
      <c r="GZ151" s="280"/>
      <c r="HA151" s="280"/>
      <c r="HB151" s="280"/>
      <c r="HC151" s="280"/>
      <c r="HD151" s="280"/>
      <c r="HE151" s="280"/>
      <c r="HF151" s="280"/>
      <c r="HG151" s="280"/>
      <c r="HH151" s="280"/>
      <c r="HI151" s="280"/>
      <c r="HJ151" s="280"/>
      <c r="HK151" s="280"/>
      <c r="HL151" s="280"/>
      <c r="HM151" s="280"/>
      <c r="HN151" s="280"/>
      <c r="HO151" s="280"/>
      <c r="HP151" s="280"/>
      <c r="HQ151" s="280"/>
      <c r="HR151" s="280"/>
    </row>
    <row r="152" spans="1:226" s="271" customFormat="1" ht="18" hidden="1" x14ac:dyDescent="0.3">
      <c r="A152" s="278">
        <v>35</v>
      </c>
      <c r="B152" s="279">
        <v>22366</v>
      </c>
      <c r="C152" s="271">
        <v>11854</v>
      </c>
      <c r="D152" s="271">
        <v>6039</v>
      </c>
      <c r="E152" s="271">
        <v>1863</v>
      </c>
      <c r="F152" s="272" t="s">
        <v>51</v>
      </c>
      <c r="G152" s="273" t="s">
        <v>51</v>
      </c>
      <c r="H152" s="273" t="s">
        <v>51</v>
      </c>
      <c r="I152" s="274" t="s">
        <v>51</v>
      </c>
      <c r="J152" s="273" t="s">
        <v>51</v>
      </c>
      <c r="K152" s="273" t="s">
        <v>51</v>
      </c>
      <c r="L152" s="273" t="s">
        <v>51</v>
      </c>
      <c r="M152" s="274" t="s">
        <v>51</v>
      </c>
      <c r="N152" s="271">
        <v>7309</v>
      </c>
      <c r="O152" s="271">
        <v>3874</v>
      </c>
      <c r="P152" s="271">
        <v>1973</v>
      </c>
      <c r="Q152" s="271">
        <v>609</v>
      </c>
      <c r="R152" s="279">
        <v>5598</v>
      </c>
      <c r="S152" s="271">
        <v>2967</v>
      </c>
      <c r="T152" s="271">
        <v>1511</v>
      </c>
      <c r="U152" s="271">
        <v>466</v>
      </c>
      <c r="V152" s="279">
        <v>4279</v>
      </c>
      <c r="W152" s="271">
        <v>2268</v>
      </c>
      <c r="X152" s="271">
        <v>1155</v>
      </c>
      <c r="Y152" s="299">
        <v>356</v>
      </c>
      <c r="Z152" s="279">
        <v>3253</v>
      </c>
      <c r="AA152" s="271">
        <v>1724</v>
      </c>
      <c r="AB152" s="271">
        <v>878</v>
      </c>
      <c r="AC152" s="299">
        <v>271</v>
      </c>
      <c r="FW152" s="280"/>
      <c r="FX152" s="280"/>
      <c r="FY152" s="280"/>
      <c r="FZ152" s="280"/>
      <c r="GA152" s="280"/>
      <c r="GB152" s="280"/>
      <c r="GC152" s="280"/>
      <c r="GD152" s="280"/>
      <c r="GE152" s="280"/>
      <c r="GF152" s="280"/>
      <c r="GG152" s="280"/>
      <c r="GH152" s="280"/>
      <c r="GI152" s="280"/>
      <c r="GJ152" s="280"/>
      <c r="GK152" s="280"/>
      <c r="GL152" s="280"/>
      <c r="GM152" s="280"/>
      <c r="GN152" s="280"/>
      <c r="GO152" s="280"/>
      <c r="GP152" s="280"/>
      <c r="GQ152" s="280"/>
      <c r="GR152" s="280"/>
      <c r="GS152" s="280"/>
      <c r="GT152" s="280"/>
      <c r="GU152" s="280"/>
      <c r="GV152" s="280"/>
      <c r="GW152" s="280"/>
      <c r="GX152" s="280"/>
      <c r="GY152" s="280"/>
      <c r="GZ152" s="280"/>
      <c r="HA152" s="280"/>
      <c r="HB152" s="280"/>
      <c r="HC152" s="280"/>
      <c r="HD152" s="280"/>
      <c r="HE152" s="280"/>
      <c r="HF152" s="280"/>
      <c r="HG152" s="280"/>
      <c r="HH152" s="280"/>
      <c r="HI152" s="280"/>
      <c r="HJ152" s="280"/>
      <c r="HK152" s="280"/>
      <c r="HL152" s="280"/>
      <c r="HM152" s="280"/>
      <c r="HN152" s="280"/>
      <c r="HO152" s="280"/>
      <c r="HP152" s="280"/>
      <c r="HQ152" s="280"/>
      <c r="HR152" s="280"/>
    </row>
    <row r="153" spans="1:226" s="271" customFormat="1" ht="18" hidden="1" x14ac:dyDescent="0.3">
      <c r="A153" s="278">
        <v>40</v>
      </c>
      <c r="B153" s="279">
        <v>25328</v>
      </c>
      <c r="C153" s="271">
        <v>13424</v>
      </c>
      <c r="D153" s="271">
        <v>6839</v>
      </c>
      <c r="E153" s="271">
        <v>2110</v>
      </c>
      <c r="F153" s="272" t="s">
        <v>51</v>
      </c>
      <c r="G153" s="273" t="s">
        <v>51</v>
      </c>
      <c r="H153" s="273" t="s">
        <v>51</v>
      </c>
      <c r="I153" s="274" t="s">
        <v>51</v>
      </c>
      <c r="J153" s="273" t="s">
        <v>51</v>
      </c>
      <c r="K153" s="273" t="s">
        <v>51</v>
      </c>
      <c r="L153" s="273" t="s">
        <v>51</v>
      </c>
      <c r="M153" s="274" t="s">
        <v>51</v>
      </c>
      <c r="N153" s="271">
        <v>8126</v>
      </c>
      <c r="O153" s="271">
        <v>4307</v>
      </c>
      <c r="P153" s="271">
        <v>2194</v>
      </c>
      <c r="Q153" s="271">
        <v>677</v>
      </c>
      <c r="R153" s="279">
        <v>6175</v>
      </c>
      <c r="S153" s="271">
        <v>3273</v>
      </c>
      <c r="T153" s="271">
        <v>1667</v>
      </c>
      <c r="U153" s="271">
        <v>514</v>
      </c>
      <c r="V153" s="279">
        <v>4720</v>
      </c>
      <c r="W153" s="271">
        <v>2502</v>
      </c>
      <c r="X153" s="271">
        <v>1274</v>
      </c>
      <c r="Y153" s="299">
        <v>393</v>
      </c>
      <c r="Z153" s="279">
        <v>3590</v>
      </c>
      <c r="AA153" s="271">
        <v>1903</v>
      </c>
      <c r="AB153" s="271">
        <v>969</v>
      </c>
      <c r="AC153" s="299">
        <v>299</v>
      </c>
      <c r="FW153" s="280"/>
      <c r="FX153" s="280"/>
      <c r="FY153" s="280"/>
      <c r="FZ153" s="280"/>
      <c r="GA153" s="280"/>
      <c r="GB153" s="280"/>
      <c r="GC153" s="280"/>
      <c r="GD153" s="280"/>
      <c r="GE153" s="280"/>
      <c r="GF153" s="280"/>
      <c r="GG153" s="280"/>
      <c r="GH153" s="280"/>
      <c r="GI153" s="280"/>
      <c r="GJ153" s="280"/>
      <c r="GK153" s="280"/>
      <c r="GL153" s="280"/>
      <c r="GM153" s="280"/>
      <c r="GN153" s="280"/>
      <c r="GO153" s="280"/>
      <c r="GP153" s="280"/>
      <c r="GQ153" s="280"/>
      <c r="GR153" s="280"/>
      <c r="GS153" s="280"/>
      <c r="GT153" s="280"/>
      <c r="GU153" s="280"/>
      <c r="GV153" s="280"/>
      <c r="GW153" s="280"/>
      <c r="GX153" s="280"/>
      <c r="GY153" s="280"/>
      <c r="GZ153" s="280"/>
      <c r="HA153" s="280"/>
      <c r="HB153" s="280"/>
      <c r="HC153" s="280"/>
      <c r="HD153" s="280"/>
      <c r="HE153" s="280"/>
      <c r="HF153" s="280"/>
      <c r="HG153" s="280"/>
      <c r="HH153" s="280"/>
      <c r="HI153" s="280"/>
      <c r="HJ153" s="280"/>
      <c r="HK153" s="280"/>
      <c r="HL153" s="280"/>
      <c r="HM153" s="280"/>
      <c r="HN153" s="280"/>
      <c r="HO153" s="280"/>
      <c r="HP153" s="280"/>
      <c r="HQ153" s="280"/>
      <c r="HR153" s="280"/>
    </row>
    <row r="154" spans="1:226" s="271" customFormat="1" ht="18" hidden="1" x14ac:dyDescent="0.3">
      <c r="A154" s="278">
        <v>45</v>
      </c>
      <c r="B154" s="279">
        <v>28271</v>
      </c>
      <c r="C154" s="271">
        <v>14984</v>
      </c>
      <c r="D154" s="271">
        <v>7633</v>
      </c>
      <c r="E154" s="271">
        <v>2355</v>
      </c>
      <c r="F154" s="272" t="s">
        <v>51</v>
      </c>
      <c r="G154" s="273" t="s">
        <v>51</v>
      </c>
      <c r="H154" s="273" t="s">
        <v>51</v>
      </c>
      <c r="I154" s="274" t="s">
        <v>51</v>
      </c>
      <c r="J154" s="273" t="s">
        <v>51</v>
      </c>
      <c r="K154" s="273" t="s">
        <v>51</v>
      </c>
      <c r="L154" s="273" t="s">
        <v>51</v>
      </c>
      <c r="M154" s="274" t="s">
        <v>51</v>
      </c>
      <c r="N154" s="271">
        <v>9085</v>
      </c>
      <c r="O154" s="271">
        <v>4815</v>
      </c>
      <c r="P154" s="271">
        <v>2453</v>
      </c>
      <c r="Q154" s="271">
        <v>757</v>
      </c>
      <c r="R154" s="279">
        <v>6895</v>
      </c>
      <c r="S154" s="271">
        <v>3654</v>
      </c>
      <c r="T154" s="271">
        <v>1862</v>
      </c>
      <c r="U154" s="271">
        <v>574</v>
      </c>
      <c r="V154" s="279">
        <v>5274</v>
      </c>
      <c r="W154" s="271">
        <v>2795</v>
      </c>
      <c r="X154" s="271">
        <v>1424</v>
      </c>
      <c r="Y154" s="299">
        <v>439</v>
      </c>
      <c r="Z154" s="279">
        <v>4009</v>
      </c>
      <c r="AA154" s="271">
        <v>2125</v>
      </c>
      <c r="AB154" s="271">
        <v>1082</v>
      </c>
      <c r="AC154" s="299">
        <v>334</v>
      </c>
      <c r="FW154" s="280"/>
      <c r="FX154" s="280"/>
      <c r="FY154" s="280"/>
      <c r="FZ154" s="280"/>
      <c r="GA154" s="280"/>
      <c r="GB154" s="280"/>
      <c r="GC154" s="280"/>
      <c r="GD154" s="280"/>
      <c r="GE154" s="280"/>
      <c r="GF154" s="280"/>
      <c r="GG154" s="280"/>
      <c r="GH154" s="280"/>
      <c r="GI154" s="280"/>
      <c r="GJ154" s="280"/>
      <c r="GK154" s="280"/>
      <c r="GL154" s="280"/>
      <c r="GM154" s="280"/>
      <c r="GN154" s="280"/>
      <c r="GO154" s="280"/>
      <c r="GP154" s="280"/>
      <c r="GQ154" s="280"/>
      <c r="GR154" s="280"/>
      <c r="GS154" s="280"/>
      <c r="GT154" s="280"/>
      <c r="GU154" s="280"/>
      <c r="GV154" s="280"/>
      <c r="GW154" s="280"/>
      <c r="GX154" s="280"/>
      <c r="GY154" s="280"/>
      <c r="GZ154" s="280"/>
      <c r="HA154" s="280"/>
      <c r="HB154" s="280"/>
      <c r="HC154" s="280"/>
      <c r="HD154" s="280"/>
      <c r="HE154" s="280"/>
      <c r="HF154" s="280"/>
      <c r="HG154" s="280"/>
      <c r="HH154" s="280"/>
      <c r="HI154" s="280"/>
      <c r="HJ154" s="280"/>
      <c r="HK154" s="280"/>
      <c r="HL154" s="280"/>
      <c r="HM154" s="280"/>
      <c r="HN154" s="280"/>
      <c r="HO154" s="280"/>
      <c r="HP154" s="280"/>
      <c r="HQ154" s="280"/>
      <c r="HR154" s="280"/>
    </row>
    <row r="155" spans="1:226" s="271" customFormat="1" ht="18" hidden="1" x14ac:dyDescent="0.3">
      <c r="A155" s="278">
        <v>50</v>
      </c>
      <c r="B155" s="279">
        <v>35358</v>
      </c>
      <c r="C155" s="271">
        <v>18740</v>
      </c>
      <c r="D155" s="271">
        <v>9547</v>
      </c>
      <c r="E155" s="271">
        <v>2945</v>
      </c>
      <c r="F155" s="272" t="s">
        <v>51</v>
      </c>
      <c r="G155" s="273" t="s">
        <v>51</v>
      </c>
      <c r="H155" s="273" t="s">
        <v>51</v>
      </c>
      <c r="I155" s="274" t="s">
        <v>51</v>
      </c>
      <c r="J155" s="273" t="s">
        <v>51</v>
      </c>
      <c r="K155" s="273" t="s">
        <v>51</v>
      </c>
      <c r="L155" s="273" t="s">
        <v>51</v>
      </c>
      <c r="M155" s="274" t="s">
        <v>51</v>
      </c>
      <c r="N155" s="271">
        <v>11910</v>
      </c>
      <c r="O155" s="271">
        <v>6312</v>
      </c>
      <c r="P155" s="271">
        <v>3216</v>
      </c>
      <c r="Q155" s="271">
        <v>992</v>
      </c>
      <c r="R155" s="279">
        <v>9826</v>
      </c>
      <c r="S155" s="271">
        <v>5208</v>
      </c>
      <c r="T155" s="271">
        <v>2653</v>
      </c>
      <c r="U155" s="271">
        <v>819</v>
      </c>
      <c r="V155" s="279">
        <v>7513</v>
      </c>
      <c r="W155" s="271">
        <v>3982</v>
      </c>
      <c r="X155" s="271">
        <v>2029</v>
      </c>
      <c r="Y155" s="299">
        <v>626</v>
      </c>
      <c r="Z155" s="279">
        <v>5711</v>
      </c>
      <c r="AA155" s="271">
        <v>3027</v>
      </c>
      <c r="AB155" s="271">
        <v>1542</v>
      </c>
      <c r="AC155" s="299">
        <v>476</v>
      </c>
      <c r="FW155" s="280"/>
      <c r="FX155" s="280"/>
      <c r="FY155" s="280"/>
      <c r="FZ155" s="280"/>
      <c r="GA155" s="280"/>
      <c r="GB155" s="280"/>
      <c r="GC155" s="280"/>
      <c r="GD155" s="280"/>
      <c r="GE155" s="280"/>
      <c r="GF155" s="280"/>
      <c r="GG155" s="280"/>
      <c r="GH155" s="280"/>
      <c r="GI155" s="280"/>
      <c r="GJ155" s="280"/>
      <c r="GK155" s="280"/>
      <c r="GL155" s="280"/>
      <c r="GM155" s="280"/>
      <c r="GN155" s="280"/>
      <c r="GO155" s="280"/>
      <c r="GP155" s="280"/>
      <c r="GQ155" s="280"/>
      <c r="GR155" s="280"/>
      <c r="GS155" s="280"/>
      <c r="GT155" s="280"/>
      <c r="GU155" s="280"/>
      <c r="GV155" s="280"/>
      <c r="GW155" s="280"/>
      <c r="GX155" s="280"/>
      <c r="GY155" s="280"/>
      <c r="GZ155" s="280"/>
      <c r="HA155" s="280"/>
      <c r="HB155" s="280"/>
      <c r="HC155" s="280"/>
      <c r="HD155" s="280"/>
      <c r="HE155" s="280"/>
      <c r="HF155" s="280"/>
      <c r="HG155" s="280"/>
      <c r="HH155" s="280"/>
      <c r="HI155" s="280"/>
      <c r="HJ155" s="280"/>
      <c r="HK155" s="280"/>
      <c r="HL155" s="280"/>
      <c r="HM155" s="280"/>
      <c r="HN155" s="280"/>
      <c r="HO155" s="280"/>
      <c r="HP155" s="280"/>
      <c r="HQ155" s="280"/>
      <c r="HR155" s="280"/>
    </row>
    <row r="156" spans="1:226" s="271" customFormat="1" ht="18" hidden="1" x14ac:dyDescent="0.3">
      <c r="A156" s="278">
        <v>55</v>
      </c>
      <c r="B156" s="279">
        <v>37596</v>
      </c>
      <c r="C156" s="271">
        <v>19926</v>
      </c>
      <c r="D156" s="271">
        <v>10151</v>
      </c>
      <c r="E156" s="271">
        <v>3132</v>
      </c>
      <c r="F156" s="272" t="s">
        <v>51</v>
      </c>
      <c r="G156" s="273" t="s">
        <v>51</v>
      </c>
      <c r="H156" s="273" t="s">
        <v>51</v>
      </c>
      <c r="I156" s="274" t="s">
        <v>51</v>
      </c>
      <c r="J156" s="273" t="s">
        <v>51</v>
      </c>
      <c r="K156" s="273" t="s">
        <v>51</v>
      </c>
      <c r="L156" s="273" t="s">
        <v>51</v>
      </c>
      <c r="M156" s="274" t="s">
        <v>51</v>
      </c>
      <c r="N156" s="271">
        <v>12675</v>
      </c>
      <c r="O156" s="271">
        <v>6718</v>
      </c>
      <c r="P156" s="271">
        <v>3422</v>
      </c>
      <c r="Q156" s="271">
        <v>1056</v>
      </c>
      <c r="R156" s="279">
        <v>10453</v>
      </c>
      <c r="S156" s="271">
        <v>5540</v>
      </c>
      <c r="T156" s="271">
        <v>2822</v>
      </c>
      <c r="U156" s="271">
        <v>871</v>
      </c>
      <c r="V156" s="279">
        <v>7999</v>
      </c>
      <c r="W156" s="271">
        <v>4239</v>
      </c>
      <c r="X156" s="271">
        <v>2160</v>
      </c>
      <c r="Y156" s="299">
        <v>666</v>
      </c>
      <c r="Z156" s="279">
        <v>6081</v>
      </c>
      <c r="AA156" s="271">
        <v>3223</v>
      </c>
      <c r="AB156" s="271">
        <v>1642</v>
      </c>
      <c r="AC156" s="299">
        <v>507</v>
      </c>
      <c r="FW156" s="280"/>
      <c r="FX156" s="280"/>
      <c r="FY156" s="280"/>
      <c r="FZ156" s="280"/>
      <c r="GA156" s="280"/>
      <c r="GB156" s="280"/>
      <c r="GC156" s="280"/>
      <c r="GD156" s="280"/>
      <c r="GE156" s="280"/>
      <c r="GF156" s="280"/>
      <c r="GG156" s="280"/>
      <c r="GH156" s="280"/>
      <c r="GI156" s="280"/>
      <c r="GJ156" s="280"/>
      <c r="GK156" s="280"/>
      <c r="GL156" s="280"/>
      <c r="GM156" s="280"/>
      <c r="GN156" s="280"/>
      <c r="GO156" s="280"/>
      <c r="GP156" s="280"/>
      <c r="GQ156" s="280"/>
      <c r="GR156" s="280"/>
      <c r="GS156" s="280"/>
      <c r="GT156" s="280"/>
      <c r="GU156" s="280"/>
      <c r="GV156" s="280"/>
      <c r="GW156" s="280"/>
      <c r="GX156" s="280"/>
      <c r="GY156" s="280"/>
      <c r="GZ156" s="280"/>
      <c r="HA156" s="280"/>
      <c r="HB156" s="280"/>
      <c r="HC156" s="280"/>
      <c r="HD156" s="280"/>
      <c r="HE156" s="280"/>
      <c r="HF156" s="280"/>
      <c r="HG156" s="280"/>
      <c r="HH156" s="280"/>
      <c r="HI156" s="280"/>
      <c r="HJ156" s="280"/>
      <c r="HK156" s="280"/>
      <c r="HL156" s="280"/>
      <c r="HM156" s="280"/>
      <c r="HN156" s="280"/>
      <c r="HO156" s="280"/>
      <c r="HP156" s="280"/>
      <c r="HQ156" s="280"/>
      <c r="HR156" s="280"/>
    </row>
    <row r="157" spans="1:226" s="271" customFormat="1" ht="18" hidden="1" x14ac:dyDescent="0.3">
      <c r="A157" s="278">
        <v>60</v>
      </c>
      <c r="B157" s="279">
        <v>39905</v>
      </c>
      <c r="C157" s="271">
        <v>21150</v>
      </c>
      <c r="D157" s="271">
        <v>10774</v>
      </c>
      <c r="E157" s="271">
        <v>3324</v>
      </c>
      <c r="F157" s="272" t="s">
        <v>51</v>
      </c>
      <c r="G157" s="273" t="s">
        <v>51</v>
      </c>
      <c r="H157" s="273" t="s">
        <v>51</v>
      </c>
      <c r="I157" s="274" t="s">
        <v>51</v>
      </c>
      <c r="J157" s="273" t="s">
        <v>51</v>
      </c>
      <c r="K157" s="273" t="s">
        <v>51</v>
      </c>
      <c r="L157" s="273" t="s">
        <v>51</v>
      </c>
      <c r="M157" s="274" t="s">
        <v>51</v>
      </c>
      <c r="N157" s="271">
        <v>14415</v>
      </c>
      <c r="O157" s="271">
        <v>7640</v>
      </c>
      <c r="P157" s="271">
        <v>3892</v>
      </c>
      <c r="Q157" s="271">
        <v>1201</v>
      </c>
      <c r="R157" s="279">
        <v>12420</v>
      </c>
      <c r="S157" s="271">
        <v>6583</v>
      </c>
      <c r="T157" s="271">
        <v>3353</v>
      </c>
      <c r="U157" s="271">
        <v>1035</v>
      </c>
      <c r="V157" s="279">
        <v>9988</v>
      </c>
      <c r="W157" s="271">
        <v>5294</v>
      </c>
      <c r="X157" s="271">
        <v>2697</v>
      </c>
      <c r="Y157" s="299">
        <v>832</v>
      </c>
      <c r="Z157" s="279">
        <v>7590</v>
      </c>
      <c r="AA157" s="271">
        <v>4023</v>
      </c>
      <c r="AB157" s="271">
        <v>2049</v>
      </c>
      <c r="AC157" s="299">
        <v>632</v>
      </c>
      <c r="FW157" s="280"/>
      <c r="FX157" s="280"/>
      <c r="FY157" s="280"/>
      <c r="FZ157" s="280"/>
      <c r="GA157" s="280"/>
      <c r="GB157" s="280"/>
      <c r="GC157" s="280"/>
      <c r="GD157" s="280"/>
      <c r="GE157" s="280"/>
      <c r="GF157" s="280"/>
      <c r="GG157" s="280"/>
      <c r="GH157" s="280"/>
      <c r="GI157" s="280"/>
      <c r="GJ157" s="280"/>
      <c r="GK157" s="280"/>
      <c r="GL157" s="280"/>
      <c r="GM157" s="280"/>
      <c r="GN157" s="280"/>
      <c r="GO157" s="280"/>
      <c r="GP157" s="280"/>
      <c r="GQ157" s="280"/>
      <c r="GR157" s="280"/>
      <c r="GS157" s="280"/>
      <c r="GT157" s="280"/>
      <c r="GU157" s="280"/>
      <c r="GV157" s="280"/>
      <c r="GW157" s="280"/>
      <c r="GX157" s="280"/>
      <c r="GY157" s="280"/>
      <c r="GZ157" s="280"/>
      <c r="HA157" s="280"/>
      <c r="HB157" s="280"/>
      <c r="HC157" s="280"/>
      <c r="HD157" s="280"/>
      <c r="HE157" s="280"/>
      <c r="HF157" s="280"/>
      <c r="HG157" s="280"/>
      <c r="HH157" s="280"/>
      <c r="HI157" s="280"/>
      <c r="HJ157" s="280"/>
      <c r="HK157" s="280"/>
      <c r="HL157" s="280"/>
      <c r="HM157" s="280"/>
      <c r="HN157" s="280"/>
      <c r="HO157" s="280"/>
      <c r="HP157" s="280"/>
      <c r="HQ157" s="280"/>
      <c r="HR157" s="280"/>
    </row>
    <row r="158" spans="1:226" s="271" customFormat="1" ht="18" hidden="1" x14ac:dyDescent="0.3">
      <c r="A158" s="278">
        <v>61</v>
      </c>
      <c r="B158" s="279">
        <v>42850</v>
      </c>
      <c r="C158" s="271">
        <v>22711</v>
      </c>
      <c r="D158" s="271">
        <v>11570</v>
      </c>
      <c r="E158" s="271">
        <v>3569</v>
      </c>
      <c r="F158" s="272" t="s">
        <v>51</v>
      </c>
      <c r="G158" s="273" t="s">
        <v>51</v>
      </c>
      <c r="H158" s="273" t="s">
        <v>51</v>
      </c>
      <c r="I158" s="274" t="s">
        <v>51</v>
      </c>
      <c r="J158" s="273" t="s">
        <v>51</v>
      </c>
      <c r="K158" s="273" t="s">
        <v>51</v>
      </c>
      <c r="L158" s="273" t="s">
        <v>51</v>
      </c>
      <c r="M158" s="274" t="s">
        <v>51</v>
      </c>
      <c r="N158" s="271">
        <v>15485</v>
      </c>
      <c r="O158" s="271">
        <v>8207</v>
      </c>
      <c r="P158" s="271">
        <v>4181</v>
      </c>
      <c r="Q158" s="271">
        <v>1290</v>
      </c>
      <c r="R158" s="279">
        <v>13353</v>
      </c>
      <c r="S158" s="271">
        <v>7077</v>
      </c>
      <c r="T158" s="271">
        <v>3605</v>
      </c>
      <c r="U158" s="271">
        <v>1112</v>
      </c>
      <c r="V158" s="279">
        <v>10721</v>
      </c>
      <c r="W158" s="271">
        <v>5682</v>
      </c>
      <c r="X158" s="271">
        <v>2895</v>
      </c>
      <c r="Y158" s="299">
        <v>893</v>
      </c>
      <c r="Z158" s="279">
        <v>8148</v>
      </c>
      <c r="AA158" s="271">
        <v>4318</v>
      </c>
      <c r="AB158" s="271">
        <v>2200</v>
      </c>
      <c r="AC158" s="299">
        <v>679</v>
      </c>
      <c r="FW158" s="280"/>
      <c r="FX158" s="280"/>
      <c r="FY158" s="280"/>
      <c r="FZ158" s="280"/>
      <c r="GA158" s="280"/>
      <c r="GB158" s="280"/>
      <c r="GC158" s="280"/>
      <c r="GD158" s="280"/>
      <c r="GE158" s="280"/>
      <c r="GF158" s="280"/>
      <c r="GG158" s="280"/>
      <c r="GH158" s="280"/>
      <c r="GI158" s="280"/>
      <c r="GJ158" s="280"/>
      <c r="GK158" s="280"/>
      <c r="GL158" s="280"/>
      <c r="GM158" s="280"/>
      <c r="GN158" s="280"/>
      <c r="GO158" s="280"/>
      <c r="GP158" s="280"/>
      <c r="GQ158" s="280"/>
      <c r="GR158" s="280"/>
      <c r="GS158" s="280"/>
      <c r="GT158" s="280"/>
      <c r="GU158" s="280"/>
      <c r="GV158" s="280"/>
      <c r="GW158" s="280"/>
      <c r="GX158" s="280"/>
      <c r="GY158" s="280"/>
      <c r="GZ158" s="280"/>
      <c r="HA158" s="280"/>
      <c r="HB158" s="280"/>
      <c r="HC158" s="280"/>
      <c r="HD158" s="280"/>
      <c r="HE158" s="280"/>
      <c r="HF158" s="280"/>
      <c r="HG158" s="280"/>
      <c r="HH158" s="280"/>
      <c r="HI158" s="280"/>
      <c r="HJ158" s="280"/>
      <c r="HK158" s="280"/>
      <c r="HL158" s="280"/>
      <c r="HM158" s="280"/>
      <c r="HN158" s="280"/>
      <c r="HO158" s="280"/>
      <c r="HP158" s="280"/>
      <c r="HQ158" s="280"/>
      <c r="HR158" s="280"/>
    </row>
    <row r="159" spans="1:226" s="271" customFormat="1" ht="18" hidden="1" x14ac:dyDescent="0.3">
      <c r="A159" s="278">
        <v>62</v>
      </c>
      <c r="B159" s="279">
        <v>46885</v>
      </c>
      <c r="C159" s="271">
        <v>24849</v>
      </c>
      <c r="D159" s="271">
        <v>12659</v>
      </c>
      <c r="E159" s="271">
        <v>3906</v>
      </c>
      <c r="F159" s="272" t="s">
        <v>51</v>
      </c>
      <c r="G159" s="273" t="s">
        <v>51</v>
      </c>
      <c r="H159" s="273" t="s">
        <v>51</v>
      </c>
      <c r="I159" s="274" t="s">
        <v>51</v>
      </c>
      <c r="J159" s="273" t="s">
        <v>51</v>
      </c>
      <c r="K159" s="273" t="s">
        <v>51</v>
      </c>
      <c r="L159" s="273" t="s">
        <v>51</v>
      </c>
      <c r="M159" s="274" t="s">
        <v>51</v>
      </c>
      <c r="N159" s="271">
        <v>16960</v>
      </c>
      <c r="O159" s="271">
        <v>8989</v>
      </c>
      <c r="P159" s="271">
        <v>4579</v>
      </c>
      <c r="Q159" s="271">
        <v>1413</v>
      </c>
      <c r="R159" s="279">
        <v>14616</v>
      </c>
      <c r="S159" s="271">
        <v>7746</v>
      </c>
      <c r="T159" s="271">
        <v>3946</v>
      </c>
      <c r="U159" s="271">
        <v>1218</v>
      </c>
      <c r="V159" s="279">
        <v>11734</v>
      </c>
      <c r="W159" s="271">
        <v>6219</v>
      </c>
      <c r="X159" s="271">
        <v>3168</v>
      </c>
      <c r="Y159" s="299">
        <v>977</v>
      </c>
      <c r="Z159" s="279">
        <v>8919</v>
      </c>
      <c r="AA159" s="271">
        <v>4727</v>
      </c>
      <c r="AB159" s="271">
        <v>2408</v>
      </c>
      <c r="AC159" s="299">
        <v>743</v>
      </c>
      <c r="FW159" s="280"/>
      <c r="FX159" s="280"/>
      <c r="FY159" s="280"/>
      <c r="FZ159" s="280"/>
      <c r="GA159" s="280"/>
      <c r="GB159" s="280"/>
      <c r="GC159" s="280"/>
      <c r="GD159" s="280"/>
      <c r="GE159" s="280"/>
      <c r="GF159" s="280"/>
      <c r="GG159" s="280"/>
      <c r="GH159" s="280"/>
      <c r="GI159" s="280"/>
      <c r="GJ159" s="280"/>
      <c r="GK159" s="280"/>
      <c r="GL159" s="280"/>
      <c r="GM159" s="280"/>
      <c r="GN159" s="280"/>
      <c r="GO159" s="280"/>
      <c r="GP159" s="280"/>
      <c r="GQ159" s="280"/>
      <c r="GR159" s="280"/>
      <c r="GS159" s="280"/>
      <c r="GT159" s="280"/>
      <c r="GU159" s="280"/>
      <c r="GV159" s="280"/>
      <c r="GW159" s="280"/>
      <c r="GX159" s="280"/>
      <c r="GY159" s="280"/>
      <c r="GZ159" s="280"/>
      <c r="HA159" s="280"/>
      <c r="HB159" s="280"/>
      <c r="HC159" s="280"/>
      <c r="HD159" s="280"/>
      <c r="HE159" s="280"/>
      <c r="HF159" s="280"/>
      <c r="HG159" s="280"/>
      <c r="HH159" s="280"/>
      <c r="HI159" s="280"/>
      <c r="HJ159" s="280"/>
      <c r="HK159" s="280"/>
      <c r="HL159" s="280"/>
      <c r="HM159" s="280"/>
      <c r="HN159" s="280"/>
      <c r="HO159" s="280"/>
      <c r="HP159" s="280"/>
      <c r="HQ159" s="280"/>
      <c r="HR159" s="280"/>
    </row>
    <row r="160" spans="1:226" s="271" customFormat="1" ht="18" hidden="1" x14ac:dyDescent="0.3">
      <c r="A160" s="278">
        <v>63</v>
      </c>
      <c r="B160" s="279">
        <v>49824</v>
      </c>
      <c r="C160" s="271">
        <v>26407</v>
      </c>
      <c r="D160" s="271">
        <v>13452</v>
      </c>
      <c r="E160" s="271">
        <v>4150</v>
      </c>
      <c r="F160" s="272" t="s">
        <v>51</v>
      </c>
      <c r="G160" s="273" t="s">
        <v>51</v>
      </c>
      <c r="H160" s="273" t="s">
        <v>51</v>
      </c>
      <c r="I160" s="274" t="s">
        <v>51</v>
      </c>
      <c r="J160" s="273" t="s">
        <v>51</v>
      </c>
      <c r="K160" s="273" t="s">
        <v>51</v>
      </c>
      <c r="L160" s="273" t="s">
        <v>51</v>
      </c>
      <c r="M160" s="274" t="s">
        <v>51</v>
      </c>
      <c r="N160" s="271">
        <v>18018</v>
      </c>
      <c r="O160" s="271">
        <v>9550</v>
      </c>
      <c r="P160" s="271">
        <v>4865</v>
      </c>
      <c r="Q160" s="271">
        <v>1501</v>
      </c>
      <c r="R160" s="279">
        <v>15530</v>
      </c>
      <c r="S160" s="271">
        <v>8231</v>
      </c>
      <c r="T160" s="271">
        <v>4193</v>
      </c>
      <c r="U160" s="271">
        <v>1294</v>
      </c>
      <c r="V160" s="279">
        <v>12484</v>
      </c>
      <c r="W160" s="271">
        <v>6617</v>
      </c>
      <c r="X160" s="271">
        <v>3371</v>
      </c>
      <c r="Y160" s="299">
        <v>1040</v>
      </c>
      <c r="Z160" s="279">
        <v>9488</v>
      </c>
      <c r="AA160" s="271">
        <v>5029</v>
      </c>
      <c r="AB160" s="271">
        <v>2562</v>
      </c>
      <c r="AC160" s="299">
        <v>790</v>
      </c>
      <c r="FW160" s="280"/>
      <c r="FX160" s="280"/>
      <c r="FY160" s="280"/>
      <c r="FZ160" s="280"/>
      <c r="GA160" s="280"/>
      <c r="GB160" s="280"/>
      <c r="GC160" s="280"/>
      <c r="GD160" s="280"/>
      <c r="GE160" s="280"/>
      <c r="GF160" s="280"/>
      <c r="GG160" s="280"/>
      <c r="GH160" s="280"/>
      <c r="GI160" s="280"/>
      <c r="GJ160" s="280"/>
      <c r="GK160" s="280"/>
      <c r="GL160" s="280"/>
      <c r="GM160" s="280"/>
      <c r="GN160" s="280"/>
      <c r="GO160" s="280"/>
      <c r="GP160" s="280"/>
      <c r="GQ160" s="280"/>
      <c r="GR160" s="280"/>
      <c r="GS160" s="280"/>
      <c r="GT160" s="280"/>
      <c r="GU160" s="280"/>
      <c r="GV160" s="280"/>
      <c r="GW160" s="280"/>
      <c r="GX160" s="280"/>
      <c r="GY160" s="280"/>
      <c r="GZ160" s="280"/>
      <c r="HA160" s="280"/>
      <c r="HB160" s="280"/>
      <c r="HC160" s="280"/>
      <c r="HD160" s="280"/>
      <c r="HE160" s="280"/>
      <c r="HF160" s="280"/>
      <c r="HG160" s="280"/>
      <c r="HH160" s="280"/>
      <c r="HI160" s="280"/>
      <c r="HJ160" s="280"/>
      <c r="HK160" s="280"/>
      <c r="HL160" s="280"/>
      <c r="HM160" s="280"/>
      <c r="HN160" s="280"/>
      <c r="HO160" s="280"/>
      <c r="HP160" s="280"/>
      <c r="HQ160" s="280"/>
      <c r="HR160" s="280"/>
    </row>
    <row r="161" spans="1:226" s="271" customFormat="1" ht="18" hidden="1" x14ac:dyDescent="0.3">
      <c r="A161" s="278">
        <v>64</v>
      </c>
      <c r="B161" s="279">
        <v>53883</v>
      </c>
      <c r="C161" s="271">
        <v>28558</v>
      </c>
      <c r="D161" s="271">
        <v>14548</v>
      </c>
      <c r="E161" s="271">
        <v>4488</v>
      </c>
      <c r="F161" s="272" t="s">
        <v>51</v>
      </c>
      <c r="G161" s="273" t="s">
        <v>51</v>
      </c>
      <c r="H161" s="273" t="s">
        <v>51</v>
      </c>
      <c r="I161" s="274" t="s">
        <v>51</v>
      </c>
      <c r="J161" s="273" t="s">
        <v>51</v>
      </c>
      <c r="K161" s="273" t="s">
        <v>51</v>
      </c>
      <c r="L161" s="273" t="s">
        <v>51</v>
      </c>
      <c r="M161" s="274" t="s">
        <v>51</v>
      </c>
      <c r="N161" s="271">
        <v>19496</v>
      </c>
      <c r="O161" s="271">
        <v>10333</v>
      </c>
      <c r="P161" s="271">
        <v>5264</v>
      </c>
      <c r="Q161" s="271">
        <v>1624</v>
      </c>
      <c r="R161" s="279">
        <v>16799</v>
      </c>
      <c r="S161" s="271">
        <v>8903</v>
      </c>
      <c r="T161" s="271">
        <v>4536</v>
      </c>
      <c r="U161" s="271">
        <v>1399</v>
      </c>
      <c r="V161" s="279">
        <v>13501</v>
      </c>
      <c r="W161" s="271">
        <v>7156</v>
      </c>
      <c r="X161" s="271">
        <v>3645</v>
      </c>
      <c r="Y161" s="299">
        <v>1125</v>
      </c>
      <c r="Z161" s="279">
        <v>10261</v>
      </c>
      <c r="AA161" s="271">
        <v>5438</v>
      </c>
      <c r="AB161" s="271">
        <v>2770</v>
      </c>
      <c r="AC161" s="299">
        <v>855</v>
      </c>
      <c r="FW161" s="280"/>
      <c r="FX161" s="280"/>
      <c r="FY161" s="280"/>
      <c r="FZ161" s="280"/>
      <c r="GA161" s="280"/>
      <c r="GB161" s="280"/>
      <c r="GC161" s="280"/>
      <c r="GD161" s="280"/>
      <c r="GE161" s="280"/>
      <c r="GF161" s="280"/>
      <c r="GG161" s="280"/>
      <c r="GH161" s="280"/>
      <c r="GI161" s="280"/>
      <c r="GJ161" s="280"/>
      <c r="GK161" s="280"/>
      <c r="GL161" s="280"/>
      <c r="GM161" s="280"/>
      <c r="GN161" s="280"/>
      <c r="GO161" s="280"/>
      <c r="GP161" s="280"/>
      <c r="GQ161" s="280"/>
      <c r="GR161" s="280"/>
      <c r="GS161" s="280"/>
      <c r="GT161" s="280"/>
      <c r="GU161" s="280"/>
      <c r="GV161" s="280"/>
      <c r="GW161" s="280"/>
      <c r="GX161" s="280"/>
      <c r="GY161" s="280"/>
      <c r="GZ161" s="280"/>
      <c r="HA161" s="280"/>
      <c r="HB161" s="280"/>
      <c r="HC161" s="280"/>
      <c r="HD161" s="280"/>
      <c r="HE161" s="280"/>
      <c r="HF161" s="280"/>
      <c r="HG161" s="280"/>
      <c r="HH161" s="280"/>
      <c r="HI161" s="280"/>
      <c r="HJ161" s="280"/>
      <c r="HK161" s="280"/>
      <c r="HL161" s="280"/>
      <c r="HM161" s="280"/>
      <c r="HN161" s="280"/>
      <c r="HO161" s="280"/>
      <c r="HP161" s="280"/>
      <c r="HQ161" s="280"/>
      <c r="HR161" s="280"/>
    </row>
    <row r="162" spans="1:226" s="271" customFormat="1" ht="18" hidden="1" x14ac:dyDescent="0.3">
      <c r="A162" s="278">
        <v>65</v>
      </c>
      <c r="B162" s="279">
        <v>56445</v>
      </c>
      <c r="C162" s="271">
        <v>29916</v>
      </c>
      <c r="D162" s="271">
        <v>15240</v>
      </c>
      <c r="E162" s="271">
        <v>4702</v>
      </c>
      <c r="F162" s="272" t="s">
        <v>51</v>
      </c>
      <c r="G162" s="273" t="s">
        <v>51</v>
      </c>
      <c r="H162" s="273" t="s">
        <v>51</v>
      </c>
      <c r="I162" s="274" t="s">
        <v>51</v>
      </c>
      <c r="J162" s="273" t="s">
        <v>51</v>
      </c>
      <c r="K162" s="273" t="s">
        <v>51</v>
      </c>
      <c r="L162" s="273" t="s">
        <v>51</v>
      </c>
      <c r="M162" s="274" t="s">
        <v>51</v>
      </c>
      <c r="N162" s="271">
        <v>24639</v>
      </c>
      <c r="O162" s="271">
        <v>13059</v>
      </c>
      <c r="P162" s="271">
        <v>6653</v>
      </c>
      <c r="Q162" s="271">
        <v>2052</v>
      </c>
      <c r="R162" s="279">
        <v>22395</v>
      </c>
      <c r="S162" s="271">
        <v>11869</v>
      </c>
      <c r="T162" s="271">
        <v>6047</v>
      </c>
      <c r="U162" s="271">
        <v>1866</v>
      </c>
      <c r="V162" s="279">
        <v>19019</v>
      </c>
      <c r="W162" s="271">
        <v>10080</v>
      </c>
      <c r="X162" s="271">
        <v>5135</v>
      </c>
      <c r="Y162" s="299">
        <v>1584</v>
      </c>
      <c r="Z162" s="279">
        <v>14454</v>
      </c>
      <c r="AA162" s="271">
        <v>7661</v>
      </c>
      <c r="AB162" s="271">
        <v>3903</v>
      </c>
      <c r="AC162" s="299">
        <v>1204</v>
      </c>
      <c r="FW162" s="280"/>
      <c r="FX162" s="280"/>
      <c r="FY162" s="280"/>
      <c r="FZ162" s="280"/>
      <c r="GA162" s="280"/>
      <c r="GB162" s="280"/>
      <c r="GC162" s="280"/>
      <c r="GD162" s="280"/>
      <c r="GE162" s="280"/>
      <c r="GF162" s="280"/>
      <c r="GG162" s="280"/>
      <c r="GH162" s="280"/>
      <c r="GI162" s="280"/>
      <c r="GJ162" s="280"/>
      <c r="GK162" s="280"/>
      <c r="GL162" s="280"/>
      <c r="GM162" s="280"/>
      <c r="GN162" s="280"/>
      <c r="GO162" s="280"/>
      <c r="GP162" s="280"/>
      <c r="GQ162" s="280"/>
      <c r="GR162" s="280"/>
      <c r="GS162" s="280"/>
      <c r="GT162" s="280"/>
      <c r="GU162" s="280"/>
      <c r="GV162" s="280"/>
      <c r="GW162" s="280"/>
      <c r="GX162" s="280"/>
      <c r="GY162" s="280"/>
      <c r="GZ162" s="280"/>
      <c r="HA162" s="280"/>
      <c r="HB162" s="280"/>
      <c r="HC162" s="280"/>
      <c r="HD162" s="280"/>
      <c r="HE162" s="280"/>
      <c r="HF162" s="280"/>
      <c r="HG162" s="280"/>
      <c r="HH162" s="280"/>
      <c r="HI162" s="280"/>
      <c r="HJ162" s="280"/>
      <c r="HK162" s="280"/>
      <c r="HL162" s="280"/>
      <c r="HM162" s="280"/>
      <c r="HN162" s="280"/>
      <c r="HO162" s="280"/>
      <c r="HP162" s="280"/>
      <c r="HQ162" s="280"/>
      <c r="HR162" s="280"/>
    </row>
    <row r="163" spans="1:226" s="271" customFormat="1" ht="18" hidden="1" x14ac:dyDescent="0.3">
      <c r="A163" s="278">
        <v>66</v>
      </c>
      <c r="B163" s="279">
        <v>59014</v>
      </c>
      <c r="C163" s="271">
        <v>31277</v>
      </c>
      <c r="D163" s="271">
        <v>15934</v>
      </c>
      <c r="E163" s="271">
        <v>4916</v>
      </c>
      <c r="F163" s="272" t="s">
        <v>51</v>
      </c>
      <c r="G163" s="273" t="s">
        <v>51</v>
      </c>
      <c r="H163" s="273" t="s">
        <v>51</v>
      </c>
      <c r="I163" s="274" t="s">
        <v>51</v>
      </c>
      <c r="J163" s="273" t="s">
        <v>51</v>
      </c>
      <c r="K163" s="273" t="s">
        <v>51</v>
      </c>
      <c r="L163" s="273" t="s">
        <v>51</v>
      </c>
      <c r="M163" s="274" t="s">
        <v>51</v>
      </c>
      <c r="N163" s="271">
        <v>28623</v>
      </c>
      <c r="O163" s="271">
        <v>15170</v>
      </c>
      <c r="P163" s="271">
        <v>7728</v>
      </c>
      <c r="Q163" s="271">
        <v>2384</v>
      </c>
      <c r="R163" s="279">
        <v>26013</v>
      </c>
      <c r="S163" s="271">
        <v>13787</v>
      </c>
      <c r="T163" s="271">
        <v>7024</v>
      </c>
      <c r="U163" s="271">
        <v>2167</v>
      </c>
      <c r="V163" s="279">
        <v>22094</v>
      </c>
      <c r="W163" s="271">
        <v>11710</v>
      </c>
      <c r="X163" s="271">
        <v>5965</v>
      </c>
      <c r="Y163" s="299">
        <v>1840</v>
      </c>
      <c r="Z163" s="279">
        <v>16790</v>
      </c>
      <c r="AA163" s="271">
        <v>8899</v>
      </c>
      <c r="AB163" s="271">
        <v>4533</v>
      </c>
      <c r="AC163" s="299">
        <v>1399</v>
      </c>
      <c r="FW163" s="280"/>
      <c r="FX163" s="280"/>
      <c r="FY163" s="280"/>
      <c r="FZ163" s="280"/>
      <c r="GA163" s="280"/>
      <c r="GB163" s="280"/>
      <c r="GC163" s="280"/>
      <c r="GD163" s="280"/>
      <c r="GE163" s="280"/>
      <c r="GF163" s="280"/>
      <c r="GG163" s="280"/>
      <c r="GH163" s="280"/>
      <c r="GI163" s="280"/>
      <c r="GJ163" s="280"/>
      <c r="GK163" s="280"/>
      <c r="GL163" s="280"/>
      <c r="GM163" s="280"/>
      <c r="GN163" s="280"/>
      <c r="GO163" s="280"/>
      <c r="GP163" s="280"/>
      <c r="GQ163" s="280"/>
      <c r="GR163" s="280"/>
      <c r="GS163" s="280"/>
      <c r="GT163" s="280"/>
      <c r="GU163" s="280"/>
      <c r="GV163" s="280"/>
      <c r="GW163" s="280"/>
      <c r="GX163" s="280"/>
      <c r="GY163" s="280"/>
      <c r="GZ163" s="280"/>
      <c r="HA163" s="280"/>
      <c r="HB163" s="280"/>
      <c r="HC163" s="280"/>
      <c r="HD163" s="280"/>
      <c r="HE163" s="280"/>
      <c r="HF163" s="280"/>
      <c r="HG163" s="280"/>
      <c r="HH163" s="280"/>
      <c r="HI163" s="280"/>
      <c r="HJ163" s="280"/>
      <c r="HK163" s="280"/>
      <c r="HL163" s="280"/>
      <c r="HM163" s="280"/>
      <c r="HN163" s="280"/>
      <c r="HO163" s="280"/>
      <c r="HP163" s="280"/>
      <c r="HQ163" s="280"/>
      <c r="HR163" s="280"/>
    </row>
    <row r="164" spans="1:226" s="271" customFormat="1" ht="18" hidden="1" x14ac:dyDescent="0.3">
      <c r="A164" s="278">
        <v>67</v>
      </c>
      <c r="B164" s="279">
        <v>64426</v>
      </c>
      <c r="C164" s="271">
        <v>34146</v>
      </c>
      <c r="D164" s="271">
        <v>17395</v>
      </c>
      <c r="E164" s="271">
        <v>5367</v>
      </c>
      <c r="F164" s="272" t="s">
        <v>51</v>
      </c>
      <c r="G164" s="273" t="s">
        <v>51</v>
      </c>
      <c r="H164" s="273" t="s">
        <v>51</v>
      </c>
      <c r="I164" s="274" t="s">
        <v>51</v>
      </c>
      <c r="J164" s="273" t="s">
        <v>51</v>
      </c>
      <c r="K164" s="273" t="s">
        <v>51</v>
      </c>
      <c r="L164" s="273" t="s">
        <v>51</v>
      </c>
      <c r="M164" s="274" t="s">
        <v>51</v>
      </c>
      <c r="N164" s="271">
        <v>31255</v>
      </c>
      <c r="O164" s="271">
        <v>16565</v>
      </c>
      <c r="P164" s="271">
        <v>8439</v>
      </c>
      <c r="Q164" s="271">
        <v>2604</v>
      </c>
      <c r="R164" s="279">
        <v>28401</v>
      </c>
      <c r="S164" s="271">
        <v>15053</v>
      </c>
      <c r="T164" s="271">
        <v>7668</v>
      </c>
      <c r="U164" s="271">
        <v>2366</v>
      </c>
      <c r="V164" s="279">
        <v>24134</v>
      </c>
      <c r="W164" s="271">
        <v>12791</v>
      </c>
      <c r="X164" s="271">
        <v>6516</v>
      </c>
      <c r="Y164" s="299">
        <v>2010</v>
      </c>
      <c r="Z164" s="279">
        <v>18343</v>
      </c>
      <c r="AA164" s="271">
        <v>9722</v>
      </c>
      <c r="AB164" s="271">
        <v>4953</v>
      </c>
      <c r="AC164" s="299">
        <v>1528</v>
      </c>
      <c r="FW164" s="280"/>
      <c r="FX164" s="280"/>
      <c r="FY164" s="280"/>
      <c r="FZ164" s="280"/>
      <c r="GA164" s="280"/>
      <c r="GB164" s="280"/>
      <c r="GC164" s="280"/>
      <c r="GD164" s="280"/>
      <c r="GE164" s="280"/>
      <c r="GF164" s="280"/>
      <c r="GG164" s="280"/>
      <c r="GH164" s="280"/>
      <c r="GI164" s="280"/>
      <c r="GJ164" s="280"/>
      <c r="GK164" s="280"/>
      <c r="GL164" s="280"/>
      <c r="GM164" s="280"/>
      <c r="GN164" s="280"/>
      <c r="GO164" s="280"/>
      <c r="GP164" s="280"/>
      <c r="GQ164" s="280"/>
      <c r="GR164" s="280"/>
      <c r="GS164" s="280"/>
      <c r="GT164" s="280"/>
      <c r="GU164" s="280"/>
      <c r="GV164" s="280"/>
      <c r="GW164" s="280"/>
      <c r="GX164" s="280"/>
      <c r="GY164" s="280"/>
      <c r="GZ164" s="280"/>
      <c r="HA164" s="280"/>
      <c r="HB164" s="280"/>
      <c r="HC164" s="280"/>
      <c r="HD164" s="280"/>
      <c r="HE164" s="280"/>
      <c r="HF164" s="280"/>
      <c r="HG164" s="280"/>
      <c r="HH164" s="280"/>
      <c r="HI164" s="280"/>
      <c r="HJ164" s="280"/>
      <c r="HK164" s="280"/>
      <c r="HL164" s="280"/>
      <c r="HM164" s="280"/>
      <c r="HN164" s="280"/>
      <c r="HO164" s="280"/>
      <c r="HP164" s="280"/>
      <c r="HQ164" s="280"/>
      <c r="HR164" s="280"/>
    </row>
    <row r="165" spans="1:226" s="271" customFormat="1" ht="18" hidden="1" x14ac:dyDescent="0.3">
      <c r="A165" s="278">
        <v>68</v>
      </c>
      <c r="B165" s="279">
        <v>71318</v>
      </c>
      <c r="C165" s="271">
        <v>37799</v>
      </c>
      <c r="D165" s="271">
        <v>19256</v>
      </c>
      <c r="E165" s="271">
        <v>5941</v>
      </c>
      <c r="F165" s="272" t="s">
        <v>51</v>
      </c>
      <c r="G165" s="273" t="s">
        <v>51</v>
      </c>
      <c r="H165" s="273" t="s">
        <v>51</v>
      </c>
      <c r="I165" s="274" t="s">
        <v>51</v>
      </c>
      <c r="J165" s="273" t="s">
        <v>51</v>
      </c>
      <c r="K165" s="273" t="s">
        <v>51</v>
      </c>
      <c r="L165" s="273" t="s">
        <v>51</v>
      </c>
      <c r="M165" s="274" t="s">
        <v>51</v>
      </c>
      <c r="N165" s="271">
        <v>34614</v>
      </c>
      <c r="O165" s="271">
        <v>18345</v>
      </c>
      <c r="P165" s="271">
        <v>9346</v>
      </c>
      <c r="Q165" s="271">
        <v>2883</v>
      </c>
      <c r="R165" s="279">
        <v>31460</v>
      </c>
      <c r="S165" s="271">
        <v>16674</v>
      </c>
      <c r="T165" s="271">
        <v>8494</v>
      </c>
      <c r="U165" s="271">
        <v>2621</v>
      </c>
      <c r="V165" s="279">
        <v>26713</v>
      </c>
      <c r="W165" s="271">
        <v>14158</v>
      </c>
      <c r="X165" s="271">
        <v>7213</v>
      </c>
      <c r="Y165" s="299">
        <v>2225</v>
      </c>
      <c r="Z165" s="279">
        <v>20303</v>
      </c>
      <c r="AA165" s="271">
        <v>10761</v>
      </c>
      <c r="AB165" s="271">
        <v>5482</v>
      </c>
      <c r="AC165" s="299">
        <v>1691</v>
      </c>
      <c r="FW165" s="280"/>
      <c r="FX165" s="280"/>
      <c r="FY165" s="280"/>
      <c r="FZ165" s="280"/>
      <c r="GA165" s="280"/>
      <c r="GB165" s="280"/>
      <c r="GC165" s="280"/>
      <c r="GD165" s="280"/>
      <c r="GE165" s="280"/>
      <c r="GF165" s="280"/>
      <c r="GG165" s="280"/>
      <c r="GH165" s="280"/>
      <c r="GI165" s="280"/>
      <c r="GJ165" s="280"/>
      <c r="GK165" s="280"/>
      <c r="GL165" s="280"/>
      <c r="GM165" s="280"/>
      <c r="GN165" s="280"/>
      <c r="GO165" s="280"/>
      <c r="GP165" s="280"/>
      <c r="GQ165" s="280"/>
      <c r="GR165" s="280"/>
      <c r="GS165" s="280"/>
      <c r="GT165" s="280"/>
      <c r="GU165" s="280"/>
      <c r="GV165" s="280"/>
      <c r="GW165" s="280"/>
      <c r="GX165" s="280"/>
      <c r="GY165" s="280"/>
      <c r="GZ165" s="280"/>
      <c r="HA165" s="280"/>
      <c r="HB165" s="280"/>
      <c r="HC165" s="280"/>
      <c r="HD165" s="280"/>
      <c r="HE165" s="280"/>
      <c r="HF165" s="280"/>
      <c r="HG165" s="280"/>
      <c r="HH165" s="280"/>
      <c r="HI165" s="280"/>
      <c r="HJ165" s="280"/>
      <c r="HK165" s="280"/>
      <c r="HL165" s="280"/>
      <c r="HM165" s="280"/>
      <c r="HN165" s="280"/>
      <c r="HO165" s="280"/>
      <c r="HP165" s="280"/>
      <c r="HQ165" s="280"/>
      <c r="HR165" s="280"/>
    </row>
    <row r="166" spans="1:226" s="271" customFormat="1" ht="18" hidden="1" x14ac:dyDescent="0.3">
      <c r="A166" s="278">
        <v>69</v>
      </c>
      <c r="B166" s="279">
        <v>78431</v>
      </c>
      <c r="C166" s="271">
        <v>41568</v>
      </c>
      <c r="D166" s="271">
        <v>21176</v>
      </c>
      <c r="E166" s="271">
        <v>6533</v>
      </c>
      <c r="F166" s="272" t="s">
        <v>51</v>
      </c>
      <c r="G166" s="273" t="s">
        <v>51</v>
      </c>
      <c r="H166" s="273" t="s">
        <v>51</v>
      </c>
      <c r="I166" s="274" t="s">
        <v>51</v>
      </c>
      <c r="J166" s="273" t="s">
        <v>51</v>
      </c>
      <c r="K166" s="273" t="s">
        <v>51</v>
      </c>
      <c r="L166" s="273" t="s">
        <v>51</v>
      </c>
      <c r="M166" s="274" t="s">
        <v>51</v>
      </c>
      <c r="N166" s="271">
        <v>38073</v>
      </c>
      <c r="O166" s="271">
        <v>20179</v>
      </c>
      <c r="P166" s="271">
        <v>10280</v>
      </c>
      <c r="Q166" s="271">
        <v>3171</v>
      </c>
      <c r="R166" s="279">
        <v>34603</v>
      </c>
      <c r="S166" s="271">
        <v>18340</v>
      </c>
      <c r="T166" s="271">
        <v>9343</v>
      </c>
      <c r="U166" s="271">
        <v>2882</v>
      </c>
      <c r="V166" s="279">
        <v>29389</v>
      </c>
      <c r="W166" s="271">
        <v>15576</v>
      </c>
      <c r="X166" s="271">
        <v>7935</v>
      </c>
      <c r="Y166" s="299">
        <v>2448</v>
      </c>
      <c r="Z166" s="279">
        <v>22335</v>
      </c>
      <c r="AA166" s="271">
        <v>11838</v>
      </c>
      <c r="AB166" s="271">
        <v>6030</v>
      </c>
      <c r="AC166" s="299">
        <v>1861</v>
      </c>
      <c r="FW166" s="280"/>
      <c r="FX166" s="280"/>
      <c r="FY166" s="280"/>
      <c r="FZ166" s="280"/>
      <c r="GA166" s="280"/>
      <c r="GB166" s="280"/>
      <c r="GC166" s="280"/>
      <c r="GD166" s="280"/>
      <c r="GE166" s="280"/>
      <c r="GF166" s="280"/>
      <c r="GG166" s="280"/>
      <c r="GH166" s="280"/>
      <c r="GI166" s="280"/>
      <c r="GJ166" s="280"/>
      <c r="GK166" s="280"/>
      <c r="GL166" s="280"/>
      <c r="GM166" s="280"/>
      <c r="GN166" s="280"/>
      <c r="GO166" s="280"/>
      <c r="GP166" s="280"/>
      <c r="GQ166" s="280"/>
      <c r="GR166" s="280"/>
      <c r="GS166" s="280"/>
      <c r="GT166" s="280"/>
      <c r="GU166" s="280"/>
      <c r="GV166" s="280"/>
      <c r="GW166" s="280"/>
      <c r="GX166" s="280"/>
      <c r="GY166" s="280"/>
      <c r="GZ166" s="280"/>
      <c r="HA166" s="280"/>
      <c r="HB166" s="280"/>
      <c r="HC166" s="280"/>
      <c r="HD166" s="280"/>
      <c r="HE166" s="280"/>
      <c r="HF166" s="280"/>
      <c r="HG166" s="280"/>
      <c r="HH166" s="280"/>
      <c r="HI166" s="280"/>
      <c r="HJ166" s="280"/>
      <c r="HK166" s="280"/>
      <c r="HL166" s="280"/>
      <c r="HM166" s="280"/>
      <c r="HN166" s="280"/>
      <c r="HO166" s="280"/>
      <c r="HP166" s="280"/>
      <c r="HQ166" s="280"/>
      <c r="HR166" s="280"/>
    </row>
    <row r="167" spans="1:226" s="271" customFormat="1" ht="18" hidden="1" x14ac:dyDescent="0.3">
      <c r="A167" s="278">
        <v>70</v>
      </c>
      <c r="B167" s="279">
        <v>92803</v>
      </c>
      <c r="C167" s="271">
        <v>49186</v>
      </c>
      <c r="D167" s="271">
        <v>25057</v>
      </c>
      <c r="E167" s="271">
        <v>7730</v>
      </c>
      <c r="F167" s="272" t="s">
        <v>51</v>
      </c>
      <c r="G167" s="273" t="s">
        <v>51</v>
      </c>
      <c r="H167" s="273" t="s">
        <v>51</v>
      </c>
      <c r="I167" s="274" t="s">
        <v>51</v>
      </c>
      <c r="J167" s="273" t="s">
        <v>51</v>
      </c>
      <c r="K167" s="273" t="s">
        <v>51</v>
      </c>
      <c r="L167" s="273" t="s">
        <v>51</v>
      </c>
      <c r="M167" s="274" t="s">
        <v>51</v>
      </c>
      <c r="N167" s="271">
        <v>44810</v>
      </c>
      <c r="O167" s="271">
        <v>23749</v>
      </c>
      <c r="P167" s="271">
        <v>12099</v>
      </c>
      <c r="Q167" s="271">
        <v>3733</v>
      </c>
      <c r="R167" s="279">
        <v>40313</v>
      </c>
      <c r="S167" s="271">
        <v>21366</v>
      </c>
      <c r="T167" s="271">
        <v>10885</v>
      </c>
      <c r="U167" s="271">
        <v>3358</v>
      </c>
      <c r="V167" s="279">
        <v>34560</v>
      </c>
      <c r="W167" s="271">
        <v>18317</v>
      </c>
      <c r="X167" s="271">
        <v>9331</v>
      </c>
      <c r="Y167" s="299">
        <v>2879</v>
      </c>
      <c r="Z167" s="279">
        <v>26266</v>
      </c>
      <c r="AA167" s="271">
        <v>13921</v>
      </c>
      <c r="AB167" s="271">
        <v>7092</v>
      </c>
      <c r="AC167" s="299">
        <v>2188</v>
      </c>
      <c r="FW167" s="280"/>
      <c r="FX167" s="280"/>
      <c r="FY167" s="280"/>
      <c r="FZ167" s="280"/>
      <c r="GA167" s="280"/>
      <c r="GB167" s="280"/>
      <c r="GC167" s="280"/>
      <c r="GD167" s="280"/>
      <c r="GE167" s="280"/>
      <c r="GF167" s="280"/>
      <c r="GG167" s="280"/>
      <c r="GH167" s="280"/>
      <c r="GI167" s="280"/>
      <c r="GJ167" s="280"/>
      <c r="GK167" s="280"/>
      <c r="GL167" s="280"/>
      <c r="GM167" s="280"/>
      <c r="GN167" s="280"/>
      <c r="GO167" s="280"/>
      <c r="GP167" s="280"/>
      <c r="GQ167" s="280"/>
      <c r="GR167" s="280"/>
      <c r="GS167" s="280"/>
      <c r="GT167" s="280"/>
      <c r="GU167" s="280"/>
      <c r="GV167" s="280"/>
      <c r="GW167" s="280"/>
      <c r="GX167" s="280"/>
      <c r="GY167" s="280"/>
      <c r="GZ167" s="280"/>
      <c r="HA167" s="280"/>
      <c r="HB167" s="280"/>
      <c r="HC167" s="280"/>
      <c r="HD167" s="280"/>
      <c r="HE167" s="280"/>
      <c r="HF167" s="280"/>
      <c r="HG167" s="280"/>
      <c r="HH167" s="280"/>
      <c r="HI167" s="280"/>
      <c r="HJ167" s="280"/>
      <c r="HK167" s="280"/>
      <c r="HL167" s="280"/>
      <c r="HM167" s="280"/>
      <c r="HN167" s="280"/>
      <c r="HO167" s="280"/>
      <c r="HP167" s="280"/>
      <c r="HQ167" s="280"/>
      <c r="HR167" s="280"/>
    </row>
    <row r="168" spans="1:226" s="271" customFormat="1" ht="18" hidden="1" x14ac:dyDescent="0.3">
      <c r="A168" s="278">
        <v>71</v>
      </c>
      <c r="B168" s="279">
        <v>96434</v>
      </c>
      <c r="C168" s="271">
        <v>51110</v>
      </c>
      <c r="D168" s="271">
        <v>26037</v>
      </c>
      <c r="E168" s="271">
        <v>8033</v>
      </c>
      <c r="F168" s="272" t="s">
        <v>51</v>
      </c>
      <c r="G168" s="273" t="s">
        <v>51</v>
      </c>
      <c r="H168" s="273" t="s">
        <v>51</v>
      </c>
      <c r="I168" s="274" t="s">
        <v>51</v>
      </c>
      <c r="J168" s="273" t="s">
        <v>51</v>
      </c>
      <c r="K168" s="273" t="s">
        <v>51</v>
      </c>
      <c r="L168" s="273" t="s">
        <v>51</v>
      </c>
      <c r="M168" s="274" t="s">
        <v>51</v>
      </c>
      <c r="N168" s="271">
        <v>46570</v>
      </c>
      <c r="O168" s="271">
        <v>24682</v>
      </c>
      <c r="P168" s="271">
        <v>12574</v>
      </c>
      <c r="Q168" s="271">
        <v>3879</v>
      </c>
      <c r="R168" s="279">
        <v>41893</v>
      </c>
      <c r="S168" s="271">
        <v>22203</v>
      </c>
      <c r="T168" s="271">
        <v>11311</v>
      </c>
      <c r="U168" s="271">
        <v>3490</v>
      </c>
      <c r="V168" s="279">
        <v>35921</v>
      </c>
      <c r="W168" s="271">
        <v>19038</v>
      </c>
      <c r="X168" s="271">
        <v>9699</v>
      </c>
      <c r="Y168" s="299">
        <v>2992</v>
      </c>
      <c r="Z168" s="279">
        <v>27300</v>
      </c>
      <c r="AA168" s="271">
        <v>14469</v>
      </c>
      <c r="AB168" s="271">
        <v>7371</v>
      </c>
      <c r="AC168" s="299">
        <v>2274</v>
      </c>
      <c r="FW168" s="280"/>
      <c r="FX168" s="280"/>
      <c r="FY168" s="280"/>
      <c r="FZ168" s="280"/>
      <c r="GA168" s="280"/>
      <c r="GB168" s="280"/>
      <c r="GC168" s="280"/>
      <c r="GD168" s="280"/>
      <c r="GE168" s="280"/>
      <c r="GF168" s="280"/>
      <c r="GG168" s="280"/>
      <c r="GH168" s="280"/>
      <c r="GI168" s="280"/>
      <c r="GJ168" s="280"/>
      <c r="GK168" s="280"/>
      <c r="GL168" s="280"/>
      <c r="GM168" s="280"/>
      <c r="GN168" s="280"/>
      <c r="GO168" s="280"/>
      <c r="GP168" s="280"/>
      <c r="GQ168" s="280"/>
      <c r="GR168" s="280"/>
      <c r="GS168" s="280"/>
      <c r="GT168" s="280"/>
      <c r="GU168" s="280"/>
      <c r="GV168" s="280"/>
      <c r="GW168" s="280"/>
      <c r="GX168" s="280"/>
      <c r="GY168" s="280"/>
      <c r="GZ168" s="280"/>
      <c r="HA168" s="280"/>
      <c r="HB168" s="280"/>
      <c r="HC168" s="280"/>
      <c r="HD168" s="280"/>
      <c r="HE168" s="280"/>
      <c r="HF168" s="280"/>
      <c r="HG168" s="280"/>
      <c r="HH168" s="280"/>
      <c r="HI168" s="280"/>
      <c r="HJ168" s="280"/>
      <c r="HK168" s="280"/>
      <c r="HL168" s="280"/>
      <c r="HM168" s="280"/>
      <c r="HN168" s="280"/>
      <c r="HO168" s="280"/>
      <c r="HP168" s="280"/>
      <c r="HQ168" s="280"/>
      <c r="HR168" s="280"/>
    </row>
    <row r="169" spans="1:226" s="271" customFormat="1" ht="18" hidden="1" x14ac:dyDescent="0.3">
      <c r="A169" s="278">
        <v>72</v>
      </c>
      <c r="B169" s="279">
        <v>99153</v>
      </c>
      <c r="C169" s="271">
        <v>52551</v>
      </c>
      <c r="D169" s="271">
        <v>26771</v>
      </c>
      <c r="E169" s="271">
        <v>8259</v>
      </c>
      <c r="F169" s="272" t="s">
        <v>51</v>
      </c>
      <c r="G169" s="273" t="s">
        <v>51</v>
      </c>
      <c r="H169" s="273" t="s">
        <v>51</v>
      </c>
      <c r="I169" s="274" t="s">
        <v>51</v>
      </c>
      <c r="J169" s="273" t="s">
        <v>51</v>
      </c>
      <c r="K169" s="273" t="s">
        <v>51</v>
      </c>
      <c r="L169" s="273" t="s">
        <v>51</v>
      </c>
      <c r="M169" s="274" t="s">
        <v>51</v>
      </c>
      <c r="N169" s="271">
        <v>47889</v>
      </c>
      <c r="O169" s="271">
        <v>25381</v>
      </c>
      <c r="P169" s="271">
        <v>12930</v>
      </c>
      <c r="Q169" s="271">
        <v>3989</v>
      </c>
      <c r="R169" s="279">
        <v>43085</v>
      </c>
      <c r="S169" s="271">
        <v>22835</v>
      </c>
      <c r="T169" s="271">
        <v>11633</v>
      </c>
      <c r="U169" s="271">
        <v>3589</v>
      </c>
      <c r="V169" s="279">
        <v>36934</v>
      </c>
      <c r="W169" s="271">
        <v>19575</v>
      </c>
      <c r="X169" s="271">
        <v>9972</v>
      </c>
      <c r="Y169" s="299">
        <v>3077</v>
      </c>
      <c r="Z169" s="279">
        <v>28071</v>
      </c>
      <c r="AA169" s="271">
        <v>14878</v>
      </c>
      <c r="AB169" s="271">
        <v>7579</v>
      </c>
      <c r="AC169" s="299">
        <v>2338</v>
      </c>
      <c r="FW169" s="280"/>
      <c r="FX169" s="280"/>
      <c r="FY169" s="280"/>
      <c r="FZ169" s="280"/>
      <c r="GA169" s="280"/>
      <c r="GB169" s="280"/>
      <c r="GC169" s="280"/>
      <c r="GD169" s="280"/>
      <c r="GE169" s="280"/>
      <c r="GF169" s="280"/>
      <c r="GG169" s="280"/>
      <c r="GH169" s="280"/>
      <c r="GI169" s="280"/>
      <c r="GJ169" s="280"/>
      <c r="GK169" s="280"/>
      <c r="GL169" s="280"/>
      <c r="GM169" s="280"/>
      <c r="GN169" s="280"/>
      <c r="GO169" s="280"/>
      <c r="GP169" s="280"/>
      <c r="GQ169" s="280"/>
      <c r="GR169" s="280"/>
      <c r="GS169" s="280"/>
      <c r="GT169" s="280"/>
      <c r="GU169" s="280"/>
      <c r="GV169" s="280"/>
      <c r="GW169" s="280"/>
      <c r="GX169" s="280"/>
      <c r="GY169" s="280"/>
      <c r="GZ169" s="280"/>
      <c r="HA169" s="280"/>
      <c r="HB169" s="280"/>
      <c r="HC169" s="280"/>
      <c r="HD169" s="280"/>
      <c r="HE169" s="280"/>
      <c r="HF169" s="280"/>
      <c r="HG169" s="280"/>
      <c r="HH169" s="280"/>
      <c r="HI169" s="280"/>
      <c r="HJ169" s="280"/>
      <c r="HK169" s="280"/>
      <c r="HL169" s="280"/>
      <c r="HM169" s="280"/>
      <c r="HN169" s="280"/>
      <c r="HO169" s="280"/>
      <c r="HP169" s="280"/>
      <c r="HQ169" s="280"/>
      <c r="HR169" s="280"/>
    </row>
    <row r="170" spans="1:226" s="271" customFormat="1" ht="18" hidden="1" x14ac:dyDescent="0.3">
      <c r="A170" s="278">
        <v>73</v>
      </c>
      <c r="B170" s="279">
        <v>102794</v>
      </c>
      <c r="C170" s="271">
        <v>54481</v>
      </c>
      <c r="D170" s="271">
        <v>27754</v>
      </c>
      <c r="E170" s="271">
        <v>8563</v>
      </c>
      <c r="F170" s="272" t="s">
        <v>51</v>
      </c>
      <c r="G170" s="273" t="s">
        <v>51</v>
      </c>
      <c r="H170" s="273" t="s">
        <v>51</v>
      </c>
      <c r="I170" s="274" t="s">
        <v>51</v>
      </c>
      <c r="J170" s="273" t="s">
        <v>51</v>
      </c>
      <c r="K170" s="273" t="s">
        <v>51</v>
      </c>
      <c r="L170" s="273" t="s">
        <v>51</v>
      </c>
      <c r="M170" s="274" t="s">
        <v>51</v>
      </c>
      <c r="N170" s="271">
        <v>49645</v>
      </c>
      <c r="O170" s="271">
        <v>26312</v>
      </c>
      <c r="P170" s="271">
        <v>13404</v>
      </c>
      <c r="Q170" s="271">
        <v>4135</v>
      </c>
      <c r="R170" s="279">
        <v>44663</v>
      </c>
      <c r="S170" s="271">
        <v>23671</v>
      </c>
      <c r="T170" s="271">
        <v>12059</v>
      </c>
      <c r="U170" s="271">
        <v>3720</v>
      </c>
      <c r="V170" s="279">
        <v>38294</v>
      </c>
      <c r="W170" s="271">
        <v>20296</v>
      </c>
      <c r="X170" s="271">
        <v>10339</v>
      </c>
      <c r="Y170" s="299">
        <v>3190</v>
      </c>
      <c r="Z170" s="279">
        <v>29104</v>
      </c>
      <c r="AA170" s="271">
        <v>15425</v>
      </c>
      <c r="AB170" s="271">
        <v>7858</v>
      </c>
      <c r="AC170" s="299">
        <v>2424</v>
      </c>
      <c r="FW170" s="280"/>
      <c r="FX170" s="280"/>
      <c r="FY170" s="280"/>
      <c r="FZ170" s="280"/>
      <c r="GA170" s="280"/>
      <c r="GB170" s="280"/>
      <c r="GC170" s="280"/>
      <c r="GD170" s="280"/>
      <c r="GE170" s="280"/>
      <c r="GF170" s="280"/>
      <c r="GG170" s="280"/>
      <c r="GH170" s="280"/>
      <c r="GI170" s="280"/>
      <c r="GJ170" s="280"/>
      <c r="GK170" s="280"/>
      <c r="GL170" s="280"/>
      <c r="GM170" s="280"/>
      <c r="GN170" s="280"/>
      <c r="GO170" s="280"/>
      <c r="GP170" s="280"/>
      <c r="GQ170" s="280"/>
      <c r="GR170" s="280"/>
      <c r="GS170" s="280"/>
      <c r="GT170" s="280"/>
      <c r="GU170" s="280"/>
      <c r="GV170" s="280"/>
      <c r="GW170" s="280"/>
      <c r="GX170" s="280"/>
      <c r="GY170" s="280"/>
      <c r="GZ170" s="280"/>
      <c r="HA170" s="280"/>
      <c r="HB170" s="280"/>
      <c r="HC170" s="280"/>
      <c r="HD170" s="280"/>
      <c r="HE170" s="280"/>
      <c r="HF170" s="280"/>
      <c r="HG170" s="280"/>
      <c r="HH170" s="280"/>
      <c r="HI170" s="280"/>
      <c r="HJ170" s="280"/>
      <c r="HK170" s="280"/>
      <c r="HL170" s="280"/>
      <c r="HM170" s="280"/>
      <c r="HN170" s="280"/>
      <c r="HO170" s="280"/>
      <c r="HP170" s="280"/>
      <c r="HQ170" s="280"/>
      <c r="HR170" s="280"/>
    </row>
    <row r="171" spans="1:226" s="271" customFormat="1" ht="18" hidden="1" x14ac:dyDescent="0.3">
      <c r="A171" s="278">
        <v>74</v>
      </c>
      <c r="B171" s="279">
        <v>104611</v>
      </c>
      <c r="C171" s="271">
        <v>55444</v>
      </c>
      <c r="D171" s="271">
        <v>28245</v>
      </c>
      <c r="E171" s="271">
        <v>8714</v>
      </c>
      <c r="F171" s="272" t="s">
        <v>51</v>
      </c>
      <c r="G171" s="273" t="s">
        <v>51</v>
      </c>
      <c r="H171" s="273" t="s">
        <v>51</v>
      </c>
      <c r="I171" s="274" t="s">
        <v>51</v>
      </c>
      <c r="J171" s="273" t="s">
        <v>51</v>
      </c>
      <c r="K171" s="273" t="s">
        <v>51</v>
      </c>
      <c r="L171" s="273" t="s">
        <v>51</v>
      </c>
      <c r="M171" s="274" t="s">
        <v>51</v>
      </c>
      <c r="N171" s="271">
        <v>50521</v>
      </c>
      <c r="O171" s="271">
        <v>26776</v>
      </c>
      <c r="P171" s="271">
        <v>13641</v>
      </c>
      <c r="Q171" s="271">
        <v>4208</v>
      </c>
      <c r="R171" s="279">
        <v>45458</v>
      </c>
      <c r="S171" s="271">
        <v>24093</v>
      </c>
      <c r="T171" s="271">
        <v>12274</v>
      </c>
      <c r="U171" s="271">
        <v>3787</v>
      </c>
      <c r="V171" s="279">
        <v>38968</v>
      </c>
      <c r="W171" s="271">
        <v>20653</v>
      </c>
      <c r="X171" s="271">
        <v>10521</v>
      </c>
      <c r="Y171" s="299">
        <v>3246</v>
      </c>
      <c r="Z171" s="279">
        <v>29615</v>
      </c>
      <c r="AA171" s="271">
        <v>15696</v>
      </c>
      <c r="AB171" s="271">
        <v>7996</v>
      </c>
      <c r="AC171" s="299">
        <v>2467</v>
      </c>
      <c r="FW171" s="280"/>
      <c r="FX171" s="280"/>
      <c r="FY171" s="280"/>
      <c r="FZ171" s="280"/>
      <c r="GA171" s="280"/>
      <c r="GB171" s="280"/>
      <c r="GC171" s="280"/>
      <c r="GD171" s="280"/>
      <c r="GE171" s="280"/>
      <c r="GF171" s="280"/>
      <c r="GG171" s="280"/>
      <c r="GH171" s="280"/>
      <c r="GI171" s="280"/>
      <c r="GJ171" s="280"/>
      <c r="GK171" s="280"/>
      <c r="GL171" s="280"/>
      <c r="GM171" s="280"/>
      <c r="GN171" s="280"/>
      <c r="GO171" s="280"/>
      <c r="GP171" s="280"/>
      <c r="GQ171" s="280"/>
      <c r="GR171" s="280"/>
      <c r="GS171" s="280"/>
      <c r="GT171" s="280"/>
      <c r="GU171" s="280"/>
      <c r="GV171" s="280"/>
      <c r="GW171" s="280"/>
      <c r="GX171" s="280"/>
      <c r="GY171" s="280"/>
      <c r="GZ171" s="280"/>
      <c r="HA171" s="280"/>
      <c r="HB171" s="280"/>
      <c r="HC171" s="280"/>
      <c r="HD171" s="280"/>
      <c r="HE171" s="280"/>
      <c r="HF171" s="280"/>
      <c r="HG171" s="280"/>
      <c r="HH171" s="280"/>
      <c r="HI171" s="280"/>
      <c r="HJ171" s="280"/>
      <c r="HK171" s="280"/>
      <c r="HL171" s="280"/>
      <c r="HM171" s="280"/>
      <c r="HN171" s="280"/>
      <c r="HO171" s="280"/>
      <c r="HP171" s="280"/>
      <c r="HQ171" s="280"/>
      <c r="HR171" s="280"/>
    </row>
    <row r="172" spans="1:226" s="271" customFormat="1" ht="18" hidden="1" x14ac:dyDescent="0.3">
      <c r="A172" s="278">
        <v>75</v>
      </c>
      <c r="B172" s="279">
        <v>109146</v>
      </c>
      <c r="C172" s="271">
        <v>57847</v>
      </c>
      <c r="D172" s="271">
        <v>29469</v>
      </c>
      <c r="E172" s="271">
        <v>9092</v>
      </c>
      <c r="F172" s="272" t="s">
        <v>51</v>
      </c>
      <c r="G172" s="273" t="s">
        <v>51</v>
      </c>
      <c r="H172" s="273" t="s">
        <v>51</v>
      </c>
      <c r="I172" s="274" t="s">
        <v>51</v>
      </c>
      <c r="J172" s="273" t="s">
        <v>51</v>
      </c>
      <c r="K172" s="273" t="s">
        <v>51</v>
      </c>
      <c r="L172" s="273" t="s">
        <v>51</v>
      </c>
      <c r="M172" s="274" t="s">
        <v>51</v>
      </c>
      <c r="N172" s="271">
        <v>52721</v>
      </c>
      <c r="O172" s="271">
        <v>27942</v>
      </c>
      <c r="P172" s="271">
        <v>14235</v>
      </c>
      <c r="Q172" s="271">
        <v>4392</v>
      </c>
      <c r="R172" s="279">
        <v>47431</v>
      </c>
      <c r="S172" s="271">
        <v>25138</v>
      </c>
      <c r="T172" s="271">
        <v>12806</v>
      </c>
      <c r="U172" s="271">
        <v>3951</v>
      </c>
      <c r="V172" s="279">
        <v>40659</v>
      </c>
      <c r="W172" s="271">
        <v>21549</v>
      </c>
      <c r="X172" s="271">
        <v>10978</v>
      </c>
      <c r="Y172" s="299">
        <v>3387</v>
      </c>
      <c r="Z172" s="279">
        <v>30903</v>
      </c>
      <c r="AA172" s="271">
        <v>16379</v>
      </c>
      <c r="AB172" s="271">
        <v>8344</v>
      </c>
      <c r="AC172" s="299">
        <v>2574</v>
      </c>
      <c r="FW172" s="280"/>
      <c r="FX172" s="280"/>
      <c r="FY172" s="280"/>
      <c r="FZ172" s="280"/>
      <c r="GA172" s="280"/>
      <c r="GB172" s="280"/>
      <c r="GC172" s="280"/>
      <c r="GD172" s="280"/>
      <c r="GE172" s="280"/>
      <c r="GF172" s="280"/>
      <c r="GG172" s="280"/>
      <c r="GH172" s="280"/>
      <c r="GI172" s="280"/>
      <c r="GJ172" s="280"/>
      <c r="GK172" s="280"/>
      <c r="GL172" s="280"/>
      <c r="GM172" s="280"/>
      <c r="GN172" s="280"/>
      <c r="GO172" s="280"/>
      <c r="GP172" s="280"/>
      <c r="GQ172" s="280"/>
      <c r="GR172" s="280"/>
      <c r="GS172" s="280"/>
      <c r="GT172" s="280"/>
      <c r="GU172" s="280"/>
      <c r="GV172" s="280"/>
      <c r="GW172" s="280"/>
      <c r="GX172" s="280"/>
      <c r="GY172" s="280"/>
      <c r="GZ172" s="280"/>
      <c r="HA172" s="280"/>
      <c r="HB172" s="280"/>
      <c r="HC172" s="280"/>
      <c r="HD172" s="280"/>
      <c r="HE172" s="280"/>
      <c r="HF172" s="280"/>
      <c r="HG172" s="280"/>
      <c r="HH172" s="280"/>
      <c r="HI172" s="280"/>
      <c r="HJ172" s="280"/>
      <c r="HK172" s="280"/>
      <c r="HL172" s="280"/>
      <c r="HM172" s="280"/>
      <c r="HN172" s="280"/>
      <c r="HO172" s="280"/>
      <c r="HP172" s="280"/>
      <c r="HQ172" s="280"/>
      <c r="HR172" s="280"/>
    </row>
    <row r="173" spans="1:226" s="271" customFormat="1" ht="18" hidden="1" x14ac:dyDescent="0.3">
      <c r="A173" s="278">
        <v>99</v>
      </c>
      <c r="B173" s="279">
        <v>109146</v>
      </c>
      <c r="C173" s="271">
        <v>57847</v>
      </c>
      <c r="D173" s="271">
        <v>29469</v>
      </c>
      <c r="E173" s="271">
        <v>9092</v>
      </c>
      <c r="F173" s="272" t="s">
        <v>51</v>
      </c>
      <c r="G173" s="273" t="s">
        <v>51</v>
      </c>
      <c r="H173" s="273" t="s">
        <v>51</v>
      </c>
      <c r="I173" s="274" t="s">
        <v>51</v>
      </c>
      <c r="J173" s="273" t="s">
        <v>51</v>
      </c>
      <c r="K173" s="273" t="s">
        <v>51</v>
      </c>
      <c r="L173" s="273" t="s">
        <v>51</v>
      </c>
      <c r="M173" s="274" t="s">
        <v>51</v>
      </c>
      <c r="N173" s="271">
        <v>52721</v>
      </c>
      <c r="O173" s="271">
        <v>27942</v>
      </c>
      <c r="P173" s="271">
        <v>14235</v>
      </c>
      <c r="Q173" s="271">
        <v>4392</v>
      </c>
      <c r="R173" s="279">
        <v>47431</v>
      </c>
      <c r="S173" s="271">
        <v>25138</v>
      </c>
      <c r="T173" s="271">
        <v>12806</v>
      </c>
      <c r="U173" s="271">
        <v>3951</v>
      </c>
      <c r="V173" s="279">
        <v>40659</v>
      </c>
      <c r="W173" s="271">
        <v>21549</v>
      </c>
      <c r="X173" s="271">
        <v>10978</v>
      </c>
      <c r="Y173" s="299">
        <v>3387</v>
      </c>
      <c r="Z173" s="279">
        <v>30903</v>
      </c>
      <c r="AA173" s="271">
        <v>16379</v>
      </c>
      <c r="AB173" s="271">
        <v>8344</v>
      </c>
      <c r="AC173" s="299">
        <v>2574</v>
      </c>
      <c r="FW173" s="280"/>
      <c r="FX173" s="280"/>
      <c r="FY173" s="280"/>
      <c r="FZ173" s="280"/>
      <c r="GA173" s="280"/>
      <c r="GB173" s="280"/>
      <c r="GC173" s="280"/>
      <c r="GD173" s="280"/>
      <c r="GE173" s="280"/>
      <c r="GF173" s="280"/>
      <c r="GG173" s="280"/>
      <c r="GH173" s="280"/>
      <c r="GI173" s="280"/>
      <c r="GJ173" s="280"/>
      <c r="GK173" s="280"/>
      <c r="GL173" s="280"/>
      <c r="GM173" s="280"/>
      <c r="GN173" s="280"/>
      <c r="GO173" s="280"/>
      <c r="GP173" s="280"/>
      <c r="GQ173" s="280"/>
      <c r="GR173" s="280"/>
      <c r="GS173" s="280"/>
      <c r="GT173" s="280"/>
      <c r="GU173" s="280"/>
      <c r="GV173" s="280"/>
      <c r="GW173" s="280"/>
      <c r="GX173" s="280"/>
      <c r="GY173" s="280"/>
      <c r="GZ173" s="280"/>
      <c r="HA173" s="280"/>
      <c r="HB173" s="280"/>
      <c r="HC173" s="280"/>
      <c r="HD173" s="280"/>
      <c r="HE173" s="280"/>
      <c r="HF173" s="280"/>
      <c r="HG173" s="280"/>
      <c r="HH173" s="280"/>
      <c r="HI173" s="280"/>
      <c r="HJ173" s="280"/>
      <c r="HK173" s="280"/>
      <c r="HL173" s="280"/>
      <c r="HM173" s="280"/>
      <c r="HN173" s="280"/>
      <c r="HO173" s="280"/>
      <c r="HP173" s="280"/>
      <c r="HQ173" s="280"/>
      <c r="HR173" s="280"/>
    </row>
    <row r="174" spans="1:226" s="271" customFormat="1" ht="18" hidden="1" x14ac:dyDescent="0.3">
      <c r="A174" s="283">
        <v>0</v>
      </c>
      <c r="B174" s="284" t="s">
        <v>51</v>
      </c>
      <c r="C174" s="285" t="s">
        <v>51</v>
      </c>
      <c r="D174" s="285" t="s">
        <v>51</v>
      </c>
      <c r="E174" s="286" t="s">
        <v>51</v>
      </c>
      <c r="F174" s="287" t="s">
        <v>51</v>
      </c>
      <c r="G174" s="288" t="s">
        <v>51</v>
      </c>
      <c r="H174" s="288" t="s">
        <v>51</v>
      </c>
      <c r="I174" s="289" t="s">
        <v>51</v>
      </c>
      <c r="J174" s="288" t="s">
        <v>51</v>
      </c>
      <c r="K174" s="288" t="s">
        <v>51</v>
      </c>
      <c r="L174" s="288" t="s">
        <v>51</v>
      </c>
      <c r="M174" s="289" t="s">
        <v>51</v>
      </c>
      <c r="N174" s="284" t="s">
        <v>51</v>
      </c>
      <c r="O174" s="285" t="s">
        <v>51</v>
      </c>
      <c r="P174" s="285" t="s">
        <v>51</v>
      </c>
      <c r="Q174" s="285" t="s">
        <v>51</v>
      </c>
      <c r="R174" s="284" t="s">
        <v>51</v>
      </c>
      <c r="S174" s="285" t="s">
        <v>51</v>
      </c>
      <c r="T174" s="285" t="s">
        <v>51</v>
      </c>
      <c r="U174" s="285" t="s">
        <v>51</v>
      </c>
      <c r="V174" s="284" t="s">
        <v>51</v>
      </c>
      <c r="W174" s="285" t="s">
        <v>51</v>
      </c>
      <c r="X174" s="285" t="s">
        <v>51</v>
      </c>
      <c r="Y174" s="285" t="s">
        <v>51</v>
      </c>
      <c r="Z174" s="284" t="s">
        <v>51</v>
      </c>
      <c r="AA174" s="285" t="s">
        <v>51</v>
      </c>
      <c r="AB174" s="285" t="s">
        <v>51</v>
      </c>
      <c r="AC174" s="286" t="s">
        <v>51</v>
      </c>
      <c r="FW174" s="280"/>
      <c r="FX174" s="280"/>
      <c r="FY174" s="280"/>
      <c r="FZ174" s="280"/>
      <c r="GA174" s="280"/>
      <c r="GB174" s="280"/>
      <c r="GC174" s="280"/>
      <c r="GD174" s="280"/>
      <c r="GE174" s="280"/>
      <c r="GF174" s="280"/>
      <c r="GG174" s="280"/>
      <c r="GH174" s="280"/>
      <c r="GI174" s="280"/>
      <c r="GJ174" s="280"/>
      <c r="GK174" s="280"/>
      <c r="GL174" s="280"/>
      <c r="GM174" s="280"/>
      <c r="GN174" s="280"/>
      <c r="GO174" s="280"/>
      <c r="GP174" s="280"/>
      <c r="GQ174" s="280"/>
      <c r="GR174" s="280"/>
      <c r="GS174" s="280"/>
      <c r="GT174" s="280"/>
      <c r="GU174" s="280"/>
      <c r="GV174" s="280"/>
      <c r="GW174" s="280"/>
      <c r="GX174" s="280"/>
      <c r="GY174" s="280"/>
      <c r="GZ174" s="280"/>
      <c r="HA174" s="280"/>
      <c r="HB174" s="280"/>
      <c r="HC174" s="280"/>
      <c r="HD174" s="280"/>
      <c r="HE174" s="280"/>
      <c r="HF174" s="280"/>
      <c r="HG174" s="280"/>
      <c r="HH174" s="280"/>
      <c r="HI174" s="280"/>
      <c r="HJ174" s="280"/>
      <c r="HK174" s="280"/>
      <c r="HL174" s="280"/>
      <c r="HM174" s="280"/>
      <c r="HN174" s="280"/>
      <c r="HO174" s="280"/>
      <c r="HP174" s="280"/>
      <c r="HQ174" s="280"/>
      <c r="HR174" s="280"/>
    </row>
    <row r="175" spans="1:226" s="271" customFormat="1" ht="18" hidden="1" x14ac:dyDescent="0.3">
      <c r="A175" s="278">
        <v>1</v>
      </c>
      <c r="B175" s="279">
        <v>5860</v>
      </c>
      <c r="C175" s="271">
        <v>3106</v>
      </c>
      <c r="D175" s="271">
        <v>1582</v>
      </c>
      <c r="E175" s="271">
        <v>488</v>
      </c>
      <c r="F175" s="272" t="s">
        <v>51</v>
      </c>
      <c r="G175" s="273" t="s">
        <v>51</v>
      </c>
      <c r="H175" s="273" t="s">
        <v>51</v>
      </c>
      <c r="I175" s="274" t="s">
        <v>51</v>
      </c>
      <c r="J175" s="273" t="s">
        <v>51</v>
      </c>
      <c r="K175" s="273" t="s">
        <v>51</v>
      </c>
      <c r="L175" s="273" t="s">
        <v>51</v>
      </c>
      <c r="M175" s="274" t="s">
        <v>51</v>
      </c>
      <c r="N175" s="271">
        <v>2123</v>
      </c>
      <c r="O175" s="271">
        <v>1125</v>
      </c>
      <c r="P175" s="271">
        <v>573</v>
      </c>
      <c r="Q175" s="271">
        <v>177</v>
      </c>
      <c r="R175" s="279">
        <v>1791</v>
      </c>
      <c r="S175" s="271">
        <v>949</v>
      </c>
      <c r="T175" s="271">
        <v>484</v>
      </c>
      <c r="U175" s="271">
        <v>149</v>
      </c>
      <c r="V175" s="279">
        <v>1321</v>
      </c>
      <c r="W175" s="271">
        <v>700</v>
      </c>
      <c r="X175" s="271">
        <v>357</v>
      </c>
      <c r="Y175" s="299">
        <v>110</v>
      </c>
      <c r="Z175" s="279">
        <v>1004</v>
      </c>
      <c r="AA175" s="271">
        <v>532</v>
      </c>
      <c r="AB175" s="271">
        <v>271</v>
      </c>
      <c r="AC175" s="299">
        <v>84</v>
      </c>
      <c r="FW175" s="280"/>
      <c r="FX175" s="280"/>
      <c r="FY175" s="280"/>
      <c r="FZ175" s="280"/>
      <c r="GA175" s="280"/>
      <c r="GB175" s="280"/>
      <c r="GC175" s="280"/>
      <c r="GD175" s="280"/>
      <c r="GE175" s="280"/>
      <c r="GF175" s="280"/>
      <c r="GG175" s="280"/>
      <c r="GH175" s="280"/>
      <c r="GI175" s="280"/>
      <c r="GJ175" s="280"/>
      <c r="GK175" s="280"/>
      <c r="GL175" s="280"/>
      <c r="GM175" s="280"/>
      <c r="GN175" s="280"/>
      <c r="GO175" s="280"/>
      <c r="GP175" s="280"/>
      <c r="GQ175" s="280"/>
      <c r="GR175" s="280"/>
      <c r="GS175" s="280"/>
      <c r="GT175" s="280"/>
      <c r="GU175" s="280"/>
      <c r="GV175" s="280"/>
      <c r="GW175" s="280"/>
      <c r="GX175" s="280"/>
      <c r="GY175" s="280"/>
      <c r="GZ175" s="280"/>
      <c r="HA175" s="280"/>
      <c r="HB175" s="280"/>
      <c r="HC175" s="280"/>
      <c r="HD175" s="280"/>
      <c r="HE175" s="280"/>
      <c r="HF175" s="280"/>
      <c r="HG175" s="280"/>
      <c r="HH175" s="280"/>
      <c r="HI175" s="280"/>
      <c r="HJ175" s="280"/>
      <c r="HK175" s="280"/>
      <c r="HL175" s="280"/>
      <c r="HM175" s="280"/>
      <c r="HN175" s="280"/>
      <c r="HO175" s="280"/>
      <c r="HP175" s="280"/>
      <c r="HQ175" s="280"/>
      <c r="HR175" s="280"/>
    </row>
    <row r="176" spans="1:226" s="271" customFormat="1" ht="18" hidden="1" x14ac:dyDescent="0.3">
      <c r="A176" s="278">
        <v>2</v>
      </c>
      <c r="B176" s="279">
        <v>9181</v>
      </c>
      <c r="C176" s="271">
        <v>4866</v>
      </c>
      <c r="D176" s="271">
        <v>2479</v>
      </c>
      <c r="E176" s="271">
        <v>765</v>
      </c>
      <c r="F176" s="272" t="s">
        <v>51</v>
      </c>
      <c r="G176" s="273" t="s">
        <v>51</v>
      </c>
      <c r="H176" s="273" t="s">
        <v>51</v>
      </c>
      <c r="I176" s="274" t="s">
        <v>51</v>
      </c>
      <c r="J176" s="273" t="s">
        <v>51</v>
      </c>
      <c r="K176" s="273" t="s">
        <v>51</v>
      </c>
      <c r="L176" s="273" t="s">
        <v>51</v>
      </c>
      <c r="M176" s="274" t="s">
        <v>51</v>
      </c>
      <c r="N176" s="271">
        <v>3381</v>
      </c>
      <c r="O176" s="271">
        <v>1792</v>
      </c>
      <c r="P176" s="271">
        <v>913</v>
      </c>
      <c r="Q176" s="271">
        <v>282</v>
      </c>
      <c r="R176" s="279">
        <v>2849</v>
      </c>
      <c r="S176" s="271">
        <v>1510</v>
      </c>
      <c r="T176" s="271">
        <v>769</v>
      </c>
      <c r="U176" s="271">
        <v>237</v>
      </c>
      <c r="V176" s="279">
        <v>2110</v>
      </c>
      <c r="W176" s="271">
        <v>1118</v>
      </c>
      <c r="X176" s="271">
        <v>570</v>
      </c>
      <c r="Y176" s="299">
        <v>176</v>
      </c>
      <c r="Z176" s="279">
        <v>1606</v>
      </c>
      <c r="AA176" s="271">
        <v>851</v>
      </c>
      <c r="AB176" s="271">
        <v>434</v>
      </c>
      <c r="AC176" s="299">
        <v>134</v>
      </c>
      <c r="FW176" s="280"/>
      <c r="FX176" s="280"/>
      <c r="FY176" s="280"/>
      <c r="FZ176" s="280"/>
      <c r="GA176" s="280"/>
      <c r="GB176" s="280"/>
      <c r="GC176" s="280"/>
      <c r="GD176" s="280"/>
      <c r="GE176" s="280"/>
      <c r="GF176" s="280"/>
      <c r="GG176" s="280"/>
      <c r="GH176" s="280"/>
      <c r="GI176" s="280"/>
      <c r="GJ176" s="280"/>
      <c r="GK176" s="280"/>
      <c r="GL176" s="280"/>
      <c r="GM176" s="280"/>
      <c r="GN176" s="280"/>
      <c r="GO176" s="280"/>
      <c r="GP176" s="280"/>
      <c r="GQ176" s="280"/>
      <c r="GR176" s="280"/>
      <c r="GS176" s="280"/>
      <c r="GT176" s="280"/>
      <c r="GU176" s="280"/>
      <c r="GV176" s="280"/>
      <c r="GW176" s="280"/>
      <c r="GX176" s="280"/>
      <c r="GY176" s="280"/>
      <c r="GZ176" s="280"/>
      <c r="HA176" s="280"/>
      <c r="HB176" s="280"/>
      <c r="HC176" s="280"/>
      <c r="HD176" s="280"/>
      <c r="HE176" s="280"/>
      <c r="HF176" s="280"/>
      <c r="HG176" s="280"/>
      <c r="HH176" s="280"/>
      <c r="HI176" s="280"/>
      <c r="HJ176" s="280"/>
      <c r="HK176" s="280"/>
      <c r="HL176" s="280"/>
      <c r="HM176" s="280"/>
      <c r="HN176" s="280"/>
      <c r="HO176" s="280"/>
      <c r="HP176" s="280"/>
      <c r="HQ176" s="280"/>
      <c r="HR176" s="280"/>
    </row>
    <row r="177" spans="1:226" s="271" customFormat="1" ht="18" hidden="1" x14ac:dyDescent="0.3">
      <c r="A177" s="290">
        <v>3</v>
      </c>
      <c r="B177" s="281">
        <v>13351</v>
      </c>
      <c r="C177" s="282">
        <v>7076</v>
      </c>
      <c r="D177" s="282">
        <v>3605</v>
      </c>
      <c r="E177" s="282">
        <v>1112</v>
      </c>
      <c r="F177" s="275" t="s">
        <v>51</v>
      </c>
      <c r="G177" s="276" t="s">
        <v>51</v>
      </c>
      <c r="H177" s="276" t="s">
        <v>51</v>
      </c>
      <c r="I177" s="277" t="s">
        <v>51</v>
      </c>
      <c r="J177" s="276" t="s">
        <v>51</v>
      </c>
      <c r="K177" s="276" t="s">
        <v>51</v>
      </c>
      <c r="L177" s="276" t="s">
        <v>51</v>
      </c>
      <c r="M177" s="277" t="s">
        <v>51</v>
      </c>
      <c r="N177" s="282">
        <v>4954</v>
      </c>
      <c r="O177" s="282">
        <v>2626</v>
      </c>
      <c r="P177" s="282">
        <v>1338</v>
      </c>
      <c r="Q177" s="282">
        <v>413</v>
      </c>
      <c r="R177" s="281">
        <v>4175</v>
      </c>
      <c r="S177" s="282">
        <v>2213</v>
      </c>
      <c r="T177" s="282">
        <v>1127</v>
      </c>
      <c r="U177" s="282">
        <v>348</v>
      </c>
      <c r="V177" s="281">
        <v>3246</v>
      </c>
      <c r="W177" s="282">
        <v>1720</v>
      </c>
      <c r="X177" s="282">
        <v>876</v>
      </c>
      <c r="Y177" s="300">
        <v>270</v>
      </c>
      <c r="Z177" s="281">
        <v>2466</v>
      </c>
      <c r="AA177" s="282">
        <v>1307</v>
      </c>
      <c r="AB177" s="282">
        <v>666</v>
      </c>
      <c r="AC177" s="300">
        <v>205</v>
      </c>
      <c r="FW177" s="280"/>
      <c r="FX177" s="280"/>
      <c r="FY177" s="280"/>
      <c r="FZ177" s="280"/>
      <c r="GA177" s="280"/>
      <c r="GB177" s="280"/>
      <c r="GC177" s="280"/>
      <c r="GD177" s="280"/>
      <c r="GE177" s="280"/>
      <c r="GF177" s="280"/>
      <c r="GG177" s="280"/>
      <c r="GH177" s="280"/>
      <c r="GI177" s="280"/>
      <c r="GJ177" s="280"/>
      <c r="GK177" s="280"/>
      <c r="GL177" s="280"/>
      <c r="GM177" s="280"/>
      <c r="GN177" s="280"/>
      <c r="GO177" s="280"/>
      <c r="GP177" s="280"/>
      <c r="GQ177" s="280"/>
      <c r="GR177" s="280"/>
      <c r="GS177" s="280"/>
      <c r="GT177" s="280"/>
      <c r="GU177" s="280"/>
      <c r="GV177" s="280"/>
      <c r="GW177" s="280"/>
      <c r="GX177" s="280"/>
      <c r="GY177" s="280"/>
      <c r="GZ177" s="280"/>
      <c r="HA177" s="280"/>
      <c r="HB177" s="280"/>
      <c r="HC177" s="280"/>
      <c r="HD177" s="280"/>
      <c r="HE177" s="280"/>
      <c r="HF177" s="280"/>
      <c r="HG177" s="280"/>
      <c r="HH177" s="280"/>
      <c r="HI177" s="280"/>
      <c r="HJ177" s="280"/>
      <c r="HK177" s="280"/>
      <c r="HL177" s="280"/>
      <c r="HM177" s="280"/>
      <c r="HN177" s="280"/>
      <c r="HO177" s="280"/>
      <c r="HP177" s="280"/>
      <c r="HQ177" s="280"/>
      <c r="HR177" s="280"/>
    </row>
    <row r="178" spans="1:226" ht="19.8" hidden="1" thickBot="1" x14ac:dyDescent="0.55000000000000004">
      <c r="A178" s="53"/>
      <c r="B178" s="98"/>
      <c r="C178" s="98"/>
      <c r="D178" s="98"/>
      <c r="E178" s="98"/>
      <c r="F178" s="98"/>
      <c r="G178" s="98"/>
      <c r="H178" s="98"/>
      <c r="I178" s="98"/>
      <c r="J178" s="98"/>
      <c r="K178" s="98"/>
      <c r="L178" s="98"/>
      <c r="M178" s="98"/>
      <c r="O178" s="25"/>
      <c r="P178" s="25"/>
      <c r="Q178" s="25"/>
      <c r="R178" s="25"/>
      <c r="S178" s="25"/>
      <c r="T178" s="25"/>
      <c r="U178" s="25"/>
      <c r="V178" s="25"/>
      <c r="W178" s="25"/>
      <c r="X178" s="25"/>
      <c r="Y178" s="25"/>
      <c r="Z178" s="25"/>
    </row>
    <row r="179" spans="1:226" s="2" customFormat="1" hidden="1" x14ac:dyDescent="0.5">
      <c r="A179" s="153" t="s">
        <v>107</v>
      </c>
      <c r="B179" s="643" t="s">
        <v>108</v>
      </c>
      <c r="C179" s="622"/>
      <c r="D179" s="621" t="s">
        <v>109</v>
      </c>
      <c r="E179" s="622"/>
      <c r="F179" s="621" t="s">
        <v>110</v>
      </c>
      <c r="G179" s="623"/>
      <c r="H179" s="620" t="s">
        <v>111</v>
      </c>
      <c r="I179" s="624"/>
      <c r="J179" s="619" t="s">
        <v>112</v>
      </c>
      <c r="K179" s="619"/>
      <c r="L179" s="620" t="s">
        <v>113</v>
      </c>
      <c r="M179" s="618"/>
      <c r="N179" s="617"/>
      <c r="O179" s="618"/>
    </row>
    <row r="180" spans="1:226" s="2" customFormat="1" ht="19.8" hidden="1" thickBot="1" x14ac:dyDescent="0.55000000000000004">
      <c r="A180" s="139" t="s">
        <v>114</v>
      </c>
      <c r="B180" s="184" t="s">
        <v>51</v>
      </c>
      <c r="C180" s="185" t="s">
        <v>51</v>
      </c>
      <c r="D180" s="186">
        <v>25</v>
      </c>
      <c r="E180" s="187" t="s">
        <v>51</v>
      </c>
      <c r="F180" s="187" t="s">
        <v>51</v>
      </c>
      <c r="G180" s="188" t="s">
        <v>51</v>
      </c>
      <c r="H180" s="140" t="s">
        <v>51</v>
      </c>
      <c r="I180" s="183"/>
    </row>
    <row r="181" spans="1:226" s="2" customFormat="1" hidden="1" x14ac:dyDescent="0.5"/>
    <row r="182" spans="1:226" s="2" customFormat="1" hidden="1" x14ac:dyDescent="0.5">
      <c r="B182" s="560" t="s">
        <v>115</v>
      </c>
      <c r="C182" s="561"/>
      <c r="D182" s="561"/>
      <c r="E182" s="561"/>
      <c r="F182" s="561"/>
      <c r="G182" s="561"/>
      <c r="H182" s="561"/>
      <c r="I182" s="562"/>
      <c r="M182" s="560" t="s">
        <v>116</v>
      </c>
      <c r="N182" s="561"/>
      <c r="O182" s="561"/>
      <c r="P182" s="561"/>
      <c r="Q182" s="561"/>
      <c r="R182" s="561"/>
      <c r="S182" s="561"/>
      <c r="T182" s="562"/>
    </row>
    <row r="183" spans="1:226" s="2" customFormat="1" hidden="1" x14ac:dyDescent="0.5">
      <c r="A183" s="301"/>
      <c r="B183" s="637" t="s">
        <v>37</v>
      </c>
      <c r="C183" s="638"/>
      <c r="D183" s="638"/>
      <c r="E183" s="639"/>
      <c r="F183" s="640" t="s">
        <v>117</v>
      </c>
      <c r="G183" s="641"/>
      <c r="H183" s="641"/>
      <c r="I183" s="642"/>
      <c r="L183" s="301"/>
      <c r="M183" s="637" t="s">
        <v>37</v>
      </c>
      <c r="N183" s="638"/>
      <c r="O183" s="638"/>
      <c r="P183" s="639"/>
      <c r="Q183" s="637" t="s">
        <v>117</v>
      </c>
      <c r="R183" s="638"/>
      <c r="S183" s="638"/>
      <c r="T183" s="639"/>
    </row>
    <row r="184" spans="1:226" s="2" customFormat="1" hidden="1" x14ac:dyDescent="0.5">
      <c r="A184" s="301"/>
      <c r="B184" s="302" t="s">
        <v>102</v>
      </c>
      <c r="C184" s="303" t="s">
        <v>103</v>
      </c>
      <c r="D184" s="303" t="s">
        <v>104</v>
      </c>
      <c r="E184" s="324" t="s">
        <v>105</v>
      </c>
      <c r="F184" s="302" t="s">
        <v>102</v>
      </c>
      <c r="G184" s="303" t="s">
        <v>103</v>
      </c>
      <c r="H184" s="303" t="s">
        <v>104</v>
      </c>
      <c r="I184" s="325" t="s">
        <v>118</v>
      </c>
      <c r="L184" s="301"/>
      <c r="M184" s="302" t="s">
        <v>102</v>
      </c>
      <c r="N184" s="303" t="s">
        <v>103</v>
      </c>
      <c r="O184" s="303" t="s">
        <v>104</v>
      </c>
      <c r="P184" s="324" t="s">
        <v>118</v>
      </c>
      <c r="Q184" s="302" t="s">
        <v>102</v>
      </c>
      <c r="R184" s="303" t="s">
        <v>103</v>
      </c>
      <c r="S184" s="303" t="s">
        <v>104</v>
      </c>
      <c r="T184" s="325" t="s">
        <v>118</v>
      </c>
    </row>
    <row r="185" spans="1:226" s="2" customFormat="1" hidden="1" x14ac:dyDescent="0.5">
      <c r="A185" s="315">
        <v>18</v>
      </c>
      <c r="B185" s="316" t="s">
        <v>51</v>
      </c>
      <c r="C185" s="301" t="s">
        <v>51</v>
      </c>
      <c r="D185" s="301" t="s">
        <v>51</v>
      </c>
      <c r="E185" s="317" t="s">
        <v>51</v>
      </c>
      <c r="F185" s="316" t="s">
        <v>51</v>
      </c>
      <c r="G185" s="301" t="s">
        <v>51</v>
      </c>
      <c r="H185" s="301" t="s">
        <v>51</v>
      </c>
      <c r="I185" s="317" t="s">
        <v>51</v>
      </c>
      <c r="L185" s="315">
        <v>18</v>
      </c>
      <c r="M185" s="316">
        <v>816</v>
      </c>
      <c r="N185" s="301">
        <v>408</v>
      </c>
      <c r="O185" s="301">
        <v>204</v>
      </c>
      <c r="P185" s="317">
        <v>68</v>
      </c>
      <c r="Q185" s="316">
        <v>848</v>
      </c>
      <c r="R185" s="301">
        <v>424</v>
      </c>
      <c r="S185" s="301">
        <v>212</v>
      </c>
      <c r="T185" s="317">
        <v>71</v>
      </c>
    </row>
    <row r="186" spans="1:226" s="2" customFormat="1" hidden="1" x14ac:dyDescent="0.5">
      <c r="A186" s="315">
        <v>19</v>
      </c>
      <c r="B186" s="316" t="s">
        <v>51</v>
      </c>
      <c r="C186" s="301" t="s">
        <v>51</v>
      </c>
      <c r="D186" s="301" t="s">
        <v>51</v>
      </c>
      <c r="E186" s="317" t="s">
        <v>51</v>
      </c>
      <c r="F186" s="316" t="s">
        <v>51</v>
      </c>
      <c r="G186" s="301" t="s">
        <v>51</v>
      </c>
      <c r="H186" s="301" t="s">
        <v>51</v>
      </c>
      <c r="I186" s="317" t="s">
        <v>51</v>
      </c>
      <c r="L186" s="315">
        <v>19</v>
      </c>
      <c r="M186" s="316">
        <v>830</v>
      </c>
      <c r="N186" s="301">
        <v>415</v>
      </c>
      <c r="O186" s="301">
        <v>208</v>
      </c>
      <c r="P186" s="317">
        <v>69</v>
      </c>
      <c r="Q186" s="316">
        <v>864</v>
      </c>
      <c r="R186" s="301">
        <v>432</v>
      </c>
      <c r="S186" s="301">
        <v>216</v>
      </c>
      <c r="T186" s="317">
        <v>72</v>
      </c>
    </row>
    <row r="187" spans="1:226" s="2" customFormat="1" hidden="1" x14ac:dyDescent="0.5">
      <c r="A187" s="315">
        <v>20</v>
      </c>
      <c r="B187" s="316" t="s">
        <v>51</v>
      </c>
      <c r="C187" s="301" t="s">
        <v>51</v>
      </c>
      <c r="D187" s="301" t="s">
        <v>51</v>
      </c>
      <c r="E187" s="317" t="s">
        <v>51</v>
      </c>
      <c r="F187" s="316" t="s">
        <v>51</v>
      </c>
      <c r="G187" s="301" t="s">
        <v>51</v>
      </c>
      <c r="H187" s="301" t="s">
        <v>51</v>
      </c>
      <c r="I187" s="317" t="s">
        <v>51</v>
      </c>
      <c r="L187" s="315">
        <v>20</v>
      </c>
      <c r="M187" s="316">
        <v>848</v>
      </c>
      <c r="N187" s="301">
        <v>424</v>
      </c>
      <c r="O187" s="301">
        <v>212</v>
      </c>
      <c r="P187" s="317">
        <v>71</v>
      </c>
      <c r="Q187" s="316">
        <v>881</v>
      </c>
      <c r="R187" s="301">
        <v>441</v>
      </c>
      <c r="S187" s="301">
        <v>220</v>
      </c>
      <c r="T187" s="317">
        <v>73</v>
      </c>
    </row>
    <row r="188" spans="1:226" s="2" customFormat="1" hidden="1" x14ac:dyDescent="0.5">
      <c r="A188" s="315">
        <v>21</v>
      </c>
      <c r="B188" s="316" t="s">
        <v>51</v>
      </c>
      <c r="C188" s="301" t="s">
        <v>51</v>
      </c>
      <c r="D188" s="301" t="s">
        <v>51</v>
      </c>
      <c r="E188" s="317" t="s">
        <v>51</v>
      </c>
      <c r="F188" s="316" t="s">
        <v>51</v>
      </c>
      <c r="G188" s="301" t="s">
        <v>51</v>
      </c>
      <c r="H188" s="301" t="s">
        <v>51</v>
      </c>
      <c r="I188" s="317" t="s">
        <v>51</v>
      </c>
      <c r="L188" s="315">
        <v>21</v>
      </c>
      <c r="M188" s="316">
        <v>864</v>
      </c>
      <c r="N188" s="301">
        <v>432</v>
      </c>
      <c r="O188" s="301">
        <v>216</v>
      </c>
      <c r="P188" s="317">
        <v>72</v>
      </c>
      <c r="Q188" s="316">
        <v>895</v>
      </c>
      <c r="R188" s="301">
        <v>448</v>
      </c>
      <c r="S188" s="301">
        <v>224</v>
      </c>
      <c r="T188" s="317">
        <v>75</v>
      </c>
    </row>
    <row r="189" spans="1:226" s="2" customFormat="1" hidden="1" x14ac:dyDescent="0.5">
      <c r="A189" s="315">
        <v>22</v>
      </c>
      <c r="B189" s="316" t="s">
        <v>51</v>
      </c>
      <c r="C189" s="301" t="s">
        <v>51</v>
      </c>
      <c r="D189" s="301" t="s">
        <v>51</v>
      </c>
      <c r="E189" s="317" t="s">
        <v>51</v>
      </c>
      <c r="F189" s="316" t="s">
        <v>51</v>
      </c>
      <c r="G189" s="301" t="s">
        <v>51</v>
      </c>
      <c r="H189" s="301" t="s">
        <v>51</v>
      </c>
      <c r="I189" s="317" t="s">
        <v>51</v>
      </c>
      <c r="L189" s="315">
        <v>22</v>
      </c>
      <c r="M189" s="316">
        <v>864</v>
      </c>
      <c r="N189" s="301">
        <v>432</v>
      </c>
      <c r="O189" s="301">
        <v>216</v>
      </c>
      <c r="P189" s="317">
        <v>72</v>
      </c>
      <c r="Q189" s="316">
        <v>895</v>
      </c>
      <c r="R189" s="301">
        <v>448</v>
      </c>
      <c r="S189" s="301">
        <v>224</v>
      </c>
      <c r="T189" s="317">
        <v>75</v>
      </c>
    </row>
    <row r="190" spans="1:226" s="2" customFormat="1" hidden="1" x14ac:dyDescent="0.5">
      <c r="A190" s="315">
        <v>23</v>
      </c>
      <c r="B190" s="316" t="s">
        <v>51</v>
      </c>
      <c r="C190" s="301" t="s">
        <v>51</v>
      </c>
      <c r="D190" s="301" t="s">
        <v>51</v>
      </c>
      <c r="E190" s="317" t="s">
        <v>51</v>
      </c>
      <c r="F190" s="316" t="s">
        <v>51</v>
      </c>
      <c r="G190" s="301" t="s">
        <v>51</v>
      </c>
      <c r="H190" s="301" t="s">
        <v>51</v>
      </c>
      <c r="I190" s="317" t="s">
        <v>51</v>
      </c>
      <c r="L190" s="315">
        <v>23</v>
      </c>
      <c r="M190" s="316">
        <v>881</v>
      </c>
      <c r="N190" s="301">
        <v>441</v>
      </c>
      <c r="O190" s="301">
        <v>220</v>
      </c>
      <c r="P190" s="317">
        <v>73</v>
      </c>
      <c r="Q190" s="316">
        <v>912</v>
      </c>
      <c r="R190" s="301">
        <v>456</v>
      </c>
      <c r="S190" s="301">
        <v>228</v>
      </c>
      <c r="T190" s="317">
        <v>76</v>
      </c>
    </row>
    <row r="191" spans="1:226" s="2" customFormat="1" hidden="1" x14ac:dyDescent="0.5">
      <c r="A191" s="315">
        <v>24</v>
      </c>
      <c r="B191" s="316" t="s">
        <v>51</v>
      </c>
      <c r="C191" s="301" t="s">
        <v>51</v>
      </c>
      <c r="D191" s="301" t="s">
        <v>51</v>
      </c>
      <c r="E191" s="317" t="s">
        <v>51</v>
      </c>
      <c r="F191" s="316" t="s">
        <v>51</v>
      </c>
      <c r="G191" s="301" t="s">
        <v>51</v>
      </c>
      <c r="H191" s="301" t="s">
        <v>51</v>
      </c>
      <c r="I191" s="317" t="s">
        <v>51</v>
      </c>
      <c r="L191" s="315">
        <v>24</v>
      </c>
      <c r="M191" s="316">
        <v>895</v>
      </c>
      <c r="N191" s="301">
        <v>448</v>
      </c>
      <c r="O191" s="301">
        <v>224</v>
      </c>
      <c r="P191" s="317">
        <v>75</v>
      </c>
      <c r="Q191" s="316">
        <v>927</v>
      </c>
      <c r="R191" s="301">
        <v>464</v>
      </c>
      <c r="S191" s="301">
        <v>232</v>
      </c>
      <c r="T191" s="317">
        <v>77</v>
      </c>
    </row>
    <row r="192" spans="1:226" s="2" customFormat="1" hidden="1" x14ac:dyDescent="0.5">
      <c r="A192" s="315">
        <v>25</v>
      </c>
      <c r="B192" s="316" t="s">
        <v>51</v>
      </c>
      <c r="C192" s="301" t="s">
        <v>51</v>
      </c>
      <c r="D192" s="301" t="s">
        <v>51</v>
      </c>
      <c r="E192" s="317" t="s">
        <v>51</v>
      </c>
      <c r="F192" s="316" t="s">
        <v>51</v>
      </c>
      <c r="G192" s="301" t="s">
        <v>51</v>
      </c>
      <c r="H192" s="301" t="s">
        <v>51</v>
      </c>
      <c r="I192" s="317" t="s">
        <v>51</v>
      </c>
      <c r="L192" s="315">
        <v>25</v>
      </c>
      <c r="M192" s="316">
        <v>943</v>
      </c>
      <c r="N192" s="301">
        <v>472</v>
      </c>
      <c r="O192" s="301">
        <v>236</v>
      </c>
      <c r="P192" s="317">
        <v>79</v>
      </c>
      <c r="Q192" s="316">
        <v>992</v>
      </c>
      <c r="R192" s="301">
        <v>496</v>
      </c>
      <c r="S192" s="301">
        <v>248</v>
      </c>
      <c r="T192" s="317">
        <v>83</v>
      </c>
    </row>
    <row r="193" spans="1:20" s="2" customFormat="1" hidden="1" x14ac:dyDescent="0.5">
      <c r="A193" s="315">
        <v>26</v>
      </c>
      <c r="B193" s="316" t="s">
        <v>51</v>
      </c>
      <c r="C193" s="301" t="s">
        <v>51</v>
      </c>
      <c r="D193" s="301" t="s">
        <v>51</v>
      </c>
      <c r="E193" s="317" t="s">
        <v>51</v>
      </c>
      <c r="F193" s="316" t="s">
        <v>51</v>
      </c>
      <c r="G193" s="301" t="s">
        <v>51</v>
      </c>
      <c r="H193" s="301" t="s">
        <v>51</v>
      </c>
      <c r="I193" s="317" t="s">
        <v>51</v>
      </c>
      <c r="L193" s="315">
        <v>26</v>
      </c>
      <c r="M193" s="316">
        <v>960</v>
      </c>
      <c r="N193" s="301">
        <v>480</v>
      </c>
      <c r="O193" s="301">
        <v>240</v>
      </c>
      <c r="P193" s="317">
        <v>80</v>
      </c>
      <c r="Q193" s="316">
        <v>1007</v>
      </c>
      <c r="R193" s="301">
        <v>504</v>
      </c>
      <c r="S193" s="301">
        <v>252</v>
      </c>
      <c r="T193" s="317">
        <v>84</v>
      </c>
    </row>
    <row r="194" spans="1:20" s="2" customFormat="1" hidden="1" x14ac:dyDescent="0.5">
      <c r="A194" s="315">
        <v>27</v>
      </c>
      <c r="B194" s="316" t="s">
        <v>51</v>
      </c>
      <c r="C194" s="301" t="s">
        <v>51</v>
      </c>
      <c r="D194" s="301" t="s">
        <v>51</v>
      </c>
      <c r="E194" s="317" t="s">
        <v>51</v>
      </c>
      <c r="F194" s="316" t="s">
        <v>51</v>
      </c>
      <c r="G194" s="301" t="s">
        <v>51</v>
      </c>
      <c r="H194" s="301" t="s">
        <v>51</v>
      </c>
      <c r="I194" s="317" t="s">
        <v>51</v>
      </c>
      <c r="L194" s="315">
        <v>27</v>
      </c>
      <c r="M194" s="316">
        <v>976</v>
      </c>
      <c r="N194" s="301">
        <v>488</v>
      </c>
      <c r="O194" s="301">
        <v>244</v>
      </c>
      <c r="P194" s="317">
        <v>81</v>
      </c>
      <c r="Q194" s="316">
        <v>1023</v>
      </c>
      <c r="R194" s="301">
        <v>512</v>
      </c>
      <c r="S194" s="301">
        <v>256</v>
      </c>
      <c r="T194" s="317">
        <v>85</v>
      </c>
    </row>
    <row r="195" spans="1:20" s="2" customFormat="1" hidden="1" x14ac:dyDescent="0.5">
      <c r="A195" s="315">
        <v>28</v>
      </c>
      <c r="B195" s="316" t="s">
        <v>51</v>
      </c>
      <c r="C195" s="301" t="s">
        <v>51</v>
      </c>
      <c r="D195" s="301" t="s">
        <v>51</v>
      </c>
      <c r="E195" s="317" t="s">
        <v>51</v>
      </c>
      <c r="F195" s="316" t="s">
        <v>51</v>
      </c>
      <c r="G195" s="301" t="s">
        <v>51</v>
      </c>
      <c r="H195" s="301" t="s">
        <v>51</v>
      </c>
      <c r="I195" s="317" t="s">
        <v>51</v>
      </c>
      <c r="L195" s="315">
        <v>28</v>
      </c>
      <c r="M195" s="316">
        <v>1007</v>
      </c>
      <c r="N195" s="301">
        <v>504</v>
      </c>
      <c r="O195" s="301">
        <v>252</v>
      </c>
      <c r="P195" s="317">
        <v>84</v>
      </c>
      <c r="Q195" s="316">
        <v>1039</v>
      </c>
      <c r="R195" s="301">
        <v>520</v>
      </c>
      <c r="S195" s="301">
        <v>260</v>
      </c>
      <c r="T195" s="317">
        <v>87</v>
      </c>
    </row>
    <row r="196" spans="1:20" s="2" customFormat="1" hidden="1" x14ac:dyDescent="0.5">
      <c r="A196" s="315">
        <v>29</v>
      </c>
      <c r="B196" s="316" t="s">
        <v>51</v>
      </c>
      <c r="C196" s="301" t="s">
        <v>51</v>
      </c>
      <c r="D196" s="301" t="s">
        <v>51</v>
      </c>
      <c r="E196" s="317" t="s">
        <v>51</v>
      </c>
      <c r="F196" s="316" t="s">
        <v>51</v>
      </c>
      <c r="G196" s="301" t="s">
        <v>51</v>
      </c>
      <c r="H196" s="301" t="s">
        <v>51</v>
      </c>
      <c r="I196" s="317" t="s">
        <v>51</v>
      </c>
      <c r="L196" s="315">
        <v>29</v>
      </c>
      <c r="M196" s="316">
        <v>1023</v>
      </c>
      <c r="N196" s="301">
        <v>512</v>
      </c>
      <c r="O196" s="301">
        <v>256</v>
      </c>
      <c r="P196" s="317">
        <v>85</v>
      </c>
      <c r="Q196" s="316">
        <v>1057</v>
      </c>
      <c r="R196" s="301">
        <v>529</v>
      </c>
      <c r="S196" s="301">
        <v>264</v>
      </c>
      <c r="T196" s="317">
        <v>88</v>
      </c>
    </row>
    <row r="197" spans="1:20" s="2" customFormat="1" hidden="1" x14ac:dyDescent="0.5">
      <c r="A197" s="315">
        <v>30</v>
      </c>
      <c r="B197" s="316" t="s">
        <v>51</v>
      </c>
      <c r="C197" s="301" t="s">
        <v>51</v>
      </c>
      <c r="D197" s="301" t="s">
        <v>51</v>
      </c>
      <c r="E197" s="317" t="s">
        <v>51</v>
      </c>
      <c r="F197" s="316" t="s">
        <v>51</v>
      </c>
      <c r="G197" s="301" t="s">
        <v>51</v>
      </c>
      <c r="H197" s="301" t="s">
        <v>51</v>
      </c>
      <c r="I197" s="317" t="s">
        <v>51</v>
      </c>
      <c r="L197" s="315">
        <v>30</v>
      </c>
      <c r="M197" s="316">
        <v>1057</v>
      </c>
      <c r="N197" s="301">
        <v>529</v>
      </c>
      <c r="O197" s="301">
        <v>264</v>
      </c>
      <c r="P197" s="317">
        <v>88</v>
      </c>
      <c r="Q197" s="316">
        <v>1280</v>
      </c>
      <c r="R197" s="301">
        <v>640</v>
      </c>
      <c r="S197" s="301">
        <v>320</v>
      </c>
      <c r="T197" s="317">
        <v>107</v>
      </c>
    </row>
    <row r="198" spans="1:20" s="2" customFormat="1" hidden="1" x14ac:dyDescent="0.5">
      <c r="A198" s="315">
        <v>31</v>
      </c>
      <c r="B198" s="316" t="s">
        <v>51</v>
      </c>
      <c r="C198" s="301" t="s">
        <v>51</v>
      </c>
      <c r="D198" s="301" t="s">
        <v>51</v>
      </c>
      <c r="E198" s="317" t="s">
        <v>51</v>
      </c>
      <c r="F198" s="316" t="s">
        <v>51</v>
      </c>
      <c r="G198" s="301" t="s">
        <v>51</v>
      </c>
      <c r="H198" s="301" t="s">
        <v>51</v>
      </c>
      <c r="I198" s="317" t="s">
        <v>51</v>
      </c>
      <c r="L198" s="315">
        <v>31</v>
      </c>
      <c r="M198" s="316">
        <v>1071</v>
      </c>
      <c r="N198" s="301">
        <v>536</v>
      </c>
      <c r="O198" s="301">
        <v>268</v>
      </c>
      <c r="P198" s="317">
        <v>89</v>
      </c>
      <c r="Q198" s="316">
        <v>1296</v>
      </c>
      <c r="R198" s="301">
        <v>648</v>
      </c>
      <c r="S198" s="301">
        <v>324</v>
      </c>
      <c r="T198" s="317">
        <v>108</v>
      </c>
    </row>
    <row r="199" spans="1:20" s="2" customFormat="1" hidden="1" x14ac:dyDescent="0.5">
      <c r="A199" s="315">
        <v>32</v>
      </c>
      <c r="B199" s="316" t="s">
        <v>51</v>
      </c>
      <c r="C199" s="301" t="s">
        <v>51</v>
      </c>
      <c r="D199" s="301" t="s">
        <v>51</v>
      </c>
      <c r="E199" s="317" t="s">
        <v>51</v>
      </c>
      <c r="F199" s="316" t="s">
        <v>51</v>
      </c>
      <c r="G199" s="301" t="s">
        <v>51</v>
      </c>
      <c r="H199" s="301" t="s">
        <v>51</v>
      </c>
      <c r="I199" s="317" t="s">
        <v>51</v>
      </c>
      <c r="L199" s="315">
        <v>32</v>
      </c>
      <c r="M199" s="316">
        <v>1088</v>
      </c>
      <c r="N199" s="301">
        <v>544</v>
      </c>
      <c r="O199" s="301">
        <v>272</v>
      </c>
      <c r="P199" s="317">
        <v>91</v>
      </c>
      <c r="Q199" s="316">
        <v>1328</v>
      </c>
      <c r="R199" s="301">
        <v>664</v>
      </c>
      <c r="S199" s="301">
        <v>332</v>
      </c>
      <c r="T199" s="317">
        <v>111</v>
      </c>
    </row>
    <row r="200" spans="1:20" s="2" customFormat="1" hidden="1" x14ac:dyDescent="0.5">
      <c r="A200" s="315">
        <v>33</v>
      </c>
      <c r="B200" s="316" t="s">
        <v>51</v>
      </c>
      <c r="C200" s="301" t="s">
        <v>51</v>
      </c>
      <c r="D200" s="301" t="s">
        <v>51</v>
      </c>
      <c r="E200" s="317" t="s">
        <v>51</v>
      </c>
      <c r="F200" s="316" t="s">
        <v>51</v>
      </c>
      <c r="G200" s="301" t="s">
        <v>51</v>
      </c>
      <c r="H200" s="301" t="s">
        <v>51</v>
      </c>
      <c r="I200" s="317" t="s">
        <v>51</v>
      </c>
      <c r="L200" s="315">
        <v>33</v>
      </c>
      <c r="M200" s="316">
        <v>1119</v>
      </c>
      <c r="N200" s="301">
        <v>560</v>
      </c>
      <c r="O200" s="301">
        <v>280</v>
      </c>
      <c r="P200" s="317">
        <v>93</v>
      </c>
      <c r="Q200" s="316">
        <v>1343</v>
      </c>
      <c r="R200" s="301">
        <v>672</v>
      </c>
      <c r="S200" s="301">
        <v>336</v>
      </c>
      <c r="T200" s="317">
        <v>112</v>
      </c>
    </row>
    <row r="201" spans="1:20" s="2" customFormat="1" hidden="1" x14ac:dyDescent="0.5">
      <c r="A201" s="315">
        <v>34</v>
      </c>
      <c r="B201" s="316" t="s">
        <v>51</v>
      </c>
      <c r="C201" s="301" t="s">
        <v>51</v>
      </c>
      <c r="D201" s="301" t="s">
        <v>51</v>
      </c>
      <c r="E201" s="317" t="s">
        <v>51</v>
      </c>
      <c r="F201" s="316" t="s">
        <v>51</v>
      </c>
      <c r="G201" s="301" t="s">
        <v>51</v>
      </c>
      <c r="H201" s="301" t="s">
        <v>51</v>
      </c>
      <c r="I201" s="317" t="s">
        <v>51</v>
      </c>
      <c r="L201" s="315">
        <v>34</v>
      </c>
      <c r="M201" s="316">
        <v>1135</v>
      </c>
      <c r="N201" s="301">
        <v>568</v>
      </c>
      <c r="O201" s="301">
        <v>284</v>
      </c>
      <c r="P201" s="317">
        <v>95</v>
      </c>
      <c r="Q201" s="316">
        <v>1375</v>
      </c>
      <c r="R201" s="301">
        <v>688</v>
      </c>
      <c r="S201" s="301">
        <v>344</v>
      </c>
      <c r="T201" s="317">
        <v>115</v>
      </c>
    </row>
    <row r="202" spans="1:20" s="2" customFormat="1" hidden="1" x14ac:dyDescent="0.5">
      <c r="A202" s="315">
        <v>35</v>
      </c>
      <c r="B202" s="316" t="s">
        <v>51</v>
      </c>
      <c r="C202" s="301" t="s">
        <v>51</v>
      </c>
      <c r="D202" s="301" t="s">
        <v>51</v>
      </c>
      <c r="E202" s="317" t="s">
        <v>51</v>
      </c>
      <c r="F202" s="316" t="s">
        <v>51</v>
      </c>
      <c r="G202" s="301" t="s">
        <v>51</v>
      </c>
      <c r="H202" s="301" t="s">
        <v>51</v>
      </c>
      <c r="I202" s="299" t="s">
        <v>51</v>
      </c>
      <c r="L202" s="315">
        <v>35</v>
      </c>
      <c r="M202" s="316">
        <v>1169</v>
      </c>
      <c r="N202" s="301">
        <v>585</v>
      </c>
      <c r="O202" s="301">
        <v>292</v>
      </c>
      <c r="P202" s="317">
        <v>97</v>
      </c>
      <c r="Q202" s="316">
        <v>1407</v>
      </c>
      <c r="R202" s="301">
        <v>704</v>
      </c>
      <c r="S202" s="301">
        <v>352</v>
      </c>
      <c r="T202" s="299">
        <v>117</v>
      </c>
    </row>
    <row r="203" spans="1:20" s="2" customFormat="1" hidden="1" x14ac:dyDescent="0.5">
      <c r="A203" s="315">
        <v>36</v>
      </c>
      <c r="B203" s="316" t="s">
        <v>51</v>
      </c>
      <c r="C203" s="301" t="s">
        <v>51</v>
      </c>
      <c r="D203" s="301" t="s">
        <v>51</v>
      </c>
      <c r="E203" s="317" t="s">
        <v>51</v>
      </c>
      <c r="F203" s="316" t="s">
        <v>51</v>
      </c>
      <c r="G203" s="301" t="s">
        <v>51</v>
      </c>
      <c r="H203" s="301" t="s">
        <v>51</v>
      </c>
      <c r="I203" s="299" t="s">
        <v>51</v>
      </c>
      <c r="L203" s="315">
        <v>36</v>
      </c>
      <c r="M203" s="316">
        <v>1183</v>
      </c>
      <c r="N203" s="301">
        <v>592</v>
      </c>
      <c r="O203" s="301">
        <v>296</v>
      </c>
      <c r="P203" s="317">
        <v>99</v>
      </c>
      <c r="Q203" s="316">
        <v>1440</v>
      </c>
      <c r="R203" s="301">
        <v>720</v>
      </c>
      <c r="S203" s="301">
        <v>360</v>
      </c>
      <c r="T203" s="299">
        <v>120</v>
      </c>
    </row>
    <row r="204" spans="1:20" s="2" customFormat="1" hidden="1" x14ac:dyDescent="0.5">
      <c r="A204" s="315">
        <v>37</v>
      </c>
      <c r="B204" s="316" t="s">
        <v>51</v>
      </c>
      <c r="C204" s="301" t="s">
        <v>51</v>
      </c>
      <c r="D204" s="301" t="s">
        <v>51</v>
      </c>
      <c r="E204" s="317" t="s">
        <v>51</v>
      </c>
      <c r="F204" s="316" t="s">
        <v>51</v>
      </c>
      <c r="G204" s="301" t="s">
        <v>51</v>
      </c>
      <c r="H204" s="301" t="s">
        <v>51</v>
      </c>
      <c r="I204" s="299" t="s">
        <v>51</v>
      </c>
      <c r="L204" s="315">
        <v>37</v>
      </c>
      <c r="M204" s="316">
        <v>1200</v>
      </c>
      <c r="N204" s="301">
        <v>600</v>
      </c>
      <c r="O204" s="301">
        <v>300</v>
      </c>
      <c r="P204" s="317">
        <v>100</v>
      </c>
      <c r="Q204" s="316">
        <v>1455</v>
      </c>
      <c r="R204" s="301">
        <v>728</v>
      </c>
      <c r="S204" s="301">
        <v>364</v>
      </c>
      <c r="T204" s="299">
        <v>121</v>
      </c>
    </row>
    <row r="205" spans="1:20" s="2" customFormat="1" hidden="1" x14ac:dyDescent="0.5">
      <c r="A205" s="315">
        <v>38</v>
      </c>
      <c r="B205" s="316" t="s">
        <v>51</v>
      </c>
      <c r="C205" s="301" t="s">
        <v>51</v>
      </c>
      <c r="D205" s="301" t="s">
        <v>51</v>
      </c>
      <c r="E205" s="317" t="s">
        <v>51</v>
      </c>
      <c r="F205" s="316" t="s">
        <v>51</v>
      </c>
      <c r="G205" s="301" t="s">
        <v>51</v>
      </c>
      <c r="H205" s="301" t="s">
        <v>51</v>
      </c>
      <c r="I205" s="317" t="s">
        <v>51</v>
      </c>
      <c r="L205" s="315">
        <v>38</v>
      </c>
      <c r="M205" s="316">
        <v>1231</v>
      </c>
      <c r="N205" s="301">
        <v>616</v>
      </c>
      <c r="O205" s="301">
        <v>308</v>
      </c>
      <c r="P205" s="317">
        <v>103</v>
      </c>
      <c r="Q205" s="316">
        <v>1487</v>
      </c>
      <c r="R205" s="301">
        <v>744</v>
      </c>
      <c r="S205" s="301">
        <v>372</v>
      </c>
      <c r="T205" s="317">
        <v>124</v>
      </c>
    </row>
    <row r="206" spans="1:20" s="2" customFormat="1" hidden="1" x14ac:dyDescent="0.5">
      <c r="A206" s="315">
        <v>39</v>
      </c>
      <c r="B206" s="316" t="s">
        <v>51</v>
      </c>
      <c r="C206" s="301" t="s">
        <v>51</v>
      </c>
      <c r="D206" s="301" t="s">
        <v>51</v>
      </c>
      <c r="E206" s="317" t="s">
        <v>51</v>
      </c>
      <c r="F206" s="316" t="s">
        <v>51</v>
      </c>
      <c r="G206" s="301" t="s">
        <v>51</v>
      </c>
      <c r="H206" s="301" t="s">
        <v>51</v>
      </c>
      <c r="I206" s="317" t="s">
        <v>51</v>
      </c>
      <c r="L206" s="315">
        <v>39</v>
      </c>
      <c r="M206" s="316">
        <v>1247</v>
      </c>
      <c r="N206" s="301">
        <v>624</v>
      </c>
      <c r="O206" s="301">
        <v>312</v>
      </c>
      <c r="P206" s="317">
        <v>104</v>
      </c>
      <c r="Q206" s="316">
        <v>1519</v>
      </c>
      <c r="R206" s="301">
        <v>760</v>
      </c>
      <c r="S206" s="301">
        <v>380</v>
      </c>
      <c r="T206" s="317">
        <v>127</v>
      </c>
    </row>
    <row r="207" spans="1:20" s="2" customFormat="1" hidden="1" x14ac:dyDescent="0.5">
      <c r="A207" s="315">
        <v>40</v>
      </c>
      <c r="B207" s="316" t="s">
        <v>51</v>
      </c>
      <c r="C207" s="301" t="s">
        <v>51</v>
      </c>
      <c r="D207" s="301" t="s">
        <v>51</v>
      </c>
      <c r="E207" s="317" t="s">
        <v>51</v>
      </c>
      <c r="F207" s="316" t="s">
        <v>51</v>
      </c>
      <c r="G207" s="301" t="s">
        <v>51</v>
      </c>
      <c r="H207" s="301" t="s">
        <v>51</v>
      </c>
      <c r="I207" s="317" t="s">
        <v>51</v>
      </c>
      <c r="L207" s="315">
        <v>40</v>
      </c>
      <c r="M207" s="316">
        <v>1328</v>
      </c>
      <c r="N207" s="301">
        <v>664</v>
      </c>
      <c r="O207" s="301">
        <v>332</v>
      </c>
      <c r="P207" s="317">
        <v>111</v>
      </c>
      <c r="Q207" s="316">
        <v>1616</v>
      </c>
      <c r="R207" s="301">
        <v>808</v>
      </c>
      <c r="S207" s="301">
        <v>404</v>
      </c>
      <c r="T207" s="317">
        <v>135</v>
      </c>
    </row>
    <row r="208" spans="1:20" s="2" customFormat="1" hidden="1" x14ac:dyDescent="0.5">
      <c r="A208" s="315">
        <v>41</v>
      </c>
      <c r="B208" s="316" t="s">
        <v>51</v>
      </c>
      <c r="C208" s="301" t="s">
        <v>51</v>
      </c>
      <c r="D208" s="301" t="s">
        <v>51</v>
      </c>
      <c r="E208" s="317" t="s">
        <v>51</v>
      </c>
      <c r="F208" s="316" t="s">
        <v>51</v>
      </c>
      <c r="G208" s="301" t="s">
        <v>51</v>
      </c>
      <c r="H208" s="301" t="s">
        <v>51</v>
      </c>
      <c r="I208" s="317" t="s">
        <v>51</v>
      </c>
      <c r="L208" s="315">
        <v>41</v>
      </c>
      <c r="M208" s="316">
        <v>1359</v>
      </c>
      <c r="N208" s="301">
        <v>680</v>
      </c>
      <c r="O208" s="301">
        <v>340</v>
      </c>
      <c r="P208" s="317">
        <v>113</v>
      </c>
      <c r="Q208" s="316">
        <v>1647</v>
      </c>
      <c r="R208" s="301">
        <v>824</v>
      </c>
      <c r="S208" s="301">
        <v>412</v>
      </c>
      <c r="T208" s="317">
        <v>137</v>
      </c>
    </row>
    <row r="209" spans="1:20" s="2" customFormat="1" hidden="1" x14ac:dyDescent="0.5">
      <c r="A209" s="315">
        <v>42</v>
      </c>
      <c r="B209" s="316" t="s">
        <v>51</v>
      </c>
      <c r="C209" s="301" t="s">
        <v>51</v>
      </c>
      <c r="D209" s="301" t="s">
        <v>51</v>
      </c>
      <c r="E209" s="317" t="s">
        <v>51</v>
      </c>
      <c r="F209" s="316" t="s">
        <v>51</v>
      </c>
      <c r="G209" s="301" t="s">
        <v>51</v>
      </c>
      <c r="H209" s="301" t="s">
        <v>51</v>
      </c>
      <c r="I209" s="317" t="s">
        <v>51</v>
      </c>
      <c r="L209" s="315">
        <v>42</v>
      </c>
      <c r="M209" s="316">
        <v>1375</v>
      </c>
      <c r="N209" s="301">
        <v>688</v>
      </c>
      <c r="O209" s="301">
        <v>344</v>
      </c>
      <c r="P209" s="317">
        <v>115</v>
      </c>
      <c r="Q209" s="316">
        <v>1680</v>
      </c>
      <c r="R209" s="301">
        <v>840</v>
      </c>
      <c r="S209" s="301">
        <v>420</v>
      </c>
      <c r="T209" s="317">
        <v>140</v>
      </c>
    </row>
    <row r="210" spans="1:20" s="2" customFormat="1" hidden="1" x14ac:dyDescent="0.5">
      <c r="A210" s="315">
        <v>43</v>
      </c>
      <c r="B210" s="316" t="s">
        <v>51</v>
      </c>
      <c r="C210" s="301" t="s">
        <v>51</v>
      </c>
      <c r="D210" s="301" t="s">
        <v>51</v>
      </c>
      <c r="E210" s="317" t="s">
        <v>51</v>
      </c>
      <c r="F210" s="316" t="s">
        <v>51</v>
      </c>
      <c r="G210" s="301" t="s">
        <v>51</v>
      </c>
      <c r="H210" s="301" t="s">
        <v>51</v>
      </c>
      <c r="I210" s="317" t="s">
        <v>51</v>
      </c>
      <c r="L210" s="315">
        <v>43</v>
      </c>
      <c r="M210" s="316">
        <v>1407</v>
      </c>
      <c r="N210" s="301">
        <v>704</v>
      </c>
      <c r="O210" s="301">
        <v>352</v>
      </c>
      <c r="P210" s="317">
        <v>117</v>
      </c>
      <c r="Q210" s="316">
        <v>1711</v>
      </c>
      <c r="R210" s="301">
        <v>856</v>
      </c>
      <c r="S210" s="301">
        <v>428</v>
      </c>
      <c r="T210" s="317">
        <v>143</v>
      </c>
    </row>
    <row r="211" spans="1:20" s="2" customFormat="1" hidden="1" x14ac:dyDescent="0.5">
      <c r="A211" s="315">
        <v>44</v>
      </c>
      <c r="B211" s="316" t="s">
        <v>51</v>
      </c>
      <c r="C211" s="301" t="s">
        <v>51</v>
      </c>
      <c r="D211" s="301" t="s">
        <v>51</v>
      </c>
      <c r="E211" s="317" t="s">
        <v>51</v>
      </c>
      <c r="F211" s="316" t="s">
        <v>51</v>
      </c>
      <c r="G211" s="301" t="s">
        <v>51</v>
      </c>
      <c r="H211" s="301" t="s">
        <v>51</v>
      </c>
      <c r="I211" s="317" t="s">
        <v>51</v>
      </c>
      <c r="L211" s="315">
        <v>44</v>
      </c>
      <c r="M211" s="316">
        <v>1440</v>
      </c>
      <c r="N211" s="301">
        <v>720</v>
      </c>
      <c r="O211" s="301">
        <v>360</v>
      </c>
      <c r="P211" s="317">
        <v>120</v>
      </c>
      <c r="Q211" s="316">
        <v>1728</v>
      </c>
      <c r="R211" s="301">
        <v>864</v>
      </c>
      <c r="S211" s="301">
        <v>432</v>
      </c>
      <c r="T211" s="317">
        <v>144</v>
      </c>
    </row>
    <row r="212" spans="1:20" s="2" customFormat="1" hidden="1" x14ac:dyDescent="0.5">
      <c r="A212" s="315">
        <v>45</v>
      </c>
      <c r="B212" s="316" t="s">
        <v>51</v>
      </c>
      <c r="C212" s="301" t="s">
        <v>51</v>
      </c>
      <c r="D212" s="301" t="s">
        <v>51</v>
      </c>
      <c r="E212" s="317" t="s">
        <v>51</v>
      </c>
      <c r="F212" s="316" t="s">
        <v>51</v>
      </c>
      <c r="G212" s="301" t="s">
        <v>51</v>
      </c>
      <c r="H212" s="301" t="s">
        <v>51</v>
      </c>
      <c r="I212" s="317" t="s">
        <v>51</v>
      </c>
      <c r="L212" s="315">
        <v>45</v>
      </c>
      <c r="M212" s="316">
        <v>1583</v>
      </c>
      <c r="N212" s="301">
        <v>792</v>
      </c>
      <c r="O212" s="301">
        <v>396</v>
      </c>
      <c r="P212" s="317">
        <v>132</v>
      </c>
      <c r="Q212" s="316">
        <v>1919</v>
      </c>
      <c r="R212" s="301">
        <v>960</v>
      </c>
      <c r="S212" s="301">
        <v>480</v>
      </c>
      <c r="T212" s="317">
        <v>160</v>
      </c>
    </row>
    <row r="213" spans="1:20" s="2" customFormat="1" hidden="1" x14ac:dyDescent="0.5">
      <c r="A213" s="315">
        <v>46</v>
      </c>
      <c r="B213" s="316" t="s">
        <v>51</v>
      </c>
      <c r="C213" s="301" t="s">
        <v>51</v>
      </c>
      <c r="D213" s="301" t="s">
        <v>51</v>
      </c>
      <c r="E213" s="317" t="s">
        <v>51</v>
      </c>
      <c r="F213" s="316" t="s">
        <v>51</v>
      </c>
      <c r="G213" s="301" t="s">
        <v>51</v>
      </c>
      <c r="H213" s="301" t="s">
        <v>51</v>
      </c>
      <c r="I213" s="317" t="s">
        <v>51</v>
      </c>
      <c r="L213" s="315">
        <v>46</v>
      </c>
      <c r="M213" s="316">
        <v>1616</v>
      </c>
      <c r="N213" s="301">
        <v>808</v>
      </c>
      <c r="O213" s="301">
        <v>404</v>
      </c>
      <c r="P213" s="317">
        <v>135</v>
      </c>
      <c r="Q213" s="316">
        <v>1952</v>
      </c>
      <c r="R213" s="301">
        <v>976</v>
      </c>
      <c r="S213" s="301">
        <v>488</v>
      </c>
      <c r="T213" s="317">
        <v>163</v>
      </c>
    </row>
    <row r="214" spans="1:20" s="2" customFormat="1" hidden="1" x14ac:dyDescent="0.5">
      <c r="A214" s="315">
        <v>47</v>
      </c>
      <c r="B214" s="316" t="s">
        <v>51</v>
      </c>
      <c r="C214" s="301" t="s">
        <v>51</v>
      </c>
      <c r="D214" s="301" t="s">
        <v>51</v>
      </c>
      <c r="E214" s="317" t="s">
        <v>51</v>
      </c>
      <c r="F214" s="316" t="s">
        <v>51</v>
      </c>
      <c r="G214" s="301" t="s">
        <v>51</v>
      </c>
      <c r="H214" s="301" t="s">
        <v>51</v>
      </c>
      <c r="I214" s="317" t="s">
        <v>51</v>
      </c>
      <c r="L214" s="315">
        <v>47</v>
      </c>
      <c r="M214" s="316">
        <v>1647</v>
      </c>
      <c r="N214" s="301">
        <v>824</v>
      </c>
      <c r="O214" s="301">
        <v>412</v>
      </c>
      <c r="P214" s="317">
        <v>137</v>
      </c>
      <c r="Q214" s="316">
        <v>1999</v>
      </c>
      <c r="R214" s="301">
        <v>1000</v>
      </c>
      <c r="S214" s="301">
        <v>500</v>
      </c>
      <c r="T214" s="317">
        <v>167</v>
      </c>
    </row>
    <row r="215" spans="1:20" s="2" customFormat="1" hidden="1" x14ac:dyDescent="0.5">
      <c r="A215" s="315">
        <v>48</v>
      </c>
      <c r="B215" s="316" t="s">
        <v>51</v>
      </c>
      <c r="C215" s="301" t="s">
        <v>51</v>
      </c>
      <c r="D215" s="301" t="s">
        <v>51</v>
      </c>
      <c r="E215" s="317" t="s">
        <v>51</v>
      </c>
      <c r="F215" s="316" t="s">
        <v>51</v>
      </c>
      <c r="G215" s="301" t="s">
        <v>51</v>
      </c>
      <c r="H215" s="301" t="s">
        <v>51</v>
      </c>
      <c r="I215" s="317" t="s">
        <v>51</v>
      </c>
      <c r="L215" s="315">
        <v>48</v>
      </c>
      <c r="M215" s="316">
        <v>1680</v>
      </c>
      <c r="N215" s="301">
        <v>840</v>
      </c>
      <c r="O215" s="301">
        <v>420</v>
      </c>
      <c r="P215" s="317">
        <v>140</v>
      </c>
      <c r="Q215" s="316">
        <v>2030</v>
      </c>
      <c r="R215" s="301">
        <v>1015</v>
      </c>
      <c r="S215" s="301">
        <v>508</v>
      </c>
      <c r="T215" s="317">
        <v>169</v>
      </c>
    </row>
    <row r="216" spans="1:20" s="2" customFormat="1" hidden="1" x14ac:dyDescent="0.5">
      <c r="A216" s="315">
        <v>49</v>
      </c>
      <c r="B216" s="316" t="s">
        <v>51</v>
      </c>
      <c r="C216" s="301" t="s">
        <v>51</v>
      </c>
      <c r="D216" s="301" t="s">
        <v>51</v>
      </c>
      <c r="E216" s="317" t="s">
        <v>51</v>
      </c>
      <c r="F216" s="316" t="s">
        <v>51</v>
      </c>
      <c r="G216" s="301" t="s">
        <v>51</v>
      </c>
      <c r="H216" s="301" t="s">
        <v>51</v>
      </c>
      <c r="I216" s="317" t="s">
        <v>51</v>
      </c>
      <c r="L216" s="315">
        <v>49</v>
      </c>
      <c r="M216" s="316">
        <v>1711</v>
      </c>
      <c r="N216" s="301">
        <v>856</v>
      </c>
      <c r="O216" s="301">
        <v>428</v>
      </c>
      <c r="P216" s="317">
        <v>143</v>
      </c>
      <c r="Q216" s="316">
        <v>2064</v>
      </c>
      <c r="R216" s="301">
        <v>1032</v>
      </c>
      <c r="S216" s="301">
        <v>516</v>
      </c>
      <c r="T216" s="317">
        <v>172</v>
      </c>
    </row>
    <row r="217" spans="1:20" s="2" customFormat="1" hidden="1" x14ac:dyDescent="0.5">
      <c r="A217" s="315">
        <v>50</v>
      </c>
      <c r="B217" s="316" t="s">
        <v>51</v>
      </c>
      <c r="C217" s="301" t="s">
        <v>51</v>
      </c>
      <c r="D217" s="301" t="s">
        <v>51</v>
      </c>
      <c r="E217" s="317" t="s">
        <v>51</v>
      </c>
      <c r="F217" s="316" t="s">
        <v>51</v>
      </c>
      <c r="G217" s="301" t="s">
        <v>51</v>
      </c>
      <c r="H217" s="301" t="s">
        <v>51</v>
      </c>
      <c r="I217" s="317" t="s">
        <v>51</v>
      </c>
      <c r="L217" s="315">
        <v>50</v>
      </c>
      <c r="M217" s="316">
        <v>1968</v>
      </c>
      <c r="N217" s="301">
        <v>984</v>
      </c>
      <c r="O217" s="301">
        <v>492</v>
      </c>
      <c r="P217" s="317">
        <v>164</v>
      </c>
      <c r="Q217" s="316">
        <v>2367</v>
      </c>
      <c r="R217" s="301">
        <v>1184</v>
      </c>
      <c r="S217" s="301">
        <v>592</v>
      </c>
      <c r="T217" s="317">
        <v>197</v>
      </c>
    </row>
    <row r="218" spans="1:20" s="2" customFormat="1" hidden="1" x14ac:dyDescent="0.5">
      <c r="A218" s="315">
        <v>51</v>
      </c>
      <c r="B218" s="316" t="s">
        <v>51</v>
      </c>
      <c r="C218" s="301" t="s">
        <v>51</v>
      </c>
      <c r="D218" s="301" t="s">
        <v>51</v>
      </c>
      <c r="E218" s="317" t="s">
        <v>51</v>
      </c>
      <c r="F218" s="316" t="s">
        <v>51</v>
      </c>
      <c r="G218" s="301" t="s">
        <v>51</v>
      </c>
      <c r="H218" s="301" t="s">
        <v>51</v>
      </c>
      <c r="I218" s="317" t="s">
        <v>51</v>
      </c>
      <c r="L218" s="315">
        <v>51</v>
      </c>
      <c r="M218" s="316">
        <v>1999</v>
      </c>
      <c r="N218" s="301">
        <v>1000</v>
      </c>
      <c r="O218" s="301">
        <v>500</v>
      </c>
      <c r="P218" s="317">
        <v>167</v>
      </c>
      <c r="Q218" s="316">
        <v>2415</v>
      </c>
      <c r="R218" s="301">
        <v>1208</v>
      </c>
      <c r="S218" s="301">
        <v>604</v>
      </c>
      <c r="T218" s="317">
        <v>201</v>
      </c>
    </row>
    <row r="219" spans="1:20" s="2" customFormat="1" hidden="1" x14ac:dyDescent="0.5">
      <c r="A219" s="315">
        <v>52</v>
      </c>
      <c r="B219" s="316" t="s">
        <v>51</v>
      </c>
      <c r="C219" s="301" t="s">
        <v>51</v>
      </c>
      <c r="D219" s="301" t="s">
        <v>51</v>
      </c>
      <c r="E219" s="317" t="s">
        <v>51</v>
      </c>
      <c r="F219" s="316" t="s">
        <v>51</v>
      </c>
      <c r="G219" s="301" t="s">
        <v>51</v>
      </c>
      <c r="H219" s="301" t="s">
        <v>51</v>
      </c>
      <c r="I219" s="317" t="s">
        <v>51</v>
      </c>
      <c r="L219" s="315">
        <v>52</v>
      </c>
      <c r="M219" s="316">
        <v>2030</v>
      </c>
      <c r="N219" s="301">
        <v>1015</v>
      </c>
      <c r="O219" s="301">
        <v>508</v>
      </c>
      <c r="P219" s="317">
        <v>169</v>
      </c>
      <c r="Q219" s="316">
        <v>2463</v>
      </c>
      <c r="R219" s="301">
        <v>1232</v>
      </c>
      <c r="S219" s="301">
        <v>616</v>
      </c>
      <c r="T219" s="317">
        <v>205</v>
      </c>
    </row>
    <row r="220" spans="1:20" s="2" customFormat="1" hidden="1" x14ac:dyDescent="0.5">
      <c r="A220" s="315">
        <v>53</v>
      </c>
      <c r="B220" s="316" t="s">
        <v>51</v>
      </c>
      <c r="C220" s="301" t="s">
        <v>51</v>
      </c>
      <c r="D220" s="301" t="s">
        <v>51</v>
      </c>
      <c r="E220" s="317" t="s">
        <v>51</v>
      </c>
      <c r="F220" s="316" t="s">
        <v>51</v>
      </c>
      <c r="G220" s="301" t="s">
        <v>51</v>
      </c>
      <c r="H220" s="301" t="s">
        <v>51</v>
      </c>
      <c r="I220" s="317" t="s">
        <v>51</v>
      </c>
      <c r="L220" s="315">
        <v>53</v>
      </c>
      <c r="M220" s="316">
        <v>2080</v>
      </c>
      <c r="N220" s="301">
        <v>1040</v>
      </c>
      <c r="O220" s="301">
        <v>520</v>
      </c>
      <c r="P220" s="317">
        <v>173</v>
      </c>
      <c r="Q220" s="316">
        <v>2511</v>
      </c>
      <c r="R220" s="301">
        <v>1256</v>
      </c>
      <c r="S220" s="301">
        <v>628</v>
      </c>
      <c r="T220" s="317">
        <v>209</v>
      </c>
    </row>
    <row r="221" spans="1:20" s="2" customFormat="1" hidden="1" x14ac:dyDescent="0.5">
      <c r="A221" s="315">
        <v>54</v>
      </c>
      <c r="B221" s="316" t="s">
        <v>51</v>
      </c>
      <c r="C221" s="301" t="s">
        <v>51</v>
      </c>
      <c r="D221" s="301" t="s">
        <v>51</v>
      </c>
      <c r="E221" s="317" t="s">
        <v>51</v>
      </c>
      <c r="F221" s="316" t="s">
        <v>51</v>
      </c>
      <c r="G221" s="301" t="s">
        <v>51</v>
      </c>
      <c r="H221" s="301" t="s">
        <v>51</v>
      </c>
      <c r="I221" s="317" t="s">
        <v>51</v>
      </c>
      <c r="L221" s="315">
        <v>54</v>
      </c>
      <c r="M221" s="316">
        <v>2112</v>
      </c>
      <c r="N221" s="301">
        <v>1056</v>
      </c>
      <c r="O221" s="301">
        <v>528</v>
      </c>
      <c r="P221" s="317">
        <v>176</v>
      </c>
      <c r="Q221" s="316">
        <v>2559</v>
      </c>
      <c r="R221" s="301">
        <v>1280</v>
      </c>
      <c r="S221" s="301">
        <v>640</v>
      </c>
      <c r="T221" s="317">
        <v>213</v>
      </c>
    </row>
    <row r="222" spans="1:20" s="2" customFormat="1" hidden="1" x14ac:dyDescent="0.5">
      <c r="A222" s="315">
        <v>55</v>
      </c>
      <c r="B222" s="316" t="s">
        <v>51</v>
      </c>
      <c r="C222" s="301" t="s">
        <v>51</v>
      </c>
      <c r="D222" s="301" t="s">
        <v>51</v>
      </c>
      <c r="E222" s="317" t="s">
        <v>51</v>
      </c>
      <c r="F222" s="316" t="s">
        <v>51</v>
      </c>
      <c r="G222" s="301" t="s">
        <v>51</v>
      </c>
      <c r="H222" s="301" t="s">
        <v>51</v>
      </c>
      <c r="I222" s="317" t="s">
        <v>51</v>
      </c>
      <c r="L222" s="315">
        <v>55</v>
      </c>
      <c r="M222" s="316">
        <v>2351</v>
      </c>
      <c r="N222" s="301">
        <v>1176</v>
      </c>
      <c r="O222" s="301">
        <v>588</v>
      </c>
      <c r="P222" s="317">
        <v>196</v>
      </c>
      <c r="Q222" s="316">
        <v>2847</v>
      </c>
      <c r="R222" s="301">
        <v>1424</v>
      </c>
      <c r="S222" s="301">
        <v>712</v>
      </c>
      <c r="T222" s="317">
        <v>237</v>
      </c>
    </row>
    <row r="223" spans="1:20" s="2" customFormat="1" hidden="1" x14ac:dyDescent="0.5">
      <c r="A223" s="315">
        <v>56</v>
      </c>
      <c r="B223" s="316" t="s">
        <v>51</v>
      </c>
      <c r="C223" s="301" t="s">
        <v>51</v>
      </c>
      <c r="D223" s="301" t="s">
        <v>51</v>
      </c>
      <c r="E223" s="317" t="s">
        <v>51</v>
      </c>
      <c r="F223" s="316" t="s">
        <v>51</v>
      </c>
      <c r="G223" s="301" t="s">
        <v>51</v>
      </c>
      <c r="H223" s="301" t="s">
        <v>51</v>
      </c>
      <c r="I223" s="317" t="s">
        <v>51</v>
      </c>
      <c r="L223" s="315">
        <v>56</v>
      </c>
      <c r="M223" s="316">
        <v>2400</v>
      </c>
      <c r="N223" s="301">
        <v>1200</v>
      </c>
      <c r="O223" s="301">
        <v>600</v>
      </c>
      <c r="P223" s="317">
        <v>200</v>
      </c>
      <c r="Q223" s="316">
        <v>2894</v>
      </c>
      <c r="R223" s="301">
        <v>1447</v>
      </c>
      <c r="S223" s="301">
        <v>724</v>
      </c>
      <c r="T223" s="317">
        <v>241</v>
      </c>
    </row>
    <row r="224" spans="1:20" s="2" customFormat="1" hidden="1" x14ac:dyDescent="0.5">
      <c r="A224" s="315">
        <v>57</v>
      </c>
      <c r="B224" s="316" t="s">
        <v>51</v>
      </c>
      <c r="C224" s="301" t="s">
        <v>51</v>
      </c>
      <c r="D224" s="301" t="s">
        <v>51</v>
      </c>
      <c r="E224" s="317" t="s">
        <v>51</v>
      </c>
      <c r="F224" s="316" t="s">
        <v>51</v>
      </c>
      <c r="G224" s="301" t="s">
        <v>51</v>
      </c>
      <c r="H224" s="301" t="s">
        <v>51</v>
      </c>
      <c r="I224" s="317" t="s">
        <v>51</v>
      </c>
      <c r="L224" s="315">
        <v>57</v>
      </c>
      <c r="M224" s="316">
        <v>2447</v>
      </c>
      <c r="N224" s="301">
        <v>1224</v>
      </c>
      <c r="O224" s="301">
        <v>612</v>
      </c>
      <c r="P224" s="317">
        <v>204</v>
      </c>
      <c r="Q224" s="316">
        <v>2959</v>
      </c>
      <c r="R224" s="301">
        <v>1480</v>
      </c>
      <c r="S224" s="301">
        <v>740</v>
      </c>
      <c r="T224" s="317">
        <v>246</v>
      </c>
    </row>
    <row r="225" spans="1:20" s="2" customFormat="1" hidden="1" x14ac:dyDescent="0.5">
      <c r="A225" s="315">
        <v>58</v>
      </c>
      <c r="B225" s="316" t="s">
        <v>51</v>
      </c>
      <c r="C225" s="301" t="s">
        <v>51</v>
      </c>
      <c r="D225" s="301" t="s">
        <v>51</v>
      </c>
      <c r="E225" s="317" t="s">
        <v>51</v>
      </c>
      <c r="F225" s="316" t="s">
        <v>51</v>
      </c>
      <c r="G225" s="301" t="s">
        <v>51</v>
      </c>
      <c r="H225" s="301" t="s">
        <v>51</v>
      </c>
      <c r="I225" s="317" t="s">
        <v>51</v>
      </c>
      <c r="L225" s="315">
        <v>58</v>
      </c>
      <c r="M225" s="316">
        <v>2479</v>
      </c>
      <c r="N225" s="301">
        <v>1240</v>
      </c>
      <c r="O225" s="301">
        <v>620</v>
      </c>
      <c r="P225" s="317">
        <v>207</v>
      </c>
      <c r="Q225" s="316">
        <v>3007</v>
      </c>
      <c r="R225" s="301">
        <v>1504</v>
      </c>
      <c r="S225" s="301">
        <v>752</v>
      </c>
      <c r="T225" s="317">
        <v>250</v>
      </c>
    </row>
    <row r="226" spans="1:20" s="2" customFormat="1" hidden="1" x14ac:dyDescent="0.5">
      <c r="A226" s="315">
        <v>59</v>
      </c>
      <c r="B226" s="316" t="s">
        <v>51</v>
      </c>
      <c r="C226" s="301" t="s">
        <v>51</v>
      </c>
      <c r="D226" s="301" t="s">
        <v>51</v>
      </c>
      <c r="E226" s="317" t="s">
        <v>51</v>
      </c>
      <c r="F226" s="316" t="s">
        <v>51</v>
      </c>
      <c r="G226" s="301" t="s">
        <v>51</v>
      </c>
      <c r="H226" s="301" t="s">
        <v>51</v>
      </c>
      <c r="I226" s="317" t="s">
        <v>51</v>
      </c>
      <c r="L226" s="315">
        <v>59</v>
      </c>
      <c r="M226" s="316">
        <v>2528</v>
      </c>
      <c r="N226" s="301">
        <v>1264</v>
      </c>
      <c r="O226" s="301">
        <v>632</v>
      </c>
      <c r="P226" s="317">
        <v>211</v>
      </c>
      <c r="Q226" s="316">
        <v>3070</v>
      </c>
      <c r="R226" s="301">
        <v>1535</v>
      </c>
      <c r="S226" s="301">
        <v>768</v>
      </c>
      <c r="T226" s="317">
        <v>256</v>
      </c>
    </row>
    <row r="227" spans="1:20" s="2" customFormat="1" hidden="1" x14ac:dyDescent="0.5">
      <c r="A227" s="315">
        <v>60</v>
      </c>
      <c r="B227" s="316" t="s">
        <v>51</v>
      </c>
      <c r="C227" s="301" t="s">
        <v>51</v>
      </c>
      <c r="D227" s="301" t="s">
        <v>51</v>
      </c>
      <c r="E227" s="317" t="s">
        <v>51</v>
      </c>
      <c r="F227" s="316" t="s">
        <v>51</v>
      </c>
      <c r="G227" s="301" t="s">
        <v>51</v>
      </c>
      <c r="H227" s="301" t="s">
        <v>51</v>
      </c>
      <c r="I227" s="317" t="s">
        <v>51</v>
      </c>
      <c r="L227" s="315">
        <v>60</v>
      </c>
      <c r="M227" s="316">
        <v>2751</v>
      </c>
      <c r="N227" s="301">
        <v>1376</v>
      </c>
      <c r="O227" s="301">
        <v>688</v>
      </c>
      <c r="P227" s="317">
        <v>229</v>
      </c>
      <c r="Q227" s="316">
        <v>3631</v>
      </c>
      <c r="R227" s="301">
        <v>1816</v>
      </c>
      <c r="S227" s="301">
        <v>908</v>
      </c>
      <c r="T227" s="317">
        <v>302</v>
      </c>
    </row>
    <row r="228" spans="1:20" s="2" customFormat="1" hidden="1" x14ac:dyDescent="0.5">
      <c r="A228" s="315">
        <v>61</v>
      </c>
      <c r="B228" s="316" t="s">
        <v>51</v>
      </c>
      <c r="C228" s="301" t="s">
        <v>51</v>
      </c>
      <c r="D228" s="301" t="s">
        <v>51</v>
      </c>
      <c r="E228" s="317" t="s">
        <v>51</v>
      </c>
      <c r="F228" s="316" t="s">
        <v>51</v>
      </c>
      <c r="G228" s="301" t="s">
        <v>51</v>
      </c>
      <c r="H228" s="301" t="s">
        <v>51</v>
      </c>
      <c r="I228" s="317" t="s">
        <v>51</v>
      </c>
      <c r="L228" s="315">
        <v>61</v>
      </c>
      <c r="M228" s="316">
        <v>2799</v>
      </c>
      <c r="N228" s="301">
        <v>1400</v>
      </c>
      <c r="O228" s="301">
        <v>700</v>
      </c>
      <c r="P228" s="317">
        <v>233</v>
      </c>
      <c r="Q228" s="316">
        <v>3694</v>
      </c>
      <c r="R228" s="301">
        <v>1847</v>
      </c>
      <c r="S228" s="301">
        <v>924</v>
      </c>
      <c r="T228" s="317">
        <v>308</v>
      </c>
    </row>
    <row r="229" spans="1:20" s="2" customFormat="1" hidden="1" x14ac:dyDescent="0.5">
      <c r="A229" s="315">
        <v>62</v>
      </c>
      <c r="B229" s="316" t="s">
        <v>51</v>
      </c>
      <c r="C229" s="301" t="s">
        <v>51</v>
      </c>
      <c r="D229" s="301" t="s">
        <v>51</v>
      </c>
      <c r="E229" s="317" t="s">
        <v>51</v>
      </c>
      <c r="F229" s="316" t="s">
        <v>51</v>
      </c>
      <c r="G229" s="301" t="s">
        <v>51</v>
      </c>
      <c r="H229" s="301" t="s">
        <v>51</v>
      </c>
      <c r="I229" s="317" t="s">
        <v>51</v>
      </c>
      <c r="L229" s="315">
        <v>62</v>
      </c>
      <c r="M229" s="316">
        <v>2863</v>
      </c>
      <c r="N229" s="301">
        <v>1432</v>
      </c>
      <c r="O229" s="301">
        <v>716</v>
      </c>
      <c r="P229" s="317">
        <v>238</v>
      </c>
      <c r="Q229" s="316">
        <v>3775</v>
      </c>
      <c r="R229" s="301">
        <v>1888</v>
      </c>
      <c r="S229" s="301">
        <v>944</v>
      </c>
      <c r="T229" s="317">
        <v>314</v>
      </c>
    </row>
    <row r="230" spans="1:20" s="2" customFormat="1" hidden="1" x14ac:dyDescent="0.5">
      <c r="A230" s="315">
        <v>63</v>
      </c>
      <c r="B230" s="316" t="s">
        <v>51</v>
      </c>
      <c r="C230" s="301" t="s">
        <v>51</v>
      </c>
      <c r="D230" s="301" t="s">
        <v>51</v>
      </c>
      <c r="E230" s="317" t="s">
        <v>51</v>
      </c>
      <c r="F230" s="316" t="s">
        <v>51</v>
      </c>
      <c r="G230" s="301" t="s">
        <v>51</v>
      </c>
      <c r="H230" s="301" t="s">
        <v>51</v>
      </c>
      <c r="I230" s="317" t="s">
        <v>51</v>
      </c>
      <c r="L230" s="315">
        <v>63</v>
      </c>
      <c r="M230" s="316">
        <v>2911</v>
      </c>
      <c r="N230" s="301">
        <v>1456</v>
      </c>
      <c r="O230" s="301">
        <v>728</v>
      </c>
      <c r="P230" s="317">
        <v>242</v>
      </c>
      <c r="Q230" s="316">
        <v>3839</v>
      </c>
      <c r="R230" s="301">
        <v>1920</v>
      </c>
      <c r="S230" s="301">
        <v>960</v>
      </c>
      <c r="T230" s="317">
        <v>320</v>
      </c>
    </row>
    <row r="231" spans="1:20" s="2" customFormat="1" hidden="1" x14ac:dyDescent="0.5">
      <c r="A231" s="315">
        <v>64</v>
      </c>
      <c r="B231" s="316" t="s">
        <v>51</v>
      </c>
      <c r="C231" s="301" t="s">
        <v>51</v>
      </c>
      <c r="D231" s="301" t="s">
        <v>51</v>
      </c>
      <c r="E231" s="317" t="s">
        <v>51</v>
      </c>
      <c r="F231" s="316" t="s">
        <v>51</v>
      </c>
      <c r="G231" s="301" t="s">
        <v>51</v>
      </c>
      <c r="H231" s="301" t="s">
        <v>51</v>
      </c>
      <c r="I231" s="317" t="s">
        <v>51</v>
      </c>
      <c r="L231" s="315">
        <v>64</v>
      </c>
      <c r="M231" s="316">
        <v>2959</v>
      </c>
      <c r="N231" s="301">
        <v>1480</v>
      </c>
      <c r="O231" s="301">
        <v>740</v>
      </c>
      <c r="P231" s="317">
        <v>246</v>
      </c>
      <c r="Q231" s="316">
        <v>3903</v>
      </c>
      <c r="R231" s="301">
        <v>1952</v>
      </c>
      <c r="S231" s="301">
        <v>976</v>
      </c>
      <c r="T231" s="317">
        <v>325</v>
      </c>
    </row>
    <row r="232" spans="1:20" s="2" customFormat="1" hidden="1" x14ac:dyDescent="0.5">
      <c r="A232" s="315">
        <v>65</v>
      </c>
      <c r="B232" s="316" t="s">
        <v>51</v>
      </c>
      <c r="C232" s="301" t="s">
        <v>51</v>
      </c>
      <c r="D232" s="301" t="s">
        <v>51</v>
      </c>
      <c r="E232" s="317" t="s">
        <v>51</v>
      </c>
      <c r="F232" s="316" t="s">
        <v>51</v>
      </c>
      <c r="G232" s="301" t="s">
        <v>51</v>
      </c>
      <c r="H232" s="301" t="s">
        <v>51</v>
      </c>
      <c r="I232" s="317" t="s">
        <v>51</v>
      </c>
      <c r="L232" s="315">
        <v>65</v>
      </c>
      <c r="M232" s="316">
        <v>3663</v>
      </c>
      <c r="N232" s="301">
        <v>1832</v>
      </c>
      <c r="O232" s="301">
        <v>916</v>
      </c>
      <c r="P232" s="317">
        <v>305</v>
      </c>
      <c r="Q232" s="316">
        <v>4846</v>
      </c>
      <c r="R232" s="301">
        <v>2423</v>
      </c>
      <c r="S232" s="301">
        <v>1212</v>
      </c>
      <c r="T232" s="317">
        <v>404</v>
      </c>
    </row>
    <row r="233" spans="1:20" s="2" customFormat="1" hidden="1" x14ac:dyDescent="0.5">
      <c r="A233" s="315">
        <v>66</v>
      </c>
      <c r="B233" s="316" t="s">
        <v>51</v>
      </c>
      <c r="C233" s="301" t="s">
        <v>51</v>
      </c>
      <c r="D233" s="301" t="s">
        <v>51</v>
      </c>
      <c r="E233" s="317" t="s">
        <v>51</v>
      </c>
      <c r="F233" s="316" t="s">
        <v>51</v>
      </c>
      <c r="G233" s="301" t="s">
        <v>51</v>
      </c>
      <c r="H233" s="301" t="s">
        <v>51</v>
      </c>
      <c r="I233" s="317" t="s">
        <v>51</v>
      </c>
      <c r="L233" s="315">
        <v>66</v>
      </c>
      <c r="M233" s="316">
        <v>3742</v>
      </c>
      <c r="N233" s="301">
        <v>1871</v>
      </c>
      <c r="O233" s="301">
        <v>936</v>
      </c>
      <c r="P233" s="317">
        <v>312</v>
      </c>
      <c r="Q233" s="316">
        <v>4942</v>
      </c>
      <c r="R233" s="301">
        <v>2471</v>
      </c>
      <c r="S233" s="301">
        <v>1236</v>
      </c>
      <c r="T233" s="317">
        <v>412</v>
      </c>
    </row>
    <row r="234" spans="1:20" s="2" customFormat="1" hidden="1" x14ac:dyDescent="0.5">
      <c r="A234" s="315">
        <v>67</v>
      </c>
      <c r="B234" s="316" t="s">
        <v>51</v>
      </c>
      <c r="C234" s="301" t="s">
        <v>51</v>
      </c>
      <c r="D234" s="301" t="s">
        <v>51</v>
      </c>
      <c r="E234" s="317" t="s">
        <v>51</v>
      </c>
      <c r="F234" s="316" t="s">
        <v>51</v>
      </c>
      <c r="G234" s="301" t="s">
        <v>51</v>
      </c>
      <c r="H234" s="301" t="s">
        <v>51</v>
      </c>
      <c r="I234" s="317" t="s">
        <v>51</v>
      </c>
      <c r="L234" s="315">
        <v>67</v>
      </c>
      <c r="M234" s="316">
        <v>3806</v>
      </c>
      <c r="N234" s="301">
        <v>1903</v>
      </c>
      <c r="O234" s="301">
        <v>952</v>
      </c>
      <c r="P234" s="317">
        <v>317</v>
      </c>
      <c r="Q234" s="316">
        <v>5021</v>
      </c>
      <c r="R234" s="301">
        <v>2511</v>
      </c>
      <c r="S234" s="301">
        <v>1255</v>
      </c>
      <c r="T234" s="317">
        <v>418</v>
      </c>
    </row>
    <row r="235" spans="1:20" s="2" customFormat="1" hidden="1" x14ac:dyDescent="0.5">
      <c r="A235" s="315">
        <v>68</v>
      </c>
      <c r="B235" s="316" t="s">
        <v>51</v>
      </c>
      <c r="C235" s="301" t="s">
        <v>51</v>
      </c>
      <c r="D235" s="301" t="s">
        <v>51</v>
      </c>
      <c r="E235" s="317" t="s">
        <v>51</v>
      </c>
      <c r="F235" s="316" t="s">
        <v>51</v>
      </c>
      <c r="G235" s="301" t="s">
        <v>51</v>
      </c>
      <c r="H235" s="301" t="s">
        <v>51</v>
      </c>
      <c r="I235" s="317" t="s">
        <v>51</v>
      </c>
      <c r="L235" s="315">
        <v>68</v>
      </c>
      <c r="M235" s="316">
        <v>3886</v>
      </c>
      <c r="N235" s="301">
        <v>1943</v>
      </c>
      <c r="O235" s="301">
        <v>972</v>
      </c>
      <c r="P235" s="317">
        <v>324</v>
      </c>
      <c r="Q235" s="316">
        <v>5117</v>
      </c>
      <c r="R235" s="301">
        <v>2559</v>
      </c>
      <c r="S235" s="301">
        <v>1279</v>
      </c>
      <c r="T235" s="317">
        <v>426</v>
      </c>
    </row>
    <row r="236" spans="1:20" s="2" customFormat="1" hidden="1" x14ac:dyDescent="0.5">
      <c r="A236" s="315">
        <v>69</v>
      </c>
      <c r="B236" s="316" t="s">
        <v>51</v>
      </c>
      <c r="C236" s="301" t="s">
        <v>51</v>
      </c>
      <c r="D236" s="301" t="s">
        <v>51</v>
      </c>
      <c r="E236" s="317" t="s">
        <v>51</v>
      </c>
      <c r="F236" s="316" t="s">
        <v>51</v>
      </c>
      <c r="G236" s="301" t="s">
        <v>51</v>
      </c>
      <c r="H236" s="301" t="s">
        <v>51</v>
      </c>
      <c r="I236" s="317" t="s">
        <v>51</v>
      </c>
      <c r="L236" s="315">
        <v>69</v>
      </c>
      <c r="M236" s="316">
        <v>3951</v>
      </c>
      <c r="N236" s="301">
        <v>1976</v>
      </c>
      <c r="O236" s="301">
        <v>988</v>
      </c>
      <c r="P236" s="317">
        <v>329</v>
      </c>
      <c r="Q236" s="316">
        <v>5214</v>
      </c>
      <c r="R236" s="301">
        <v>2607</v>
      </c>
      <c r="S236" s="301">
        <v>1304</v>
      </c>
      <c r="T236" s="317">
        <v>434</v>
      </c>
    </row>
    <row r="237" spans="1:20" s="2" customFormat="1" hidden="1" x14ac:dyDescent="0.5">
      <c r="A237" s="315">
        <v>70</v>
      </c>
      <c r="B237" s="316" t="s">
        <v>51</v>
      </c>
      <c r="C237" s="301" t="s">
        <v>51</v>
      </c>
      <c r="D237" s="301" t="s">
        <v>51</v>
      </c>
      <c r="E237" s="317" t="s">
        <v>51</v>
      </c>
      <c r="F237" s="316" t="s">
        <v>51</v>
      </c>
      <c r="G237" s="301" t="s">
        <v>51</v>
      </c>
      <c r="H237" s="301" t="s">
        <v>51</v>
      </c>
      <c r="I237" s="317" t="s">
        <v>51</v>
      </c>
      <c r="L237" s="315">
        <v>70</v>
      </c>
      <c r="M237" s="316">
        <v>4767</v>
      </c>
      <c r="N237" s="301">
        <v>2384</v>
      </c>
      <c r="O237" s="301">
        <v>1192</v>
      </c>
      <c r="P237" s="317">
        <v>397</v>
      </c>
      <c r="Q237" s="316">
        <v>6303</v>
      </c>
      <c r="R237" s="301">
        <v>3152</v>
      </c>
      <c r="S237" s="301">
        <v>1576</v>
      </c>
      <c r="T237" s="317">
        <v>525</v>
      </c>
    </row>
    <row r="238" spans="1:20" s="2" customFormat="1" hidden="1" x14ac:dyDescent="0.5">
      <c r="A238" s="315">
        <v>71</v>
      </c>
      <c r="B238" s="316" t="s">
        <v>51</v>
      </c>
      <c r="C238" s="301" t="s">
        <v>51</v>
      </c>
      <c r="D238" s="301" t="s">
        <v>51</v>
      </c>
      <c r="E238" s="317" t="s">
        <v>51</v>
      </c>
      <c r="F238" s="316" t="s">
        <v>51</v>
      </c>
      <c r="G238" s="301" t="s">
        <v>51</v>
      </c>
      <c r="H238" s="301" t="s">
        <v>51</v>
      </c>
      <c r="I238" s="317" t="s">
        <v>51</v>
      </c>
      <c r="L238" s="315">
        <v>71</v>
      </c>
      <c r="M238" s="316">
        <v>4863</v>
      </c>
      <c r="N238" s="301">
        <v>2432</v>
      </c>
      <c r="O238" s="301">
        <v>1216</v>
      </c>
      <c r="P238" s="317">
        <v>405</v>
      </c>
      <c r="Q238" s="316">
        <v>6414</v>
      </c>
      <c r="R238" s="301">
        <v>3207</v>
      </c>
      <c r="S238" s="301">
        <v>1604</v>
      </c>
      <c r="T238" s="317">
        <v>534</v>
      </c>
    </row>
    <row r="239" spans="1:20" s="2" customFormat="1" hidden="1" x14ac:dyDescent="0.5">
      <c r="A239" s="315">
        <v>72</v>
      </c>
      <c r="B239" s="316" t="s">
        <v>51</v>
      </c>
      <c r="C239" s="301" t="s">
        <v>51</v>
      </c>
      <c r="D239" s="301" t="s">
        <v>51</v>
      </c>
      <c r="E239" s="317" t="s">
        <v>51</v>
      </c>
      <c r="F239" s="316" t="s">
        <v>51</v>
      </c>
      <c r="G239" s="301" t="s">
        <v>51</v>
      </c>
      <c r="H239" s="301" t="s">
        <v>51</v>
      </c>
      <c r="I239" s="317" t="s">
        <v>51</v>
      </c>
      <c r="L239" s="315">
        <v>72</v>
      </c>
      <c r="M239" s="316">
        <v>4958</v>
      </c>
      <c r="N239" s="301">
        <v>2479</v>
      </c>
      <c r="O239" s="301">
        <v>1240</v>
      </c>
      <c r="P239" s="317">
        <v>413</v>
      </c>
      <c r="Q239" s="316">
        <v>6541</v>
      </c>
      <c r="R239" s="301">
        <v>3271</v>
      </c>
      <c r="S239" s="301">
        <v>1635</v>
      </c>
      <c r="T239" s="317">
        <v>545</v>
      </c>
    </row>
    <row r="240" spans="1:20" s="2" customFormat="1" hidden="1" x14ac:dyDescent="0.5">
      <c r="A240" s="315">
        <v>73</v>
      </c>
      <c r="B240" s="316" t="s">
        <v>51</v>
      </c>
      <c r="C240" s="301" t="s">
        <v>51</v>
      </c>
      <c r="D240" s="301" t="s">
        <v>51</v>
      </c>
      <c r="E240" s="317" t="s">
        <v>51</v>
      </c>
      <c r="F240" s="316" t="s">
        <v>51</v>
      </c>
      <c r="G240" s="301" t="s">
        <v>51</v>
      </c>
      <c r="H240" s="301" t="s">
        <v>51</v>
      </c>
      <c r="I240" s="317" t="s">
        <v>51</v>
      </c>
      <c r="L240" s="315">
        <v>73</v>
      </c>
      <c r="M240" s="316">
        <v>5039</v>
      </c>
      <c r="N240" s="301">
        <v>2520</v>
      </c>
      <c r="O240" s="301">
        <v>1260</v>
      </c>
      <c r="P240" s="317">
        <v>420</v>
      </c>
      <c r="Q240" s="316">
        <v>6654</v>
      </c>
      <c r="R240" s="301">
        <v>3327</v>
      </c>
      <c r="S240" s="301">
        <v>1664</v>
      </c>
      <c r="T240" s="317">
        <v>554</v>
      </c>
    </row>
    <row r="241" spans="1:20" s="2" customFormat="1" hidden="1" x14ac:dyDescent="0.5">
      <c r="A241" s="315">
        <v>74</v>
      </c>
      <c r="B241" s="316" t="s">
        <v>51</v>
      </c>
      <c r="C241" s="301" t="s">
        <v>51</v>
      </c>
      <c r="D241" s="301" t="s">
        <v>51</v>
      </c>
      <c r="E241" s="317" t="s">
        <v>51</v>
      </c>
      <c r="F241" s="316" t="s">
        <v>51</v>
      </c>
      <c r="G241" s="301" t="s">
        <v>51</v>
      </c>
      <c r="H241" s="301" t="s">
        <v>51</v>
      </c>
      <c r="I241" s="317" t="s">
        <v>51</v>
      </c>
      <c r="L241" s="315">
        <v>74</v>
      </c>
      <c r="M241" s="316">
        <v>5134</v>
      </c>
      <c r="N241" s="301">
        <v>2567</v>
      </c>
      <c r="O241" s="301">
        <v>1284</v>
      </c>
      <c r="P241" s="317">
        <v>428</v>
      </c>
      <c r="Q241" s="316">
        <v>6780</v>
      </c>
      <c r="R241" s="301">
        <v>3390</v>
      </c>
      <c r="S241" s="301">
        <v>1695</v>
      </c>
      <c r="T241" s="317">
        <v>565</v>
      </c>
    </row>
    <row r="242" spans="1:20" s="2" customFormat="1" hidden="1" x14ac:dyDescent="0.5">
      <c r="A242" s="315">
        <v>75</v>
      </c>
      <c r="B242" s="316" t="s">
        <v>51</v>
      </c>
      <c r="C242" s="301" t="s">
        <v>51</v>
      </c>
      <c r="D242" s="301" t="s">
        <v>51</v>
      </c>
      <c r="E242" s="317" t="s">
        <v>51</v>
      </c>
      <c r="F242" s="316" t="s">
        <v>51</v>
      </c>
      <c r="G242" s="301" t="s">
        <v>51</v>
      </c>
      <c r="H242" s="301" t="s">
        <v>51</v>
      </c>
      <c r="I242" s="317" t="s">
        <v>51</v>
      </c>
      <c r="L242" s="315">
        <v>75</v>
      </c>
      <c r="M242" s="316">
        <v>6205</v>
      </c>
      <c r="N242" s="301">
        <v>3103</v>
      </c>
      <c r="O242" s="301">
        <v>1551</v>
      </c>
      <c r="P242" s="317">
        <v>517</v>
      </c>
      <c r="Q242" s="316">
        <v>8190</v>
      </c>
      <c r="R242" s="301">
        <v>4095</v>
      </c>
      <c r="S242" s="301">
        <v>2048</v>
      </c>
      <c r="T242" s="317">
        <v>682</v>
      </c>
    </row>
    <row r="243" spans="1:20" s="2" customFormat="1" hidden="1" x14ac:dyDescent="0.5">
      <c r="A243" s="315">
        <v>76</v>
      </c>
      <c r="B243" s="316" t="s">
        <v>51</v>
      </c>
      <c r="C243" s="301" t="s">
        <v>51</v>
      </c>
      <c r="D243" s="301" t="s">
        <v>51</v>
      </c>
      <c r="E243" s="317" t="s">
        <v>51</v>
      </c>
      <c r="F243" s="316" t="s">
        <v>51</v>
      </c>
      <c r="G243" s="301" t="s">
        <v>51</v>
      </c>
      <c r="H243" s="301" t="s">
        <v>51</v>
      </c>
      <c r="I243" s="317" t="s">
        <v>51</v>
      </c>
      <c r="L243" s="315">
        <v>76</v>
      </c>
      <c r="M243" s="316">
        <v>6317</v>
      </c>
      <c r="N243" s="301">
        <v>3159</v>
      </c>
      <c r="O243" s="301">
        <v>1579</v>
      </c>
      <c r="P243" s="317">
        <v>526</v>
      </c>
      <c r="Q243" s="316">
        <v>8350</v>
      </c>
      <c r="R243" s="301">
        <v>4175</v>
      </c>
      <c r="S243" s="301">
        <v>2088</v>
      </c>
      <c r="T243" s="317">
        <v>696</v>
      </c>
    </row>
    <row r="244" spans="1:20" s="2" customFormat="1" hidden="1" x14ac:dyDescent="0.5">
      <c r="A244" s="315">
        <v>77</v>
      </c>
      <c r="B244" s="316" t="s">
        <v>51</v>
      </c>
      <c r="C244" s="301" t="s">
        <v>51</v>
      </c>
      <c r="D244" s="301" t="s">
        <v>51</v>
      </c>
      <c r="E244" s="317" t="s">
        <v>51</v>
      </c>
      <c r="F244" s="316" t="s">
        <v>51</v>
      </c>
      <c r="G244" s="301" t="s">
        <v>51</v>
      </c>
      <c r="H244" s="301" t="s">
        <v>51</v>
      </c>
      <c r="I244" s="317" t="s">
        <v>51</v>
      </c>
      <c r="L244" s="315">
        <v>77</v>
      </c>
      <c r="M244" s="316">
        <v>6445</v>
      </c>
      <c r="N244" s="301">
        <v>3223</v>
      </c>
      <c r="O244" s="301">
        <v>1611</v>
      </c>
      <c r="P244" s="317">
        <v>537</v>
      </c>
      <c r="Q244" s="316">
        <v>8492</v>
      </c>
      <c r="R244" s="301">
        <v>4246</v>
      </c>
      <c r="S244" s="301">
        <v>2123</v>
      </c>
      <c r="T244" s="317">
        <v>707</v>
      </c>
    </row>
    <row r="245" spans="1:20" s="2" customFormat="1" hidden="1" x14ac:dyDescent="0.5">
      <c r="A245" s="315">
        <v>78</v>
      </c>
      <c r="B245" s="316" t="s">
        <v>51</v>
      </c>
      <c r="C245" s="301" t="s">
        <v>51</v>
      </c>
      <c r="D245" s="301" t="s">
        <v>51</v>
      </c>
      <c r="E245" s="317" t="s">
        <v>51</v>
      </c>
      <c r="F245" s="316" t="s">
        <v>51</v>
      </c>
      <c r="G245" s="301" t="s">
        <v>51</v>
      </c>
      <c r="H245" s="301" t="s">
        <v>51</v>
      </c>
      <c r="I245" s="317" t="s">
        <v>51</v>
      </c>
      <c r="L245" s="315">
        <v>78</v>
      </c>
      <c r="M245" s="316">
        <v>6557</v>
      </c>
      <c r="N245" s="301">
        <v>3279</v>
      </c>
      <c r="O245" s="301">
        <v>1639</v>
      </c>
      <c r="P245" s="317">
        <v>546</v>
      </c>
      <c r="Q245" s="316">
        <v>8653</v>
      </c>
      <c r="R245" s="301">
        <v>4327</v>
      </c>
      <c r="S245" s="301">
        <v>2163</v>
      </c>
      <c r="T245" s="317">
        <v>721</v>
      </c>
    </row>
    <row r="246" spans="1:20" s="2" customFormat="1" hidden="1" x14ac:dyDescent="0.5">
      <c r="A246" s="315">
        <v>79</v>
      </c>
      <c r="B246" s="316" t="s">
        <v>51</v>
      </c>
      <c r="C246" s="301" t="s">
        <v>51</v>
      </c>
      <c r="D246" s="301" t="s">
        <v>51</v>
      </c>
      <c r="E246" s="317" t="s">
        <v>51</v>
      </c>
      <c r="F246" s="316" t="s">
        <v>51</v>
      </c>
      <c r="G246" s="301" t="s">
        <v>51</v>
      </c>
      <c r="H246" s="301" t="s">
        <v>51</v>
      </c>
      <c r="I246" s="317" t="s">
        <v>51</v>
      </c>
      <c r="L246" s="315">
        <v>79</v>
      </c>
      <c r="M246" s="316">
        <v>6669</v>
      </c>
      <c r="N246" s="301">
        <v>3335</v>
      </c>
      <c r="O246" s="301">
        <v>1667</v>
      </c>
      <c r="P246" s="317">
        <v>556</v>
      </c>
      <c r="Q246" s="316">
        <v>8814</v>
      </c>
      <c r="R246" s="301">
        <v>4407</v>
      </c>
      <c r="S246" s="301">
        <v>2204</v>
      </c>
      <c r="T246" s="317">
        <v>734</v>
      </c>
    </row>
    <row r="247" spans="1:20" s="2" customFormat="1" hidden="1" x14ac:dyDescent="0.5">
      <c r="A247" s="315">
        <v>80</v>
      </c>
      <c r="B247" s="316" t="s">
        <v>51</v>
      </c>
      <c r="C247" s="301" t="s">
        <v>51</v>
      </c>
      <c r="D247" s="301" t="s">
        <v>51</v>
      </c>
      <c r="E247" s="317" t="s">
        <v>51</v>
      </c>
      <c r="F247" s="316" t="s">
        <v>51</v>
      </c>
      <c r="G247" s="301" t="s">
        <v>51</v>
      </c>
      <c r="H247" s="301" t="s">
        <v>51</v>
      </c>
      <c r="I247" s="317" t="s">
        <v>51</v>
      </c>
      <c r="L247" s="315">
        <v>80</v>
      </c>
      <c r="M247" s="316">
        <v>7614</v>
      </c>
      <c r="N247" s="301">
        <v>3807</v>
      </c>
      <c r="O247" s="301">
        <v>1904</v>
      </c>
      <c r="P247" s="317">
        <v>634</v>
      </c>
      <c r="Q247" s="316">
        <v>11053</v>
      </c>
      <c r="R247" s="301">
        <v>5527</v>
      </c>
      <c r="S247" s="301">
        <v>2763</v>
      </c>
      <c r="T247" s="317">
        <v>921</v>
      </c>
    </row>
    <row r="248" spans="1:20" s="2" customFormat="1" hidden="1" x14ac:dyDescent="0.5">
      <c r="A248" s="315">
        <v>0</v>
      </c>
      <c r="B248" s="321" t="s">
        <v>51</v>
      </c>
      <c r="C248" s="322" t="s">
        <v>51</v>
      </c>
      <c r="D248" s="322" t="s">
        <v>51</v>
      </c>
      <c r="E248" s="323" t="s">
        <v>51</v>
      </c>
      <c r="F248" s="321" t="s">
        <v>51</v>
      </c>
      <c r="G248" s="322" t="s">
        <v>51</v>
      </c>
      <c r="H248" s="322" t="s">
        <v>51</v>
      </c>
      <c r="I248" s="323" t="s">
        <v>51</v>
      </c>
      <c r="L248" s="315">
        <v>0</v>
      </c>
      <c r="M248" s="321" t="s">
        <v>51</v>
      </c>
      <c r="N248" s="322" t="s">
        <v>51</v>
      </c>
      <c r="O248" s="322" t="s">
        <v>51</v>
      </c>
      <c r="P248" s="323" t="s">
        <v>51</v>
      </c>
      <c r="Q248" s="321" t="s">
        <v>51</v>
      </c>
      <c r="R248" s="322" t="s">
        <v>51</v>
      </c>
      <c r="S248" s="322" t="s">
        <v>51</v>
      </c>
      <c r="T248" s="323" t="s">
        <v>51</v>
      </c>
    </row>
    <row r="249" spans="1:20" s="2" customFormat="1" hidden="1" x14ac:dyDescent="0.5">
      <c r="A249" s="315">
        <v>1</v>
      </c>
      <c r="B249" s="316" t="s">
        <v>51</v>
      </c>
      <c r="C249" s="301" t="s">
        <v>51</v>
      </c>
      <c r="D249" s="301" t="s">
        <v>51</v>
      </c>
      <c r="E249" s="317" t="s">
        <v>51</v>
      </c>
      <c r="F249" s="316" t="s">
        <v>51</v>
      </c>
      <c r="G249" s="301" t="s">
        <v>51</v>
      </c>
      <c r="H249" s="301" t="s">
        <v>51</v>
      </c>
      <c r="I249" s="317" t="s">
        <v>51</v>
      </c>
      <c r="L249" s="315">
        <v>1</v>
      </c>
      <c r="M249" s="316">
        <v>376</v>
      </c>
      <c r="N249" s="301">
        <v>188</v>
      </c>
      <c r="O249" s="301">
        <v>94</v>
      </c>
      <c r="P249" s="317">
        <v>31</v>
      </c>
      <c r="Q249" s="316">
        <v>493</v>
      </c>
      <c r="R249" s="301">
        <v>247</v>
      </c>
      <c r="S249" s="301">
        <v>123</v>
      </c>
      <c r="T249" s="317">
        <v>41</v>
      </c>
    </row>
    <row r="250" spans="1:20" s="2" customFormat="1" hidden="1" x14ac:dyDescent="0.5">
      <c r="A250" s="315">
        <v>2</v>
      </c>
      <c r="B250" s="316" t="s">
        <v>51</v>
      </c>
      <c r="C250" s="301" t="s">
        <v>51</v>
      </c>
      <c r="D250" s="301" t="s">
        <v>51</v>
      </c>
      <c r="E250" s="317" t="s">
        <v>51</v>
      </c>
      <c r="F250" s="316" t="s">
        <v>51</v>
      </c>
      <c r="G250" s="301" t="s">
        <v>51</v>
      </c>
      <c r="H250" s="301" t="s">
        <v>51</v>
      </c>
      <c r="I250" s="317" t="s">
        <v>51</v>
      </c>
      <c r="L250" s="315">
        <v>2</v>
      </c>
      <c r="M250" s="316">
        <v>617</v>
      </c>
      <c r="N250" s="301">
        <v>309</v>
      </c>
      <c r="O250" s="301">
        <v>154</v>
      </c>
      <c r="P250" s="317">
        <v>51</v>
      </c>
      <c r="Q250" s="316">
        <v>810</v>
      </c>
      <c r="R250" s="301">
        <v>405</v>
      </c>
      <c r="S250" s="301">
        <v>203</v>
      </c>
      <c r="T250" s="317">
        <v>67</v>
      </c>
    </row>
    <row r="251" spans="1:20" s="2" customFormat="1" hidden="1" x14ac:dyDescent="0.5">
      <c r="A251" s="315">
        <v>3</v>
      </c>
      <c r="B251" s="318" t="s">
        <v>51</v>
      </c>
      <c r="C251" s="319" t="s">
        <v>51</v>
      </c>
      <c r="D251" s="319" t="s">
        <v>51</v>
      </c>
      <c r="E251" s="320" t="s">
        <v>51</v>
      </c>
      <c r="F251" s="318" t="s">
        <v>51</v>
      </c>
      <c r="G251" s="319" t="s">
        <v>51</v>
      </c>
      <c r="H251" s="319" t="s">
        <v>51</v>
      </c>
      <c r="I251" s="320" t="s">
        <v>51</v>
      </c>
      <c r="L251" s="315">
        <v>3</v>
      </c>
      <c r="M251" s="318">
        <v>868</v>
      </c>
      <c r="N251" s="319">
        <v>434</v>
      </c>
      <c r="O251" s="319">
        <v>217</v>
      </c>
      <c r="P251" s="320">
        <v>72</v>
      </c>
      <c r="Q251" s="318">
        <v>1147</v>
      </c>
      <c r="R251" s="319">
        <v>574</v>
      </c>
      <c r="S251" s="319">
        <v>287</v>
      </c>
      <c r="T251" s="320">
        <v>96</v>
      </c>
    </row>
    <row r="252" spans="1:20" s="2" customFormat="1" hidden="1" x14ac:dyDescent="0.5"/>
    <row r="253" spans="1:20" s="2" customFormat="1" hidden="1" x14ac:dyDescent="0.5"/>
    <row r="254" spans="1:20" s="2" customFormat="1" hidden="1" x14ac:dyDescent="0.5"/>
    <row r="255" spans="1:20" s="2" customFormat="1" ht="15.6" hidden="1" customHeight="1" x14ac:dyDescent="0.5"/>
    <row r="256" spans="1:20" s="2" customFormat="1" x14ac:dyDescent="0.5">
      <c r="A256" s="629" t="s">
        <v>119</v>
      </c>
      <c r="B256" s="630"/>
      <c r="C256" s="630"/>
      <c r="D256" s="630"/>
      <c r="E256" s="630"/>
      <c r="F256" s="630"/>
      <c r="G256" s="631"/>
      <c r="H256" s="225"/>
    </row>
    <row r="257" spans="1:8" s="2" customFormat="1" x14ac:dyDescent="0.5">
      <c r="A257" s="632" t="s">
        <v>120</v>
      </c>
      <c r="B257" s="605"/>
      <c r="C257" s="605"/>
      <c r="D257" s="605" t="s">
        <v>121</v>
      </c>
      <c r="E257" s="605"/>
      <c r="F257" s="605"/>
      <c r="G257" s="606"/>
      <c r="H257" s="225"/>
    </row>
    <row r="258" spans="1:8" s="2" customFormat="1" hidden="1" x14ac:dyDescent="0.5">
      <c r="A258" s="626" t="s">
        <v>122</v>
      </c>
      <c r="B258" s="627"/>
      <c r="C258" s="628"/>
      <c r="D258" s="527" t="s">
        <v>123</v>
      </c>
      <c r="E258" s="528"/>
      <c r="F258" s="528"/>
      <c r="G258" s="529"/>
      <c r="H258" s="225"/>
    </row>
    <row r="259" spans="1:8" s="2" customFormat="1" x14ac:dyDescent="0.5">
      <c r="A259" s="578" t="s">
        <v>124</v>
      </c>
      <c r="B259" s="579"/>
      <c r="C259" s="580"/>
      <c r="D259" s="581" t="s">
        <v>125</v>
      </c>
      <c r="E259" s="582"/>
      <c r="F259" s="582"/>
      <c r="G259" s="582"/>
      <c r="H259" s="225"/>
    </row>
    <row r="260" spans="1:8" s="2" customFormat="1" ht="18" customHeight="1" x14ac:dyDescent="0.5">
      <c r="A260" s="146" t="s">
        <v>126</v>
      </c>
      <c r="B260" s="145"/>
      <c r="C260" s="147"/>
      <c r="D260" s="581" t="s">
        <v>127</v>
      </c>
      <c r="E260" s="582"/>
      <c r="F260" s="582"/>
      <c r="G260" s="583"/>
      <c r="H260" s="225"/>
    </row>
    <row r="261" spans="1:8" s="2" customFormat="1" x14ac:dyDescent="0.5">
      <c r="A261" s="599" t="s">
        <v>128</v>
      </c>
      <c r="B261" s="600"/>
      <c r="C261" s="601"/>
      <c r="D261" s="581" t="s">
        <v>129</v>
      </c>
      <c r="E261" s="582"/>
      <c r="F261" s="582"/>
      <c r="G261" s="583"/>
      <c r="H261" s="225"/>
    </row>
    <row r="262" spans="1:8" s="2" customFormat="1" ht="17.25" customHeight="1" x14ac:dyDescent="0.5">
      <c r="A262" s="602" t="s">
        <v>130</v>
      </c>
      <c r="B262" s="603"/>
      <c r="C262" s="604"/>
      <c r="D262" s="596" t="s">
        <v>131</v>
      </c>
      <c r="E262" s="597"/>
      <c r="F262" s="597"/>
      <c r="G262" s="598"/>
      <c r="H262" s="225"/>
    </row>
    <row r="263" spans="1:8" s="2" customFormat="1" hidden="1" x14ac:dyDescent="0.5">
      <c r="A263" s="602" t="s">
        <v>132</v>
      </c>
      <c r="B263" s="603"/>
      <c r="C263" s="604"/>
      <c r="D263" s="581" t="s">
        <v>133</v>
      </c>
      <c r="E263" s="582"/>
      <c r="F263" s="582"/>
      <c r="G263" s="583"/>
      <c r="H263" s="225"/>
    </row>
    <row r="264" spans="1:8" s="2" customFormat="1" hidden="1" x14ac:dyDescent="0.5">
      <c r="A264" s="146" t="s">
        <v>134</v>
      </c>
      <c r="B264" s="145"/>
      <c r="C264" s="147"/>
      <c r="D264" s="581" t="s">
        <v>135</v>
      </c>
      <c r="E264" s="582"/>
      <c r="F264" s="582"/>
      <c r="G264" s="582"/>
      <c r="H264" s="225"/>
    </row>
    <row r="265" spans="1:8" s="2" customFormat="1" x14ac:dyDescent="0.5">
      <c r="A265" s="516" t="s">
        <v>136</v>
      </c>
      <c r="B265" s="517"/>
      <c r="C265" s="517"/>
      <c r="D265" s="517"/>
      <c r="E265" s="517"/>
      <c r="F265" s="517"/>
      <c r="G265" s="518"/>
      <c r="H265" s="225"/>
    </row>
    <row r="266" spans="1:8" s="2" customFormat="1" x14ac:dyDescent="0.5">
      <c r="A266" s="587" t="s">
        <v>137</v>
      </c>
      <c r="B266" s="588"/>
      <c r="C266" s="589"/>
      <c r="D266" s="584" t="s">
        <v>138</v>
      </c>
      <c r="E266" s="585"/>
      <c r="F266" s="585"/>
      <c r="G266" s="586"/>
      <c r="H266" s="225"/>
    </row>
    <row r="267" spans="1:8" s="2" customFormat="1" x14ac:dyDescent="0.5">
      <c r="A267" s="448" t="s">
        <v>139</v>
      </c>
      <c r="B267" s="162"/>
      <c r="C267" s="217"/>
      <c r="D267" s="566" t="s">
        <v>138</v>
      </c>
      <c r="E267" s="567"/>
      <c r="F267" s="567"/>
      <c r="G267" s="568"/>
      <c r="H267" s="225"/>
    </row>
    <row r="268" spans="1:8" s="2" customFormat="1" ht="18" customHeight="1" x14ac:dyDescent="0.5">
      <c r="A268" s="590" t="s">
        <v>140</v>
      </c>
      <c r="B268" s="591"/>
      <c r="C268" s="592"/>
      <c r="D268" s="613" t="s">
        <v>138</v>
      </c>
      <c r="E268" s="614"/>
      <c r="F268" s="614"/>
      <c r="G268" s="615"/>
      <c r="H268" s="225"/>
    </row>
    <row r="269" spans="1:8" s="2" customFormat="1" ht="18.75" customHeight="1" x14ac:dyDescent="0.5">
      <c r="A269" s="516" t="s">
        <v>141</v>
      </c>
      <c r="B269" s="517"/>
      <c r="C269" s="517"/>
      <c r="D269" s="517"/>
      <c r="E269" s="517"/>
      <c r="F269" s="517"/>
      <c r="G269" s="518"/>
      <c r="H269" s="225"/>
    </row>
    <row r="270" spans="1:8" s="2" customFormat="1" ht="33.75" customHeight="1" x14ac:dyDescent="0.5">
      <c r="A270" s="593" t="s">
        <v>410</v>
      </c>
      <c r="B270" s="594"/>
      <c r="C270" s="595"/>
      <c r="D270" s="584" t="s">
        <v>143</v>
      </c>
      <c r="E270" s="585"/>
      <c r="F270" s="585"/>
      <c r="G270" s="586"/>
      <c r="H270" s="225"/>
    </row>
    <row r="271" spans="1:8" s="2" customFormat="1" x14ac:dyDescent="0.5">
      <c r="A271" s="499" t="s">
        <v>144</v>
      </c>
      <c r="B271" s="497"/>
      <c r="C271" s="498"/>
      <c r="D271" s="584" t="s">
        <v>143</v>
      </c>
      <c r="E271" s="585"/>
      <c r="F271" s="585"/>
      <c r="G271" s="586"/>
      <c r="H271" s="225"/>
    </row>
    <row r="272" spans="1:8" s="2" customFormat="1" ht="58.8" customHeight="1" x14ac:dyDescent="0.5">
      <c r="A272" s="482" t="s">
        <v>411</v>
      </c>
      <c r="B272" s="483"/>
      <c r="C272" s="484"/>
      <c r="D272" s="566" t="s">
        <v>415</v>
      </c>
      <c r="E272" s="567"/>
      <c r="F272" s="567"/>
      <c r="G272" s="568"/>
      <c r="H272" s="225"/>
    </row>
    <row r="273" spans="1:8" s="2" customFormat="1" ht="54" customHeight="1" x14ac:dyDescent="0.5">
      <c r="A273" s="458" t="s">
        <v>408</v>
      </c>
      <c r="B273" s="459"/>
      <c r="C273" s="460"/>
      <c r="D273" s="566" t="s">
        <v>143</v>
      </c>
      <c r="E273" s="567"/>
      <c r="F273" s="567"/>
      <c r="G273" s="568"/>
      <c r="H273" s="225"/>
    </row>
    <row r="274" spans="1:8" s="2" customFormat="1" ht="25.8" customHeight="1" x14ac:dyDescent="0.5">
      <c r="A274" s="500" t="s">
        <v>409</v>
      </c>
      <c r="B274" s="531"/>
      <c r="C274" s="532"/>
      <c r="D274" s="566" t="s">
        <v>143</v>
      </c>
      <c r="E274" s="567"/>
      <c r="F274" s="567"/>
      <c r="G274" s="568"/>
      <c r="H274" s="225"/>
    </row>
    <row r="275" spans="1:8" s="2" customFormat="1" ht="34.200000000000003" customHeight="1" x14ac:dyDescent="0.5">
      <c r="A275" s="500" t="s">
        <v>412</v>
      </c>
      <c r="B275" s="531"/>
      <c r="C275" s="532"/>
      <c r="D275" s="566" t="s">
        <v>143</v>
      </c>
      <c r="E275" s="567"/>
      <c r="F275" s="567"/>
      <c r="G275" s="568"/>
      <c r="H275" s="225"/>
    </row>
    <row r="276" spans="1:8" s="2" customFormat="1" ht="19.8" customHeight="1" x14ac:dyDescent="0.5">
      <c r="A276" s="458" t="s">
        <v>413</v>
      </c>
      <c r="B276" s="459"/>
      <c r="C276" s="460"/>
      <c r="D276" s="566" t="s">
        <v>143</v>
      </c>
      <c r="E276" s="567"/>
      <c r="F276" s="567"/>
      <c r="G276" s="568"/>
      <c r="H276" s="225"/>
    </row>
    <row r="277" spans="1:8" s="2" customFormat="1" ht="22.2" customHeight="1" x14ac:dyDescent="0.5">
      <c r="A277" s="458" t="s">
        <v>414</v>
      </c>
      <c r="B277" s="459"/>
      <c r="C277" s="460"/>
      <c r="D277" s="566" t="s">
        <v>143</v>
      </c>
      <c r="E277" s="567"/>
      <c r="F277" s="567"/>
      <c r="G277" s="568"/>
      <c r="H277" s="225"/>
    </row>
    <row r="278" spans="1:8" s="2" customFormat="1" ht="89.4" customHeight="1" x14ac:dyDescent="0.5">
      <c r="A278" s="499" t="s">
        <v>416</v>
      </c>
      <c r="B278" s="497"/>
      <c r="C278" s="498"/>
      <c r="D278" s="566" t="s">
        <v>417</v>
      </c>
      <c r="E278" s="567"/>
      <c r="F278" s="567"/>
      <c r="G278" s="568"/>
      <c r="H278" s="225"/>
    </row>
    <row r="279" spans="1:8" s="2" customFormat="1" ht="77.400000000000006" customHeight="1" x14ac:dyDescent="0.5">
      <c r="A279" s="569" t="s">
        <v>418</v>
      </c>
      <c r="B279" s="570"/>
      <c r="C279" s="571"/>
      <c r="D279" s="566" t="s">
        <v>143</v>
      </c>
      <c r="E279" s="567"/>
      <c r="F279" s="567"/>
      <c r="G279" s="568"/>
      <c r="H279" s="225"/>
    </row>
    <row r="280" spans="1:8" s="2" customFormat="1" ht="18" customHeight="1" x14ac:dyDescent="0.5">
      <c r="A280" s="458" t="s">
        <v>419</v>
      </c>
      <c r="B280" s="459"/>
      <c r="C280" s="460"/>
      <c r="D280" s="566" t="s">
        <v>143</v>
      </c>
      <c r="E280" s="567"/>
      <c r="F280" s="567"/>
      <c r="G280" s="568"/>
      <c r="H280" s="225"/>
    </row>
    <row r="281" spans="1:8" s="2" customFormat="1" x14ac:dyDescent="0.5">
      <c r="A281" s="458" t="s">
        <v>145</v>
      </c>
      <c r="B281" s="459"/>
      <c r="C281" s="460"/>
      <c r="D281" s="479" t="s">
        <v>420</v>
      </c>
      <c r="E281" s="480"/>
      <c r="F281" s="480"/>
      <c r="G281" s="480"/>
      <c r="H281" s="225"/>
    </row>
    <row r="282" spans="1:8" s="2" customFormat="1" ht="51" customHeight="1" x14ac:dyDescent="0.5">
      <c r="A282" s="458" t="s">
        <v>421</v>
      </c>
      <c r="B282" s="459"/>
      <c r="C282" s="460"/>
      <c r="D282" s="479" t="s">
        <v>422</v>
      </c>
      <c r="E282" s="480"/>
      <c r="F282" s="480"/>
      <c r="G282" s="481"/>
      <c r="H282" s="225"/>
    </row>
    <row r="283" spans="1:8" s="2" customFormat="1" ht="51.75" customHeight="1" x14ac:dyDescent="0.5">
      <c r="A283" s="482" t="s">
        <v>423</v>
      </c>
      <c r="B283" s="483"/>
      <c r="C283" s="484"/>
      <c r="D283" s="566" t="s">
        <v>143</v>
      </c>
      <c r="E283" s="567"/>
      <c r="F283" s="567"/>
      <c r="G283" s="568"/>
      <c r="H283" s="225"/>
    </row>
    <row r="284" spans="1:8" s="2" customFormat="1" ht="17.25" customHeight="1" x14ac:dyDescent="0.5">
      <c r="A284" s="575" t="s">
        <v>147</v>
      </c>
      <c r="B284" s="576"/>
      <c r="C284" s="577"/>
      <c r="D284" s="566" t="s">
        <v>143</v>
      </c>
      <c r="E284" s="567"/>
      <c r="F284" s="567"/>
      <c r="G284" s="568"/>
      <c r="H284" s="225"/>
    </row>
    <row r="285" spans="1:8" s="2" customFormat="1" x14ac:dyDescent="0.5">
      <c r="A285" s="516" t="s">
        <v>424</v>
      </c>
      <c r="B285" s="517"/>
      <c r="C285" s="517"/>
      <c r="D285" s="517"/>
      <c r="E285" s="517"/>
      <c r="F285" s="517"/>
      <c r="G285" s="518"/>
      <c r="H285" s="225"/>
    </row>
    <row r="286" spans="1:8" s="2" customFormat="1" x14ac:dyDescent="0.5">
      <c r="A286" s="229" t="s">
        <v>425</v>
      </c>
      <c r="B286" s="163"/>
      <c r="C286" s="224"/>
      <c r="D286" s="636" t="s">
        <v>143</v>
      </c>
      <c r="E286" s="636"/>
      <c r="F286" s="636"/>
      <c r="G286" s="636"/>
      <c r="H286" s="225"/>
    </row>
    <row r="287" spans="1:8" s="2" customFormat="1" ht="19.5" customHeight="1" x14ac:dyDescent="0.5">
      <c r="A287" s="473" t="s">
        <v>426</v>
      </c>
      <c r="B287" s="474"/>
      <c r="C287" s="475"/>
      <c r="D287" s="467" t="s">
        <v>143</v>
      </c>
      <c r="E287" s="468"/>
      <c r="F287" s="468"/>
      <c r="G287" s="469"/>
      <c r="H287" s="225"/>
    </row>
    <row r="288" spans="1:8" s="2" customFormat="1" x14ac:dyDescent="0.5">
      <c r="A288" s="473" t="s">
        <v>427</v>
      </c>
      <c r="B288" s="474"/>
      <c r="C288" s="475"/>
      <c r="D288" s="467" t="s">
        <v>143</v>
      </c>
      <c r="E288" s="468"/>
      <c r="F288" s="468"/>
      <c r="G288" s="469"/>
      <c r="H288" s="225"/>
    </row>
    <row r="289" spans="1:8" s="2" customFormat="1" ht="18" customHeight="1" x14ac:dyDescent="0.5">
      <c r="A289" s="473" t="s">
        <v>428</v>
      </c>
      <c r="B289" s="474"/>
      <c r="C289" s="475"/>
      <c r="D289" s="572" t="s">
        <v>143</v>
      </c>
      <c r="E289" s="573"/>
      <c r="F289" s="573"/>
      <c r="G289" s="574"/>
      <c r="H289" s="225"/>
    </row>
    <row r="290" spans="1:8" s="2" customFormat="1" x14ac:dyDescent="0.5">
      <c r="A290" s="458" t="s">
        <v>429</v>
      </c>
      <c r="B290" s="459"/>
      <c r="C290" s="460"/>
      <c r="D290" s="461" t="s">
        <v>143</v>
      </c>
      <c r="E290" s="462"/>
      <c r="F290" s="462"/>
      <c r="G290" s="462"/>
      <c r="H290" s="225"/>
    </row>
    <row r="291" spans="1:8" s="2" customFormat="1" ht="20.399999999999999" customHeight="1" x14ac:dyDescent="0.5">
      <c r="A291" s="442" t="s">
        <v>430</v>
      </c>
      <c r="B291" s="443"/>
      <c r="C291" s="444"/>
      <c r="D291" s="461" t="s">
        <v>143</v>
      </c>
      <c r="E291" s="462"/>
      <c r="F291" s="462"/>
      <c r="G291" s="463"/>
      <c r="H291" s="225"/>
    </row>
    <row r="292" spans="1:8" s="2" customFormat="1" ht="34.200000000000003" customHeight="1" x14ac:dyDescent="0.5">
      <c r="A292" s="482" t="s">
        <v>431</v>
      </c>
      <c r="B292" s="483"/>
      <c r="C292" s="484"/>
      <c r="D292" s="461" t="s">
        <v>143</v>
      </c>
      <c r="E292" s="462"/>
      <c r="F292" s="462"/>
      <c r="G292" s="463"/>
      <c r="H292" s="225"/>
    </row>
    <row r="293" spans="1:8" s="2" customFormat="1" ht="49.8" customHeight="1" x14ac:dyDescent="0.5">
      <c r="A293" s="482" t="s">
        <v>432</v>
      </c>
      <c r="B293" s="483"/>
      <c r="C293" s="484"/>
      <c r="D293" s="467" t="s">
        <v>143</v>
      </c>
      <c r="E293" s="468"/>
      <c r="F293" s="468"/>
      <c r="G293" s="469"/>
      <c r="H293" s="225"/>
    </row>
    <row r="294" spans="1:8" s="2" customFormat="1" ht="60" customHeight="1" x14ac:dyDescent="0.5">
      <c r="A294" s="458" t="s">
        <v>433</v>
      </c>
      <c r="B294" s="459"/>
      <c r="C294" s="460"/>
      <c r="D294" s="479" t="s">
        <v>143</v>
      </c>
      <c r="E294" s="480"/>
      <c r="F294" s="480"/>
      <c r="G294" s="481"/>
      <c r="H294" s="225"/>
    </row>
    <row r="295" spans="1:8" s="2" customFormat="1" x14ac:dyDescent="0.5">
      <c r="A295" s="563" t="s">
        <v>148</v>
      </c>
      <c r="B295" s="564"/>
      <c r="C295" s="564"/>
      <c r="D295" s="564"/>
      <c r="E295" s="564"/>
      <c r="F295" s="564"/>
      <c r="G295" s="565"/>
      <c r="H295" s="225"/>
    </row>
    <row r="296" spans="1:8" s="2" customFormat="1" ht="72" customHeight="1" x14ac:dyDescent="0.5">
      <c r="A296" s="491" t="s">
        <v>487</v>
      </c>
      <c r="B296" s="492"/>
      <c r="C296" s="493"/>
      <c r="D296" s="488" t="s">
        <v>143</v>
      </c>
      <c r="E296" s="489"/>
      <c r="F296" s="489"/>
      <c r="G296" s="490"/>
      <c r="H296" s="225"/>
    </row>
    <row r="297" spans="1:8" s="2" customFormat="1" ht="20.399999999999999" customHeight="1" x14ac:dyDescent="0.5">
      <c r="A297" s="458" t="s">
        <v>488</v>
      </c>
      <c r="B297" s="459"/>
      <c r="C297" s="460"/>
      <c r="D297" s="479" t="s">
        <v>143</v>
      </c>
      <c r="E297" s="480"/>
      <c r="F297" s="480"/>
      <c r="G297" s="481"/>
      <c r="H297" s="225"/>
    </row>
    <row r="298" spans="1:8" s="2" customFormat="1" ht="19.8" customHeight="1" x14ac:dyDescent="0.5">
      <c r="A298" s="458" t="s">
        <v>429</v>
      </c>
      <c r="B298" s="459"/>
      <c r="C298" s="460"/>
      <c r="D298" s="479" t="s">
        <v>143</v>
      </c>
      <c r="E298" s="480"/>
      <c r="F298" s="480"/>
      <c r="G298" s="481"/>
      <c r="H298" s="225"/>
    </row>
    <row r="299" spans="1:8" s="2" customFormat="1" ht="32.4" customHeight="1" x14ac:dyDescent="0.5">
      <c r="A299" s="458" t="s">
        <v>489</v>
      </c>
      <c r="B299" s="459"/>
      <c r="C299" s="460"/>
      <c r="D299" s="479" t="s">
        <v>149</v>
      </c>
      <c r="E299" s="480"/>
      <c r="F299" s="480"/>
      <c r="G299" s="481"/>
      <c r="H299" s="225"/>
    </row>
    <row r="300" spans="1:8" s="2" customFormat="1" ht="24.6" customHeight="1" x14ac:dyDescent="0.5">
      <c r="A300" s="458" t="s">
        <v>150</v>
      </c>
      <c r="B300" s="459"/>
      <c r="C300" s="460"/>
      <c r="D300" s="479" t="s">
        <v>434</v>
      </c>
      <c r="E300" s="462"/>
      <c r="F300" s="462"/>
      <c r="G300" s="462"/>
      <c r="H300" s="225"/>
    </row>
    <row r="301" spans="1:8" s="2" customFormat="1" ht="91.8" customHeight="1" x14ac:dyDescent="0.5">
      <c r="A301" s="485" t="s">
        <v>570</v>
      </c>
      <c r="B301" s="486"/>
      <c r="C301" s="487"/>
      <c r="D301" s="467" t="s">
        <v>571</v>
      </c>
      <c r="E301" s="468"/>
      <c r="F301" s="468"/>
      <c r="G301" s="469"/>
      <c r="H301" s="225"/>
    </row>
    <row r="302" spans="1:8" s="2" customFormat="1" ht="17.25" customHeight="1" x14ac:dyDescent="0.5">
      <c r="A302" s="445" t="s">
        <v>153</v>
      </c>
      <c r="B302" s="446"/>
      <c r="C302" s="447"/>
      <c r="D302" s="467" t="s">
        <v>143</v>
      </c>
      <c r="E302" s="468"/>
      <c r="F302" s="468"/>
      <c r="G302" s="469"/>
      <c r="H302" s="225"/>
    </row>
    <row r="303" spans="1:8" s="2" customFormat="1" ht="60.6" customHeight="1" x14ac:dyDescent="0.5">
      <c r="A303" s="445" t="s">
        <v>154</v>
      </c>
      <c r="B303" s="446"/>
      <c r="C303" s="447"/>
      <c r="D303" s="467" t="s">
        <v>435</v>
      </c>
      <c r="E303" s="468"/>
      <c r="F303" s="468"/>
      <c r="G303" s="469"/>
      <c r="H303" s="225"/>
    </row>
    <row r="304" spans="1:8" s="2" customFormat="1" ht="22.8" customHeight="1" x14ac:dyDescent="0.5">
      <c r="A304" s="485" t="s">
        <v>155</v>
      </c>
      <c r="B304" s="486"/>
      <c r="C304" s="487"/>
      <c r="D304" s="467" t="s">
        <v>143</v>
      </c>
      <c r="E304" s="468"/>
      <c r="F304" s="468"/>
      <c r="G304" s="469"/>
      <c r="H304" s="225"/>
    </row>
    <row r="305" spans="1:8" s="2" customFormat="1" ht="33" customHeight="1" x14ac:dyDescent="0.5">
      <c r="A305" s="485" t="s">
        <v>436</v>
      </c>
      <c r="B305" s="486"/>
      <c r="C305" s="487"/>
      <c r="D305" s="467" t="s">
        <v>143</v>
      </c>
      <c r="E305" s="468"/>
      <c r="F305" s="468"/>
      <c r="G305" s="469"/>
      <c r="H305" s="225"/>
    </row>
    <row r="306" spans="1:8" s="2" customFormat="1" ht="34.799999999999997" customHeight="1" x14ac:dyDescent="0.5">
      <c r="A306" s="485" t="s">
        <v>437</v>
      </c>
      <c r="B306" s="486"/>
      <c r="C306" s="487"/>
      <c r="D306" s="467" t="s">
        <v>143</v>
      </c>
      <c r="E306" s="468"/>
      <c r="F306" s="468"/>
      <c r="G306" s="469"/>
      <c r="H306" s="225"/>
    </row>
    <row r="307" spans="1:8" s="2" customFormat="1" x14ac:dyDescent="0.5">
      <c r="A307" s="515" t="s">
        <v>157</v>
      </c>
      <c r="B307" s="515"/>
      <c r="C307" s="515"/>
      <c r="D307" s="515"/>
      <c r="E307" s="515"/>
      <c r="F307" s="515"/>
      <c r="G307" s="515"/>
    </row>
    <row r="308" spans="1:8" s="2" customFormat="1" ht="108" customHeight="1" x14ac:dyDescent="0.5">
      <c r="A308" s="509" t="s">
        <v>438</v>
      </c>
      <c r="B308" s="510"/>
      <c r="C308" s="511"/>
      <c r="D308" s="572" t="s">
        <v>442</v>
      </c>
      <c r="E308" s="573"/>
      <c r="F308" s="573"/>
      <c r="G308" s="573"/>
      <c r="H308" s="225"/>
    </row>
    <row r="309" spans="1:8" s="2" customFormat="1" ht="56.25" customHeight="1" x14ac:dyDescent="0.5">
      <c r="A309" s="458" t="s">
        <v>439</v>
      </c>
      <c r="B309" s="497"/>
      <c r="C309" s="498"/>
      <c r="D309" s="546" t="s">
        <v>443</v>
      </c>
      <c r="E309" s="547"/>
      <c r="F309" s="547"/>
      <c r="G309" s="547"/>
      <c r="H309" s="225"/>
    </row>
    <row r="310" spans="1:8" s="2" customFormat="1" ht="51" customHeight="1" x14ac:dyDescent="0.5">
      <c r="A310" s="458" t="s">
        <v>440</v>
      </c>
      <c r="B310" s="497"/>
      <c r="C310" s="498"/>
      <c r="D310" s="461" t="s">
        <v>444</v>
      </c>
      <c r="E310" s="462"/>
      <c r="F310" s="462"/>
      <c r="G310" s="462"/>
      <c r="H310" s="225"/>
    </row>
    <row r="311" spans="1:8" s="2" customFormat="1" ht="73.8" customHeight="1" x14ac:dyDescent="0.5">
      <c r="A311" s="458" t="s">
        <v>441</v>
      </c>
      <c r="B311" s="459"/>
      <c r="C311" s="460"/>
      <c r="D311" s="461" t="s">
        <v>445</v>
      </c>
      <c r="E311" s="462"/>
      <c r="F311" s="462"/>
      <c r="G311" s="462"/>
      <c r="H311" s="225"/>
    </row>
    <row r="312" spans="1:8" s="2" customFormat="1" x14ac:dyDescent="0.5">
      <c r="A312" s="516" t="s">
        <v>158</v>
      </c>
      <c r="B312" s="517"/>
      <c r="C312" s="517"/>
      <c r="D312" s="517"/>
      <c r="E312" s="517"/>
      <c r="F312" s="517"/>
      <c r="G312" s="518"/>
      <c r="H312" s="225"/>
    </row>
    <row r="313" spans="1:8" s="2" customFormat="1" ht="48.75" customHeight="1" x14ac:dyDescent="0.5">
      <c r="A313" s="509" t="s">
        <v>446</v>
      </c>
      <c r="B313" s="510"/>
      <c r="C313" s="511"/>
      <c r="D313" s="548" t="s">
        <v>448</v>
      </c>
      <c r="E313" s="548"/>
      <c r="F313" s="548"/>
      <c r="G313" s="548"/>
      <c r="H313" s="225"/>
    </row>
    <row r="314" spans="1:8" s="2" customFormat="1" ht="52.5" customHeight="1" x14ac:dyDescent="0.5">
      <c r="A314" s="499" t="s">
        <v>447</v>
      </c>
      <c r="B314" s="497"/>
      <c r="C314" s="498"/>
      <c r="D314" s="525" t="s">
        <v>449</v>
      </c>
      <c r="E314" s="526"/>
      <c r="F314" s="526"/>
      <c r="G314" s="526"/>
      <c r="H314" s="225"/>
    </row>
    <row r="315" spans="1:8" s="2" customFormat="1" ht="15.75" customHeight="1" x14ac:dyDescent="0.5">
      <c r="A315" s="516" t="s">
        <v>160</v>
      </c>
      <c r="B315" s="517"/>
      <c r="C315" s="517"/>
      <c r="D315" s="517"/>
      <c r="E315" s="517"/>
      <c r="F315" s="517"/>
      <c r="G315" s="518"/>
      <c r="H315" s="225"/>
    </row>
    <row r="316" spans="1:8" s="2" customFormat="1" ht="55.8" customHeight="1" x14ac:dyDescent="0.5">
      <c r="A316" s="512" t="s">
        <v>450</v>
      </c>
      <c r="B316" s="513"/>
      <c r="C316" s="514"/>
      <c r="D316" s="527" t="s">
        <v>143</v>
      </c>
      <c r="E316" s="528"/>
      <c r="F316" s="528"/>
      <c r="G316" s="529"/>
      <c r="H316" s="225"/>
    </row>
    <row r="317" spans="1:8" s="2" customFormat="1" ht="18" customHeight="1" x14ac:dyDescent="0.5">
      <c r="A317" s="473" t="s">
        <v>451</v>
      </c>
      <c r="B317" s="474"/>
      <c r="C317" s="475"/>
      <c r="D317" s="470" t="s">
        <v>143</v>
      </c>
      <c r="E317" s="471"/>
      <c r="F317" s="471"/>
      <c r="G317" s="472"/>
      <c r="H317" s="225"/>
    </row>
    <row r="318" spans="1:8" s="2" customFormat="1" ht="18" customHeight="1" x14ac:dyDescent="0.5">
      <c r="A318" s="473" t="s">
        <v>452</v>
      </c>
      <c r="B318" s="474"/>
      <c r="C318" s="475"/>
      <c r="D318" s="470" t="s">
        <v>324</v>
      </c>
      <c r="E318" s="471"/>
      <c r="F318" s="471"/>
      <c r="G318" s="472"/>
      <c r="H318" s="225"/>
    </row>
    <row r="319" spans="1:8" s="2" customFormat="1" ht="17.25" customHeight="1" x14ac:dyDescent="0.5">
      <c r="A319" s="473" t="s">
        <v>453</v>
      </c>
      <c r="B319" s="474"/>
      <c r="C319" s="475"/>
      <c r="D319" s="470" t="s">
        <v>143</v>
      </c>
      <c r="E319" s="471"/>
      <c r="F319" s="471"/>
      <c r="G319" s="472"/>
      <c r="H319" s="225"/>
    </row>
    <row r="320" spans="1:8" s="2" customFormat="1" ht="17.25" customHeight="1" x14ac:dyDescent="0.5">
      <c r="A320" s="231" t="s">
        <v>454</v>
      </c>
      <c r="B320" s="232"/>
      <c r="C320" s="233"/>
      <c r="D320" s="476" t="s">
        <v>161</v>
      </c>
      <c r="E320" s="477"/>
      <c r="F320" s="477"/>
      <c r="G320" s="478"/>
      <c r="H320" s="225"/>
    </row>
    <row r="321" spans="1:8" s="2" customFormat="1" ht="17.25" customHeight="1" x14ac:dyDescent="0.5">
      <c r="A321" s="473" t="s">
        <v>374</v>
      </c>
      <c r="B321" s="474"/>
      <c r="C321" s="475"/>
      <c r="D321" s="476" t="s">
        <v>162</v>
      </c>
      <c r="E321" s="477"/>
      <c r="F321" s="477"/>
      <c r="G321" s="478"/>
      <c r="H321" s="225"/>
    </row>
    <row r="322" spans="1:8" s="2" customFormat="1" ht="40.799999999999997" customHeight="1" x14ac:dyDescent="0.5">
      <c r="A322" s="633" t="s">
        <v>531</v>
      </c>
      <c r="B322" s="634"/>
      <c r="C322" s="634"/>
      <c r="D322" s="634"/>
      <c r="E322" s="634"/>
      <c r="F322" s="634"/>
      <c r="G322" s="634"/>
    </row>
    <row r="323" spans="1:8" s="2" customFormat="1" x14ac:dyDescent="0.5">
      <c r="A323" s="516" t="s">
        <v>182</v>
      </c>
      <c r="B323" s="517"/>
      <c r="C323" s="517"/>
      <c r="D323" s="517"/>
      <c r="E323" s="517"/>
      <c r="F323" s="517"/>
      <c r="G323" s="518"/>
      <c r="H323" s="225"/>
    </row>
    <row r="324" spans="1:8" s="2" customFormat="1" x14ac:dyDescent="0.5">
      <c r="A324" s="458" t="s">
        <v>455</v>
      </c>
      <c r="B324" s="459"/>
      <c r="C324" s="460"/>
      <c r="D324" s="461" t="s">
        <v>143</v>
      </c>
      <c r="E324" s="462"/>
      <c r="F324" s="462"/>
      <c r="G324" s="462"/>
      <c r="H324" s="225"/>
    </row>
    <row r="325" spans="1:8" s="2" customFormat="1" ht="16.2" customHeight="1" x14ac:dyDescent="0.5">
      <c r="A325" s="458" t="s">
        <v>201</v>
      </c>
      <c r="B325" s="459"/>
      <c r="C325" s="460"/>
      <c r="D325" s="541" t="s">
        <v>143</v>
      </c>
      <c r="E325" s="542"/>
      <c r="F325" s="542"/>
      <c r="G325" s="542"/>
      <c r="H325" s="225"/>
    </row>
    <row r="326" spans="1:8" s="2" customFormat="1" ht="30.75" customHeight="1" x14ac:dyDescent="0.5">
      <c r="A326" s="458" t="s">
        <v>456</v>
      </c>
      <c r="B326" s="459"/>
      <c r="C326" s="460"/>
      <c r="D326" s="543" t="s">
        <v>477</v>
      </c>
      <c r="E326" s="544"/>
      <c r="F326" s="544"/>
      <c r="G326" s="545"/>
      <c r="H326" s="225"/>
    </row>
    <row r="327" spans="1:8" s="2" customFormat="1" ht="32.25" customHeight="1" x14ac:dyDescent="0.5">
      <c r="A327" s="458" t="s">
        <v>457</v>
      </c>
      <c r="B327" s="459"/>
      <c r="C327" s="460"/>
      <c r="D327" s="479" t="s">
        <v>143</v>
      </c>
      <c r="E327" s="480"/>
      <c r="F327" s="480"/>
      <c r="G327" s="480"/>
      <c r="H327" s="225"/>
    </row>
    <row r="328" spans="1:8" s="2" customFormat="1" ht="34.5" customHeight="1" x14ac:dyDescent="0.5">
      <c r="A328" s="494" t="s">
        <v>458</v>
      </c>
      <c r="B328" s="495"/>
      <c r="C328" s="496"/>
      <c r="D328" s="519" t="s">
        <v>371</v>
      </c>
      <c r="E328" s="520"/>
      <c r="F328" s="520"/>
      <c r="G328" s="521"/>
      <c r="H328" s="225"/>
    </row>
    <row r="329" spans="1:8" s="2" customFormat="1" ht="34.200000000000003" customHeight="1" x14ac:dyDescent="0.5">
      <c r="A329" s="458" t="s">
        <v>459</v>
      </c>
      <c r="B329" s="459"/>
      <c r="C329" s="460"/>
      <c r="D329" s="461" t="s">
        <v>258</v>
      </c>
      <c r="E329" s="462"/>
      <c r="F329" s="462"/>
      <c r="G329" s="462"/>
      <c r="H329" s="225"/>
    </row>
    <row r="330" spans="1:8" s="2" customFormat="1" ht="34.799999999999997" customHeight="1" x14ac:dyDescent="0.5">
      <c r="A330" s="458" t="s">
        <v>460</v>
      </c>
      <c r="B330" s="497"/>
      <c r="C330" s="498"/>
      <c r="D330" s="519" t="s">
        <v>151</v>
      </c>
      <c r="E330" s="520"/>
      <c r="F330" s="520"/>
      <c r="G330" s="521"/>
      <c r="H330" s="225"/>
    </row>
    <row r="331" spans="1:8" s="2" customFormat="1" ht="34.200000000000003" customHeight="1" x14ac:dyDescent="0.5">
      <c r="A331" s="500" t="s">
        <v>461</v>
      </c>
      <c r="B331" s="501"/>
      <c r="C331" s="502"/>
      <c r="D331" s="522" t="s">
        <v>143</v>
      </c>
      <c r="E331" s="523"/>
      <c r="F331" s="523"/>
      <c r="G331" s="524"/>
      <c r="H331" s="225"/>
    </row>
    <row r="332" spans="1:8" s="2" customFormat="1" x14ac:dyDescent="0.5">
      <c r="A332" s="473" t="s">
        <v>462</v>
      </c>
      <c r="B332" s="474"/>
      <c r="C332" s="475"/>
      <c r="D332" s="467" t="s">
        <v>478</v>
      </c>
      <c r="E332" s="468"/>
      <c r="F332" s="468"/>
      <c r="G332" s="469"/>
      <c r="H332" s="225"/>
    </row>
    <row r="333" spans="1:8" s="2" customFormat="1" ht="31.8" customHeight="1" x14ac:dyDescent="0.5">
      <c r="A333" s="458" t="s">
        <v>463</v>
      </c>
      <c r="B333" s="459"/>
      <c r="C333" s="460"/>
      <c r="D333" s="461" t="s">
        <v>188</v>
      </c>
      <c r="E333" s="462"/>
      <c r="F333" s="462"/>
      <c r="G333" s="463"/>
      <c r="H333" s="225"/>
    </row>
    <row r="334" spans="1:8" s="2" customFormat="1" ht="54" customHeight="1" x14ac:dyDescent="0.5">
      <c r="A334" s="458" t="s">
        <v>189</v>
      </c>
      <c r="B334" s="459"/>
      <c r="C334" s="460"/>
      <c r="D334" s="461" t="s">
        <v>479</v>
      </c>
      <c r="E334" s="462"/>
      <c r="F334" s="462"/>
      <c r="G334" s="462"/>
      <c r="H334" s="225"/>
    </row>
    <row r="335" spans="1:8" s="2" customFormat="1" ht="36" customHeight="1" x14ac:dyDescent="0.5">
      <c r="A335" s="458" t="s">
        <v>464</v>
      </c>
      <c r="B335" s="459"/>
      <c r="C335" s="460"/>
      <c r="D335" s="479" t="s">
        <v>480</v>
      </c>
      <c r="E335" s="480"/>
      <c r="F335" s="480"/>
      <c r="G335" s="480"/>
      <c r="H335" s="225"/>
    </row>
    <row r="336" spans="1:8" s="2" customFormat="1" ht="15.75" customHeight="1" x14ac:dyDescent="0.5">
      <c r="A336" s="230" t="s">
        <v>193</v>
      </c>
      <c r="B336" s="218"/>
      <c r="C336" s="219"/>
      <c r="D336" s="467" t="s">
        <v>143</v>
      </c>
      <c r="E336" s="468"/>
      <c r="F336" s="468"/>
      <c r="G336" s="469"/>
      <c r="H336" s="225"/>
    </row>
    <row r="337" spans="1:8" s="2" customFormat="1" ht="38.4" customHeight="1" x14ac:dyDescent="0.5">
      <c r="A337" s="503" t="s">
        <v>465</v>
      </c>
      <c r="B337" s="504"/>
      <c r="C337" s="505"/>
      <c r="D337" s="467" t="s">
        <v>481</v>
      </c>
      <c r="E337" s="468"/>
      <c r="F337" s="468"/>
      <c r="G337" s="469"/>
      <c r="H337" s="225"/>
    </row>
    <row r="338" spans="1:8" s="2" customFormat="1" x14ac:dyDescent="0.5">
      <c r="A338" s="499" t="s">
        <v>466</v>
      </c>
      <c r="B338" s="497"/>
      <c r="C338" s="498"/>
      <c r="D338" s="506" t="s">
        <v>482</v>
      </c>
      <c r="E338" s="507"/>
      <c r="F338" s="507"/>
      <c r="G338" s="508"/>
      <c r="H338" s="225"/>
    </row>
    <row r="339" spans="1:8" s="2" customFormat="1" ht="21" customHeight="1" x14ac:dyDescent="0.5">
      <c r="A339" s="458" t="s">
        <v>197</v>
      </c>
      <c r="B339" s="459"/>
      <c r="C339" s="460"/>
      <c r="D339" s="461" t="s">
        <v>478</v>
      </c>
      <c r="E339" s="462"/>
      <c r="F339" s="462"/>
      <c r="G339" s="462"/>
      <c r="H339" s="225"/>
    </row>
    <row r="340" spans="1:8" s="2" customFormat="1" ht="22.2" customHeight="1" x14ac:dyDescent="0.5">
      <c r="A340" s="458" t="s">
        <v>208</v>
      </c>
      <c r="B340" s="459"/>
      <c r="C340" s="460"/>
      <c r="D340" s="533" t="s">
        <v>152</v>
      </c>
      <c r="E340" s="534"/>
      <c r="F340" s="534"/>
      <c r="G340" s="534"/>
      <c r="H340" s="225"/>
    </row>
    <row r="341" spans="1:8" s="2" customFormat="1" ht="21.6" customHeight="1" x14ac:dyDescent="0.5">
      <c r="A341" s="458" t="s">
        <v>467</v>
      </c>
      <c r="B341" s="459"/>
      <c r="C341" s="460"/>
      <c r="D341" s="461" t="s">
        <v>258</v>
      </c>
      <c r="E341" s="462"/>
      <c r="F341" s="462"/>
      <c r="G341" s="463"/>
      <c r="H341" s="225"/>
    </row>
    <row r="342" spans="1:8" s="2" customFormat="1" ht="19.2" customHeight="1" x14ac:dyDescent="0.5">
      <c r="A342" s="458" t="s">
        <v>468</v>
      </c>
      <c r="B342" s="459"/>
      <c r="C342" s="460"/>
      <c r="D342" s="461" t="s">
        <v>258</v>
      </c>
      <c r="E342" s="462"/>
      <c r="F342" s="462"/>
      <c r="G342" s="463"/>
      <c r="H342" s="225"/>
    </row>
    <row r="343" spans="1:8" s="2" customFormat="1" ht="16.8" customHeight="1" x14ac:dyDescent="0.5">
      <c r="A343" s="458" t="s">
        <v>469</v>
      </c>
      <c r="B343" s="459"/>
      <c r="C343" s="460"/>
      <c r="D343" s="461" t="s">
        <v>258</v>
      </c>
      <c r="E343" s="462"/>
      <c r="F343" s="462"/>
      <c r="G343" s="463"/>
      <c r="H343" s="225"/>
    </row>
    <row r="344" spans="1:8" s="2" customFormat="1" ht="16.8" customHeight="1" x14ac:dyDescent="0.5">
      <c r="A344" s="458" t="s">
        <v>470</v>
      </c>
      <c r="B344" s="459"/>
      <c r="C344" s="460"/>
      <c r="D344" s="461" t="s">
        <v>258</v>
      </c>
      <c r="E344" s="462"/>
      <c r="F344" s="462"/>
      <c r="G344" s="463"/>
      <c r="H344" s="225"/>
    </row>
    <row r="345" spans="1:8" s="2" customFormat="1" ht="28.2" customHeight="1" x14ac:dyDescent="0.5">
      <c r="A345" s="458" t="s">
        <v>471</v>
      </c>
      <c r="B345" s="459"/>
      <c r="C345" s="460"/>
      <c r="D345" s="461" t="s">
        <v>258</v>
      </c>
      <c r="E345" s="462"/>
      <c r="F345" s="462"/>
      <c r="G345" s="463"/>
      <c r="H345" s="225"/>
    </row>
    <row r="346" spans="1:8" s="2" customFormat="1" ht="36" customHeight="1" x14ac:dyDescent="0.5">
      <c r="A346" s="458" t="s">
        <v>198</v>
      </c>
      <c r="B346" s="459"/>
      <c r="C346" s="460"/>
      <c r="D346" s="464" t="s">
        <v>483</v>
      </c>
      <c r="E346" s="465"/>
      <c r="F346" s="465"/>
      <c r="G346" s="466"/>
      <c r="H346" s="225"/>
    </row>
    <row r="347" spans="1:8" s="2" customFormat="1" ht="28.2" customHeight="1" x14ac:dyDescent="0.5">
      <c r="A347" s="458" t="s">
        <v>472</v>
      </c>
      <c r="B347" s="459"/>
      <c r="C347" s="460"/>
      <c r="D347" s="464" t="s">
        <v>200</v>
      </c>
      <c r="E347" s="465"/>
      <c r="F347" s="465"/>
      <c r="G347" s="466"/>
      <c r="H347" s="225"/>
    </row>
    <row r="348" spans="1:8" s="2" customFormat="1" ht="76.2" customHeight="1" x14ac:dyDescent="0.5">
      <c r="A348" s="458" t="s">
        <v>473</v>
      </c>
      <c r="B348" s="459"/>
      <c r="C348" s="460"/>
      <c r="D348" s="464" t="s">
        <v>572</v>
      </c>
      <c r="E348" s="465"/>
      <c r="F348" s="465"/>
      <c r="G348" s="466"/>
      <c r="H348" s="225"/>
    </row>
    <row r="349" spans="1:8" s="2" customFormat="1" ht="20.399999999999999" customHeight="1" x14ac:dyDescent="0.5">
      <c r="A349" s="458" t="s">
        <v>340</v>
      </c>
      <c r="B349" s="459"/>
      <c r="C349" s="460"/>
      <c r="D349" s="464" t="s">
        <v>143</v>
      </c>
      <c r="E349" s="465"/>
      <c r="F349" s="465"/>
      <c r="G349" s="466"/>
      <c r="H349" s="225"/>
    </row>
    <row r="350" spans="1:8" s="2" customFormat="1" ht="36.6" customHeight="1" x14ac:dyDescent="0.5">
      <c r="A350" s="458" t="s">
        <v>474</v>
      </c>
      <c r="B350" s="459"/>
      <c r="C350" s="460"/>
      <c r="D350" s="464" t="s">
        <v>484</v>
      </c>
      <c r="E350" s="465"/>
      <c r="F350" s="465"/>
      <c r="G350" s="466"/>
      <c r="H350" s="225"/>
    </row>
    <row r="351" spans="1:8" s="2" customFormat="1" ht="66.599999999999994" customHeight="1" x14ac:dyDescent="0.5">
      <c r="A351" s="458" t="s">
        <v>205</v>
      </c>
      <c r="B351" s="459"/>
      <c r="C351" s="460"/>
      <c r="D351" s="464" t="s">
        <v>485</v>
      </c>
      <c r="E351" s="465"/>
      <c r="F351" s="465"/>
      <c r="G351" s="466"/>
      <c r="H351" s="225"/>
    </row>
    <row r="352" spans="1:8" s="2" customFormat="1" ht="34.200000000000003" customHeight="1" x14ac:dyDescent="0.5">
      <c r="A352" s="458" t="s">
        <v>475</v>
      </c>
      <c r="B352" s="459"/>
      <c r="C352" s="460"/>
      <c r="D352" s="464" t="s">
        <v>143</v>
      </c>
      <c r="E352" s="465"/>
      <c r="F352" s="465"/>
      <c r="G352" s="466"/>
      <c r="H352" s="225"/>
    </row>
    <row r="353" spans="1:8" s="2" customFormat="1" ht="33.6" customHeight="1" x14ac:dyDescent="0.5">
      <c r="A353" s="500" t="s">
        <v>476</v>
      </c>
      <c r="B353" s="531"/>
      <c r="C353" s="532"/>
      <c r="D353" s="535" t="s">
        <v>486</v>
      </c>
      <c r="E353" s="536"/>
      <c r="F353" s="536"/>
      <c r="G353" s="537"/>
      <c r="H353" s="225"/>
    </row>
    <row r="354" spans="1:8" s="2" customFormat="1" ht="16.5" hidden="1" customHeight="1" x14ac:dyDescent="0.5">
      <c r="A354" s="539" t="s">
        <v>209</v>
      </c>
      <c r="B354" s="540"/>
      <c r="C354" s="540"/>
      <c r="D354" s="517"/>
      <c r="E354" s="517"/>
      <c r="F354" s="517"/>
      <c r="G354" s="518"/>
      <c r="H354" s="225"/>
    </row>
    <row r="355" spans="1:8" s="2" customFormat="1" ht="29.25" customHeight="1" x14ac:dyDescent="0.5">
      <c r="A355" s="538" t="s">
        <v>210</v>
      </c>
      <c r="B355" s="538"/>
      <c r="C355" s="538"/>
      <c r="D355" s="538"/>
      <c r="E355" s="538"/>
      <c r="F355" s="538"/>
      <c r="G355" s="538"/>
    </row>
    <row r="356" spans="1:8" s="2" customFormat="1" ht="36.75" hidden="1" customHeight="1" x14ac:dyDescent="0.5">
      <c r="A356" s="530" t="s">
        <v>211</v>
      </c>
      <c r="B356" s="530"/>
      <c r="C356" s="530"/>
      <c r="D356" s="530"/>
      <c r="E356" s="530"/>
      <c r="F356" s="530"/>
      <c r="G356" s="530"/>
    </row>
    <row r="357" spans="1:8" s="2" customFormat="1" ht="1.5" hidden="1" customHeight="1" x14ac:dyDescent="0.5">
      <c r="A357" s="223"/>
      <c r="B357" s="223"/>
      <c r="C357" s="223"/>
      <c r="D357" s="222"/>
      <c r="E357" s="221"/>
      <c r="F357" s="221"/>
      <c r="G357" s="221"/>
    </row>
    <row r="358" spans="1:8" s="210" customFormat="1" ht="24.9" hidden="1" customHeight="1" x14ac:dyDescent="0.3">
      <c r="A358" s="635" t="s">
        <v>212</v>
      </c>
      <c r="B358" s="635"/>
      <c r="C358" s="635"/>
      <c r="D358" s="635"/>
      <c r="E358" s="635"/>
      <c r="F358" s="635"/>
      <c r="G358" s="635"/>
    </row>
    <row r="359" spans="1:8" s="2" customFormat="1" hidden="1" x14ac:dyDescent="0.5">
      <c r="A359" s="210"/>
      <c r="B359" s="210"/>
      <c r="C359" s="210"/>
      <c r="D359" s="210"/>
      <c r="E359" s="210"/>
      <c r="F359" s="210"/>
      <c r="G359" s="210"/>
    </row>
    <row r="360" spans="1:8" s="2" customFormat="1" ht="19.2" hidden="1" customHeight="1" x14ac:dyDescent="0.5">
      <c r="A360" s="210"/>
      <c r="B360" s="210"/>
      <c r="C360" s="210"/>
      <c r="D360" s="210"/>
      <c r="E360" s="210"/>
      <c r="F360" s="210"/>
      <c r="G360" s="210"/>
    </row>
    <row r="361" spans="1:8" s="2" customFormat="1" ht="19.2" hidden="1" customHeight="1" x14ac:dyDescent="0.5">
      <c r="A361" s="210"/>
      <c r="B361" s="210"/>
      <c r="C361" s="210"/>
      <c r="D361" s="210"/>
      <c r="E361" s="210"/>
      <c r="F361" s="210"/>
      <c r="G361" s="210"/>
    </row>
    <row r="362" spans="1:8" s="2" customFormat="1" ht="19.2" hidden="1" customHeight="1" x14ac:dyDescent="0.5">
      <c r="A362" s="210"/>
      <c r="B362" s="210"/>
      <c r="C362" s="210"/>
      <c r="D362" s="210"/>
      <c r="E362" s="210"/>
      <c r="F362" s="210"/>
      <c r="G362" s="210"/>
    </row>
    <row r="363" spans="1:8" s="2" customFormat="1" ht="19.2" hidden="1" customHeight="1" x14ac:dyDescent="0.5">
      <c r="A363" s="210"/>
      <c r="B363" s="210"/>
      <c r="C363" s="210"/>
      <c r="D363" s="210"/>
      <c r="E363" s="210"/>
      <c r="F363" s="210"/>
      <c r="G363" s="210"/>
    </row>
    <row r="364" spans="1:8" s="2" customFormat="1" ht="19.2" hidden="1" customHeight="1" x14ac:dyDescent="0.5">
      <c r="A364" s="210"/>
      <c r="B364" s="210"/>
      <c r="C364" s="210"/>
      <c r="D364" s="210"/>
      <c r="E364" s="210"/>
      <c r="F364" s="210"/>
      <c r="G364" s="210"/>
    </row>
    <row r="365" spans="1:8" s="2" customFormat="1" ht="19.2" hidden="1" customHeight="1" x14ac:dyDescent="0.5">
      <c r="A365" s="210"/>
      <c r="B365" s="210"/>
      <c r="C365" s="210"/>
      <c r="D365" s="210"/>
      <c r="E365" s="210"/>
      <c r="F365" s="210"/>
      <c r="G365" s="210"/>
    </row>
    <row r="366" spans="1:8" s="2" customFormat="1" ht="19.2" hidden="1" customHeight="1" x14ac:dyDescent="0.5">
      <c r="A366" s="210"/>
      <c r="B366" s="210"/>
      <c r="C366" s="210"/>
      <c r="D366" s="210"/>
      <c r="E366" s="210"/>
      <c r="F366" s="210"/>
      <c r="G366" s="210"/>
    </row>
    <row r="367" spans="1:8" s="2" customFormat="1" ht="19.2" hidden="1" customHeight="1" x14ac:dyDescent="0.5">
      <c r="A367" s="210"/>
      <c r="B367" s="210"/>
      <c r="C367" s="210"/>
      <c r="D367" s="210"/>
      <c r="E367" s="210"/>
      <c r="F367" s="210"/>
      <c r="G367" s="210"/>
    </row>
    <row r="368" spans="1:8" s="2" customFormat="1" ht="19.2" hidden="1" customHeight="1" x14ac:dyDescent="0.5">
      <c r="A368" s="210"/>
      <c r="B368" s="210"/>
      <c r="C368" s="210"/>
      <c r="D368" s="210"/>
      <c r="E368" s="210"/>
      <c r="F368" s="210"/>
      <c r="G368" s="210"/>
    </row>
    <row r="369" spans="1:7" s="2" customFormat="1" ht="19.2" hidden="1" customHeight="1" x14ac:dyDescent="0.5">
      <c r="A369" s="210"/>
      <c r="B369" s="210"/>
      <c r="C369" s="210"/>
      <c r="D369" s="210"/>
      <c r="E369" s="210"/>
      <c r="F369" s="210"/>
      <c r="G369" s="210"/>
    </row>
    <row r="370" spans="1:7" s="2" customFormat="1" ht="19.2" hidden="1" customHeight="1" x14ac:dyDescent="0.5">
      <c r="A370" s="210"/>
      <c r="B370" s="210"/>
      <c r="C370" s="210"/>
      <c r="D370" s="210"/>
      <c r="E370" s="210"/>
      <c r="F370" s="210"/>
      <c r="G370" s="210"/>
    </row>
    <row r="371" spans="1:7" s="2" customFormat="1" ht="19.2" hidden="1" customHeight="1" x14ac:dyDescent="0.5">
      <c r="A371" s="210"/>
      <c r="B371" s="210"/>
      <c r="C371" s="210"/>
      <c r="D371" s="210"/>
      <c r="E371" s="210"/>
      <c r="F371" s="210"/>
      <c r="G371" s="210"/>
    </row>
    <row r="372" spans="1:7" s="2" customFormat="1" ht="19.2" hidden="1" customHeight="1" x14ac:dyDescent="0.5">
      <c r="A372" s="210"/>
      <c r="B372" s="210"/>
      <c r="C372" s="210"/>
      <c r="D372" s="210"/>
      <c r="E372" s="210"/>
      <c r="F372" s="210"/>
      <c r="G372" s="210"/>
    </row>
    <row r="373" spans="1:7" s="2" customFormat="1" ht="19.2" hidden="1" customHeight="1" x14ac:dyDescent="0.5">
      <c r="A373" s="210"/>
      <c r="B373" s="210"/>
      <c r="C373" s="210"/>
      <c r="D373" s="210"/>
      <c r="E373" s="210"/>
      <c r="F373" s="210"/>
      <c r="G373" s="210"/>
    </row>
    <row r="374" spans="1:7" s="2" customFormat="1" ht="19.2" hidden="1" customHeight="1" x14ac:dyDescent="0.5">
      <c r="A374" s="210"/>
      <c r="B374" s="210"/>
      <c r="C374" s="210"/>
      <c r="D374" s="210"/>
      <c r="E374" s="210"/>
      <c r="F374" s="210"/>
      <c r="G374" s="210"/>
    </row>
    <row r="375" spans="1:7" s="2" customFormat="1" ht="19.2" hidden="1" customHeight="1" x14ac:dyDescent="0.5">
      <c r="A375" s="210"/>
      <c r="B375" s="210"/>
      <c r="C375" s="210"/>
      <c r="D375" s="210"/>
      <c r="E375" s="210"/>
      <c r="F375" s="210"/>
      <c r="G375" s="210"/>
    </row>
    <row r="376" spans="1:7" s="2" customFormat="1" ht="19.2" hidden="1" customHeight="1" x14ac:dyDescent="0.5">
      <c r="A376" s="210"/>
      <c r="B376" s="210"/>
      <c r="C376" s="210"/>
      <c r="D376" s="210"/>
      <c r="E376" s="210"/>
      <c r="F376" s="210"/>
      <c r="G376" s="210"/>
    </row>
    <row r="377" spans="1:7" s="2" customFormat="1" ht="19.2" hidden="1" customHeight="1" x14ac:dyDescent="0.5">
      <c r="A377" s="210"/>
      <c r="B377" s="210"/>
      <c r="C377" s="210"/>
      <c r="D377" s="210"/>
      <c r="E377" s="210"/>
      <c r="F377" s="210"/>
      <c r="G377" s="210"/>
    </row>
    <row r="378" spans="1:7" s="2" customFormat="1" ht="19.2" hidden="1" customHeight="1" x14ac:dyDescent="0.5">
      <c r="A378" s="210"/>
      <c r="B378" s="210"/>
      <c r="C378" s="210"/>
      <c r="D378" s="210"/>
      <c r="E378" s="210"/>
      <c r="F378" s="210"/>
      <c r="G378" s="210"/>
    </row>
    <row r="379" spans="1:7" s="2" customFormat="1" ht="19.2" hidden="1" customHeight="1" x14ac:dyDescent="0.5">
      <c r="A379" s="210"/>
      <c r="B379" s="210"/>
      <c r="C379" s="210"/>
      <c r="D379" s="210"/>
      <c r="E379" s="210"/>
      <c r="F379" s="210"/>
      <c r="G379" s="210"/>
    </row>
    <row r="380" spans="1:7" s="2" customFormat="1" ht="19.2" hidden="1" customHeight="1" x14ac:dyDescent="0.5">
      <c r="A380" s="210"/>
      <c r="B380" s="210"/>
      <c r="C380" s="210"/>
      <c r="D380" s="210"/>
      <c r="E380" s="210"/>
      <c r="F380" s="210"/>
      <c r="G380" s="210"/>
    </row>
    <row r="381" spans="1:7" s="2" customFormat="1" ht="19.2" hidden="1" customHeight="1" x14ac:dyDescent="0.5">
      <c r="A381" s="210"/>
      <c r="B381" s="210"/>
      <c r="C381" s="210"/>
      <c r="D381" s="210"/>
      <c r="E381" s="210"/>
      <c r="F381" s="210"/>
      <c r="G381" s="210"/>
    </row>
    <row r="382" spans="1:7" s="2" customFormat="1" ht="19.2" hidden="1" customHeight="1" x14ac:dyDescent="0.5">
      <c r="A382" s="210"/>
      <c r="B382" s="210"/>
      <c r="C382" s="210"/>
      <c r="D382" s="210"/>
      <c r="E382" s="210"/>
      <c r="F382" s="210"/>
      <c r="G382" s="210"/>
    </row>
    <row r="383" spans="1:7" s="2" customFormat="1" ht="19.2" hidden="1" customHeight="1" x14ac:dyDescent="0.5">
      <c r="A383" s="210"/>
      <c r="B383" s="210"/>
      <c r="C383" s="210"/>
      <c r="D383" s="210"/>
      <c r="E383" s="210"/>
      <c r="F383" s="210"/>
      <c r="G383" s="210"/>
    </row>
    <row r="384" spans="1:7" s="2" customFormat="1" ht="19.2" hidden="1" customHeight="1" x14ac:dyDescent="0.5">
      <c r="A384" s="210"/>
      <c r="B384" s="210"/>
      <c r="C384" s="210"/>
      <c r="D384" s="210"/>
      <c r="E384" s="210"/>
      <c r="F384" s="210"/>
      <c r="G384" s="210"/>
    </row>
    <row r="385" spans="1:7" s="2" customFormat="1" ht="19.2" hidden="1" customHeight="1" x14ac:dyDescent="0.5">
      <c r="A385" s="210"/>
      <c r="B385" s="210"/>
      <c r="C385" s="210"/>
      <c r="D385" s="210"/>
      <c r="E385" s="210"/>
      <c r="F385" s="210"/>
      <c r="G385" s="210"/>
    </row>
    <row r="386" spans="1:7" s="2" customFormat="1" ht="19.2" hidden="1" customHeight="1" x14ac:dyDescent="0.5">
      <c r="A386" s="210"/>
      <c r="B386" s="210"/>
      <c r="C386" s="210"/>
      <c r="D386" s="210"/>
      <c r="E386" s="210"/>
      <c r="F386" s="210"/>
      <c r="G386" s="210"/>
    </row>
    <row r="387" spans="1:7" s="2" customFormat="1" ht="19.2" hidden="1" customHeight="1" x14ac:dyDescent="0.5">
      <c r="A387" s="210"/>
      <c r="B387" s="210"/>
      <c r="C387" s="210"/>
      <c r="D387" s="210"/>
      <c r="E387" s="210"/>
      <c r="F387" s="210"/>
      <c r="G387" s="210"/>
    </row>
    <row r="388" spans="1:7" s="2" customFormat="1" ht="19.2" hidden="1" customHeight="1" x14ac:dyDescent="0.5">
      <c r="A388" s="210"/>
      <c r="B388" s="210"/>
      <c r="C388" s="210"/>
      <c r="D388" s="210"/>
      <c r="E388" s="210"/>
      <c r="F388" s="210"/>
      <c r="G388" s="210"/>
    </row>
    <row r="389" spans="1:7" s="2" customFormat="1" ht="19.2" hidden="1" customHeight="1" x14ac:dyDescent="0.5">
      <c r="A389" s="210"/>
      <c r="B389" s="210"/>
      <c r="C389" s="210"/>
      <c r="D389" s="210"/>
      <c r="E389" s="210"/>
      <c r="F389" s="210"/>
      <c r="G389" s="210"/>
    </row>
    <row r="390" spans="1:7" s="2" customFormat="1" ht="19.2" hidden="1" customHeight="1" x14ac:dyDescent="0.5">
      <c r="A390" s="210"/>
      <c r="B390" s="210"/>
      <c r="C390" s="210"/>
      <c r="D390" s="210"/>
      <c r="E390" s="210"/>
      <c r="F390" s="210"/>
      <c r="G390" s="210"/>
    </row>
    <row r="391" spans="1:7" s="2" customFormat="1" ht="19.2" hidden="1" customHeight="1" x14ac:dyDescent="0.5">
      <c r="A391" s="210"/>
      <c r="B391" s="210"/>
      <c r="C391" s="210"/>
      <c r="D391" s="210"/>
      <c r="E391" s="210"/>
      <c r="F391" s="210"/>
      <c r="G391" s="210"/>
    </row>
    <row r="392" spans="1:7" s="2" customFormat="1" ht="19.2" hidden="1" customHeight="1" x14ac:dyDescent="0.5">
      <c r="A392" s="210"/>
      <c r="B392" s="210"/>
      <c r="C392" s="210"/>
      <c r="D392" s="210"/>
      <c r="E392" s="210"/>
      <c r="F392" s="210"/>
      <c r="G392" s="210"/>
    </row>
    <row r="393" spans="1:7" s="2" customFormat="1" ht="19.2" hidden="1" customHeight="1" x14ac:dyDescent="0.5">
      <c r="A393" s="210"/>
      <c r="B393" s="210"/>
      <c r="C393" s="210"/>
      <c r="D393" s="210"/>
      <c r="E393" s="210"/>
      <c r="F393" s="210"/>
      <c r="G393" s="210"/>
    </row>
    <row r="394" spans="1:7" s="2" customFormat="1" ht="19.2" hidden="1" customHeight="1" x14ac:dyDescent="0.5">
      <c r="A394" s="210"/>
      <c r="B394" s="210"/>
      <c r="C394" s="210"/>
      <c r="D394" s="210"/>
      <c r="E394" s="210"/>
      <c r="F394" s="210"/>
      <c r="G394" s="210"/>
    </row>
    <row r="395" spans="1:7" s="2" customFormat="1" ht="19.2" hidden="1" customHeight="1" x14ac:dyDescent="0.5">
      <c r="A395" s="210"/>
      <c r="B395" s="210"/>
      <c r="C395" s="210"/>
      <c r="D395" s="210"/>
      <c r="E395" s="210"/>
      <c r="F395" s="210"/>
      <c r="G395" s="210"/>
    </row>
    <row r="396" spans="1:7" s="2" customFormat="1" ht="19.2" hidden="1" customHeight="1" x14ac:dyDescent="0.5">
      <c r="A396" s="210"/>
      <c r="B396" s="210"/>
      <c r="C396" s="210"/>
      <c r="D396" s="210"/>
      <c r="E396" s="210"/>
      <c r="F396" s="210"/>
      <c r="G396" s="210"/>
    </row>
    <row r="397" spans="1:7" s="2" customFormat="1" ht="19.2" hidden="1" customHeight="1" x14ac:dyDescent="0.5">
      <c r="A397" s="210"/>
      <c r="B397" s="210"/>
      <c r="C397" s="210"/>
      <c r="D397" s="210"/>
      <c r="E397" s="210"/>
      <c r="F397" s="210"/>
      <c r="G397" s="210"/>
    </row>
    <row r="398" spans="1:7" s="2" customFormat="1" ht="19.2" hidden="1" customHeight="1" x14ac:dyDescent="0.5">
      <c r="A398" s="210"/>
      <c r="B398" s="210"/>
      <c r="C398" s="210"/>
      <c r="D398" s="210"/>
      <c r="E398" s="210"/>
      <c r="F398" s="210"/>
      <c r="G398" s="210"/>
    </row>
    <row r="399" spans="1:7" s="2" customFormat="1" ht="19.2" hidden="1" customHeight="1" x14ac:dyDescent="0.5">
      <c r="A399" s="210"/>
      <c r="B399" s="210"/>
      <c r="C399" s="210"/>
      <c r="D399" s="210"/>
      <c r="E399" s="210"/>
      <c r="F399" s="210"/>
      <c r="G399" s="210"/>
    </row>
    <row r="400" spans="1:7" s="2" customFormat="1" ht="19.2" hidden="1" customHeight="1" x14ac:dyDescent="0.5">
      <c r="A400" s="210"/>
      <c r="B400" s="210"/>
      <c r="C400" s="210"/>
      <c r="D400" s="210"/>
      <c r="E400" s="210"/>
      <c r="F400" s="210"/>
      <c r="G400" s="210"/>
    </row>
    <row r="401" spans="1:7" s="2" customFormat="1" ht="19.2" hidden="1" customHeight="1" x14ac:dyDescent="0.5">
      <c r="A401" s="210"/>
      <c r="B401" s="210"/>
      <c r="C401" s="210"/>
      <c r="D401" s="210"/>
      <c r="E401" s="210"/>
      <c r="F401" s="210"/>
      <c r="G401" s="210"/>
    </row>
    <row r="402" spans="1:7" s="2" customFormat="1" ht="19.2" hidden="1" customHeight="1" x14ac:dyDescent="0.5">
      <c r="A402" s="210"/>
      <c r="B402" s="210"/>
      <c r="C402" s="210"/>
      <c r="D402" s="210"/>
      <c r="E402" s="210"/>
      <c r="F402" s="210"/>
      <c r="G402" s="210"/>
    </row>
    <row r="403" spans="1:7" s="2" customFormat="1" ht="19.2" hidden="1" customHeight="1" x14ac:dyDescent="0.5">
      <c r="A403" s="210"/>
      <c r="B403" s="210"/>
      <c r="C403" s="210"/>
      <c r="D403" s="210"/>
      <c r="E403" s="210"/>
      <c r="F403" s="210"/>
      <c r="G403" s="210"/>
    </row>
    <row r="404" spans="1:7" s="2" customFormat="1" ht="19.2" hidden="1" customHeight="1" x14ac:dyDescent="0.5">
      <c r="A404" s="210"/>
      <c r="B404" s="210"/>
      <c r="C404" s="210"/>
      <c r="D404" s="210"/>
      <c r="E404" s="210"/>
      <c r="F404" s="210"/>
      <c r="G404" s="210"/>
    </row>
    <row r="405" spans="1:7" s="2" customFormat="1" ht="19.2" hidden="1" customHeight="1" x14ac:dyDescent="0.5">
      <c r="A405" s="210"/>
      <c r="B405" s="210"/>
      <c r="C405" s="210"/>
      <c r="D405" s="210"/>
      <c r="E405" s="210"/>
      <c r="F405" s="210"/>
      <c r="G405" s="210"/>
    </row>
    <row r="406" spans="1:7" s="2" customFormat="1" ht="19.2" hidden="1" customHeight="1" x14ac:dyDescent="0.5">
      <c r="A406" s="210"/>
      <c r="B406" s="210"/>
      <c r="C406" s="210"/>
      <c r="D406" s="210"/>
      <c r="E406" s="210"/>
      <c r="F406" s="210"/>
      <c r="G406" s="210"/>
    </row>
    <row r="407" spans="1:7" s="2" customFormat="1" ht="19.2" hidden="1" customHeight="1" x14ac:dyDescent="0.5">
      <c r="A407" s="210"/>
      <c r="B407" s="210"/>
      <c r="C407" s="210"/>
      <c r="D407" s="210"/>
      <c r="E407" s="210"/>
      <c r="F407" s="210"/>
      <c r="G407" s="210"/>
    </row>
    <row r="408" spans="1:7" s="2" customFormat="1" ht="19.2" hidden="1" customHeight="1" x14ac:dyDescent="0.5">
      <c r="A408" s="210"/>
      <c r="B408" s="210"/>
      <c r="C408" s="210"/>
      <c r="D408" s="210"/>
      <c r="E408" s="210"/>
      <c r="F408" s="210"/>
      <c r="G408" s="210"/>
    </row>
    <row r="409" spans="1:7" s="2" customFormat="1" ht="19.2" hidden="1" customHeight="1" x14ac:dyDescent="0.5">
      <c r="A409" s="210"/>
      <c r="B409" s="210"/>
      <c r="C409" s="210"/>
      <c r="D409" s="210"/>
      <c r="E409" s="210"/>
      <c r="F409" s="210"/>
      <c r="G409" s="210"/>
    </row>
    <row r="410" spans="1:7" s="2" customFormat="1" ht="19.2" hidden="1" customHeight="1" x14ac:dyDescent="0.5">
      <c r="A410" s="210"/>
      <c r="B410" s="210"/>
      <c r="C410" s="210"/>
      <c r="D410" s="210"/>
      <c r="E410" s="210"/>
      <c r="F410" s="210"/>
      <c r="G410" s="210"/>
    </row>
    <row r="411" spans="1:7" s="2" customFormat="1" ht="19.2" hidden="1" customHeight="1" x14ac:dyDescent="0.5">
      <c r="A411" s="210"/>
      <c r="B411" s="210"/>
      <c r="C411" s="210"/>
      <c r="D411" s="210"/>
      <c r="E411" s="210"/>
      <c r="F411" s="210"/>
      <c r="G411" s="210"/>
    </row>
    <row r="412" spans="1:7" s="2" customFormat="1" ht="19.2" hidden="1" customHeight="1" x14ac:dyDescent="0.5">
      <c r="A412" s="210"/>
      <c r="B412" s="210"/>
      <c r="C412" s="210"/>
      <c r="D412" s="210"/>
      <c r="E412" s="210"/>
      <c r="F412" s="210"/>
      <c r="G412" s="210"/>
    </row>
    <row r="413" spans="1:7" s="2" customFormat="1" ht="19.2" hidden="1" customHeight="1" x14ac:dyDescent="0.5">
      <c r="A413" s="210"/>
      <c r="B413" s="210"/>
      <c r="C413" s="210"/>
      <c r="D413" s="210"/>
      <c r="E413" s="210"/>
      <c r="F413" s="210"/>
      <c r="G413" s="210"/>
    </row>
    <row r="414" spans="1:7" s="2" customFormat="1" ht="19.2" hidden="1" customHeight="1" x14ac:dyDescent="0.5">
      <c r="A414" s="210"/>
      <c r="B414" s="210"/>
      <c r="C414" s="210"/>
      <c r="D414" s="210"/>
      <c r="E414" s="210"/>
      <c r="F414" s="210"/>
      <c r="G414" s="210"/>
    </row>
    <row r="415" spans="1:7" s="2" customFormat="1" ht="19.2" hidden="1" customHeight="1" x14ac:dyDescent="0.5">
      <c r="A415" s="210"/>
      <c r="B415" s="210"/>
      <c r="C415" s="210"/>
      <c r="D415" s="210"/>
      <c r="E415" s="210"/>
      <c r="F415" s="210"/>
      <c r="G415" s="210"/>
    </row>
    <row r="416" spans="1:7" s="2" customFormat="1" ht="19.2" hidden="1" customHeight="1" x14ac:dyDescent="0.5">
      <c r="A416" s="210"/>
      <c r="B416" s="210"/>
      <c r="C416" s="210"/>
      <c r="D416" s="210"/>
      <c r="E416" s="210"/>
      <c r="F416" s="210"/>
      <c r="G416" s="210"/>
    </row>
    <row r="417" spans="1:7" s="2" customFormat="1" ht="19.2" hidden="1" customHeight="1" x14ac:dyDescent="0.5">
      <c r="A417" s="210"/>
      <c r="B417" s="210"/>
      <c r="C417" s="210"/>
      <c r="D417" s="210"/>
      <c r="E417" s="210"/>
      <c r="F417" s="210"/>
      <c r="G417" s="210"/>
    </row>
    <row r="418" spans="1:7" s="2" customFormat="1" ht="19.2" hidden="1" customHeight="1" x14ac:dyDescent="0.5">
      <c r="A418" s="210"/>
      <c r="B418" s="210"/>
      <c r="C418" s="210"/>
      <c r="D418" s="210"/>
      <c r="E418" s="210"/>
      <c r="F418" s="210"/>
      <c r="G418" s="210"/>
    </row>
    <row r="419" spans="1:7" s="2" customFormat="1" ht="19.2" hidden="1" customHeight="1" x14ac:dyDescent="0.5">
      <c r="A419" s="210"/>
      <c r="B419" s="210"/>
      <c r="C419" s="210"/>
      <c r="D419" s="210"/>
      <c r="E419" s="210"/>
      <c r="F419" s="210"/>
      <c r="G419" s="210"/>
    </row>
    <row r="420" spans="1:7" s="2" customFormat="1" ht="19.2" hidden="1" customHeight="1" x14ac:dyDescent="0.5">
      <c r="A420" s="210"/>
      <c r="B420" s="210"/>
      <c r="C420" s="210"/>
      <c r="D420" s="210"/>
      <c r="E420" s="210"/>
      <c r="F420" s="210"/>
      <c r="G420" s="210"/>
    </row>
    <row r="421" spans="1:7" s="2" customFormat="1" ht="19.2" hidden="1" customHeight="1" x14ac:dyDescent="0.5">
      <c r="A421" s="210"/>
      <c r="B421" s="210"/>
      <c r="C421" s="210"/>
      <c r="D421" s="210"/>
      <c r="E421" s="210"/>
      <c r="F421" s="210"/>
      <c r="G421" s="210"/>
    </row>
    <row r="422" spans="1:7" s="2" customFormat="1" ht="19.2" hidden="1" customHeight="1" x14ac:dyDescent="0.5">
      <c r="A422" s="210"/>
      <c r="B422" s="210"/>
      <c r="C422" s="210"/>
      <c r="D422" s="210"/>
      <c r="E422" s="210"/>
      <c r="F422" s="210"/>
      <c r="G422" s="210"/>
    </row>
    <row r="423" spans="1:7" s="2" customFormat="1" ht="19.2" hidden="1" customHeight="1" x14ac:dyDescent="0.5">
      <c r="A423" s="210"/>
      <c r="B423" s="210"/>
      <c r="C423" s="210"/>
      <c r="D423" s="210"/>
      <c r="E423" s="210"/>
      <c r="F423" s="210"/>
      <c r="G423" s="210"/>
    </row>
    <row r="424" spans="1:7" s="2" customFormat="1" ht="19.2" hidden="1" customHeight="1" x14ac:dyDescent="0.5">
      <c r="A424" s="210"/>
      <c r="B424" s="210"/>
      <c r="C424" s="210"/>
      <c r="D424" s="210"/>
      <c r="E424" s="210"/>
      <c r="F424" s="210"/>
      <c r="G424" s="210"/>
    </row>
    <row r="425" spans="1:7" s="2" customFormat="1" ht="19.2" hidden="1" customHeight="1" x14ac:dyDescent="0.5">
      <c r="A425" s="210"/>
      <c r="B425" s="210"/>
      <c r="C425" s="210"/>
      <c r="D425" s="210"/>
      <c r="E425" s="210"/>
      <c r="F425" s="210"/>
      <c r="G425" s="210"/>
    </row>
    <row r="426" spans="1:7" s="2" customFormat="1" ht="19.2" hidden="1" customHeight="1" x14ac:dyDescent="0.5">
      <c r="A426" s="210"/>
      <c r="B426" s="210"/>
      <c r="C426" s="210"/>
      <c r="D426" s="210"/>
      <c r="E426" s="210"/>
      <c r="F426" s="210"/>
      <c r="G426" s="210"/>
    </row>
    <row r="427" spans="1:7" s="2" customFormat="1" ht="19.2" hidden="1" customHeight="1" x14ac:dyDescent="0.5">
      <c r="A427" s="210"/>
      <c r="B427" s="210"/>
      <c r="C427" s="210"/>
      <c r="D427" s="210"/>
      <c r="E427" s="210"/>
      <c r="F427" s="210"/>
      <c r="G427" s="210"/>
    </row>
    <row r="428" spans="1:7" s="2" customFormat="1" ht="19.2" hidden="1" customHeight="1" x14ac:dyDescent="0.5">
      <c r="A428" s="210"/>
      <c r="B428" s="210"/>
      <c r="C428" s="210"/>
      <c r="D428" s="210"/>
      <c r="E428" s="210"/>
      <c r="F428" s="210"/>
      <c r="G428" s="210"/>
    </row>
    <row r="429" spans="1:7" s="2" customFormat="1" ht="19.2" hidden="1" customHeight="1" x14ac:dyDescent="0.5">
      <c r="A429" s="210"/>
      <c r="B429" s="210"/>
      <c r="C429" s="210"/>
      <c r="D429" s="210"/>
      <c r="E429" s="210"/>
      <c r="F429" s="210"/>
      <c r="G429" s="210"/>
    </row>
    <row r="430" spans="1:7" s="2" customFormat="1" ht="19.2" hidden="1" customHeight="1" x14ac:dyDescent="0.5">
      <c r="A430" s="210"/>
      <c r="B430" s="210"/>
      <c r="C430" s="210"/>
      <c r="D430" s="210"/>
      <c r="E430" s="210"/>
      <c r="F430" s="210"/>
      <c r="G430" s="210"/>
    </row>
    <row r="431" spans="1:7" s="2" customFormat="1" ht="19.2" hidden="1" customHeight="1" x14ac:dyDescent="0.5">
      <c r="A431" s="210"/>
      <c r="B431" s="210"/>
      <c r="C431" s="210"/>
      <c r="D431" s="210"/>
      <c r="E431" s="210"/>
      <c r="F431" s="210"/>
      <c r="G431" s="210"/>
    </row>
    <row r="432" spans="1:7" s="2" customFormat="1" ht="19.2" hidden="1" customHeight="1" x14ac:dyDescent="0.5">
      <c r="A432" s="210"/>
      <c r="B432" s="210"/>
      <c r="C432" s="210"/>
      <c r="D432" s="210"/>
      <c r="E432" s="210"/>
      <c r="F432" s="210"/>
      <c r="G432" s="210"/>
    </row>
    <row r="433" spans="1:7" s="2" customFormat="1" ht="19.2" hidden="1" customHeight="1" x14ac:dyDescent="0.5">
      <c r="A433" s="210"/>
      <c r="B433" s="210"/>
      <c r="C433" s="210"/>
      <c r="D433" s="210"/>
      <c r="E433" s="210"/>
      <c r="F433" s="210"/>
      <c r="G433" s="210"/>
    </row>
    <row r="434" spans="1:7" s="2" customFormat="1" ht="19.2" hidden="1" customHeight="1" x14ac:dyDescent="0.5">
      <c r="A434" s="210"/>
      <c r="B434" s="210"/>
      <c r="C434" s="210"/>
      <c r="D434" s="210"/>
      <c r="E434" s="210"/>
      <c r="F434" s="210"/>
      <c r="G434" s="210"/>
    </row>
    <row r="435" spans="1:7" s="2" customFormat="1" ht="19.2" hidden="1" customHeight="1" x14ac:dyDescent="0.5">
      <c r="A435" s="210"/>
      <c r="B435" s="210"/>
      <c r="C435" s="210"/>
      <c r="D435" s="210"/>
      <c r="E435" s="210"/>
      <c r="F435" s="210"/>
      <c r="G435" s="210"/>
    </row>
    <row r="436" spans="1:7" s="2" customFormat="1" ht="19.2" hidden="1" customHeight="1" x14ac:dyDescent="0.5">
      <c r="A436" s="210"/>
      <c r="B436" s="210"/>
      <c r="C436" s="210"/>
      <c r="D436" s="210"/>
      <c r="E436" s="210"/>
      <c r="F436" s="210"/>
      <c r="G436" s="210"/>
    </row>
    <row r="437" spans="1:7" s="2" customFormat="1" ht="19.2" hidden="1" customHeight="1" x14ac:dyDescent="0.5">
      <c r="A437" s="210"/>
      <c r="B437" s="210"/>
      <c r="C437" s="210"/>
      <c r="D437" s="210"/>
      <c r="E437" s="210"/>
      <c r="F437" s="210"/>
      <c r="G437" s="210"/>
    </row>
    <row r="438" spans="1:7" s="2" customFormat="1" ht="19.2" hidden="1" customHeight="1" x14ac:dyDescent="0.5">
      <c r="A438" s="210"/>
      <c r="B438" s="210"/>
      <c r="C438" s="210"/>
      <c r="D438" s="210"/>
      <c r="E438" s="210"/>
      <c r="F438" s="210"/>
      <c r="G438" s="210"/>
    </row>
    <row r="439" spans="1:7" s="2" customFormat="1" ht="19.2" hidden="1" customHeight="1" x14ac:dyDescent="0.5">
      <c r="A439" s="210"/>
      <c r="B439" s="210"/>
      <c r="C439" s="210"/>
      <c r="D439" s="210"/>
      <c r="E439" s="210"/>
      <c r="F439" s="210"/>
      <c r="G439" s="210"/>
    </row>
    <row r="440" spans="1:7" s="2" customFormat="1" ht="19.2" hidden="1" customHeight="1" x14ac:dyDescent="0.5">
      <c r="A440" s="210"/>
      <c r="B440" s="210"/>
      <c r="C440" s="210"/>
      <c r="D440" s="210"/>
      <c r="E440" s="210"/>
      <c r="F440" s="210"/>
      <c r="G440" s="210"/>
    </row>
    <row r="441" spans="1:7" s="2" customFormat="1" ht="19.2" hidden="1" customHeight="1" x14ac:dyDescent="0.5">
      <c r="A441" s="210"/>
      <c r="B441" s="210"/>
      <c r="C441" s="210"/>
      <c r="D441" s="210"/>
      <c r="E441" s="210"/>
      <c r="F441" s="210"/>
      <c r="G441" s="210"/>
    </row>
    <row r="442" spans="1:7" s="2" customFormat="1" ht="19.2" hidden="1" customHeight="1" x14ac:dyDescent="0.5">
      <c r="A442" s="210"/>
      <c r="B442" s="210"/>
      <c r="C442" s="210"/>
      <c r="D442" s="210"/>
      <c r="E442" s="210"/>
      <c r="F442" s="210"/>
      <c r="G442" s="210"/>
    </row>
    <row r="443" spans="1:7" s="2" customFormat="1" ht="19.2" hidden="1" customHeight="1" x14ac:dyDescent="0.5">
      <c r="A443" s="210"/>
      <c r="B443" s="210"/>
      <c r="C443" s="210"/>
      <c r="D443" s="210"/>
      <c r="E443" s="210"/>
      <c r="F443" s="210"/>
      <c r="G443" s="210"/>
    </row>
    <row r="444" spans="1:7" s="2" customFormat="1" ht="19.2" hidden="1" customHeight="1" x14ac:dyDescent="0.5">
      <c r="A444" s="210"/>
      <c r="B444" s="210"/>
      <c r="C444" s="210"/>
      <c r="D444" s="210"/>
      <c r="E444" s="210"/>
      <c r="F444" s="210"/>
      <c r="G444" s="210"/>
    </row>
    <row r="445" spans="1:7" s="2" customFormat="1" ht="19.2" hidden="1" customHeight="1" x14ac:dyDescent="0.5">
      <c r="A445" s="210"/>
      <c r="B445" s="210"/>
      <c r="C445" s="210"/>
      <c r="D445" s="210"/>
      <c r="E445" s="210"/>
      <c r="F445" s="210"/>
      <c r="G445" s="210"/>
    </row>
    <row r="446" spans="1:7" s="2" customFormat="1" ht="19.2" hidden="1" customHeight="1" x14ac:dyDescent="0.5">
      <c r="A446" s="210"/>
      <c r="B446" s="210"/>
      <c r="C446" s="210"/>
      <c r="D446" s="210"/>
      <c r="E446" s="210"/>
      <c r="F446" s="210"/>
      <c r="G446" s="210"/>
    </row>
    <row r="447" spans="1:7" s="2" customFormat="1" ht="19.2" hidden="1" customHeight="1" x14ac:dyDescent="0.5">
      <c r="A447" s="210"/>
      <c r="B447" s="210"/>
      <c r="C447" s="210"/>
      <c r="D447" s="210"/>
      <c r="E447" s="210"/>
      <c r="F447" s="210"/>
      <c r="G447" s="210"/>
    </row>
    <row r="448" spans="1:7" s="2" customFormat="1" ht="19.2" hidden="1" customHeight="1" x14ac:dyDescent="0.5">
      <c r="A448" s="210"/>
      <c r="B448" s="210"/>
      <c r="C448" s="210"/>
      <c r="D448" s="210"/>
      <c r="E448" s="210"/>
      <c r="F448" s="210"/>
      <c r="G448" s="210"/>
    </row>
    <row r="449" spans="1:7" s="2" customFormat="1" ht="19.2" hidden="1" customHeight="1" x14ac:dyDescent="0.5">
      <c r="A449" s="210"/>
      <c r="B449" s="210"/>
      <c r="C449" s="210"/>
      <c r="D449" s="210"/>
      <c r="E449" s="210"/>
      <c r="F449" s="210"/>
      <c r="G449" s="210"/>
    </row>
    <row r="450" spans="1:7" s="2" customFormat="1" ht="19.2" hidden="1" customHeight="1" x14ac:dyDescent="0.5">
      <c r="A450" s="210"/>
      <c r="B450" s="210"/>
      <c r="C450" s="210"/>
      <c r="D450" s="210"/>
      <c r="E450" s="210"/>
      <c r="F450" s="210"/>
      <c r="G450" s="210"/>
    </row>
    <row r="451" spans="1:7" s="2" customFormat="1" ht="19.2" hidden="1" customHeight="1" x14ac:dyDescent="0.5">
      <c r="A451" s="210"/>
      <c r="B451" s="210"/>
      <c r="C451" s="210"/>
      <c r="D451" s="210"/>
      <c r="E451" s="210"/>
      <c r="F451" s="210"/>
      <c r="G451" s="210"/>
    </row>
    <row r="452" spans="1:7" s="2" customFormat="1" ht="19.2" hidden="1" customHeight="1" x14ac:dyDescent="0.5">
      <c r="A452" s="210"/>
      <c r="B452" s="210"/>
      <c r="C452" s="210"/>
      <c r="D452" s="210"/>
      <c r="E452" s="210"/>
      <c r="F452" s="210"/>
      <c r="G452" s="210"/>
    </row>
    <row r="453" spans="1:7" s="2" customFormat="1" ht="19.2" hidden="1" customHeight="1" x14ac:dyDescent="0.5">
      <c r="A453" s="210"/>
      <c r="B453" s="210"/>
      <c r="C453" s="210"/>
      <c r="D453" s="210"/>
      <c r="E453" s="210"/>
      <c r="F453" s="210"/>
      <c r="G453" s="210"/>
    </row>
    <row r="454" spans="1:7" s="2" customFormat="1" ht="19.2" hidden="1" customHeight="1" x14ac:dyDescent="0.5">
      <c r="A454" s="210"/>
      <c r="B454" s="210"/>
      <c r="C454" s="210"/>
      <c r="D454" s="210"/>
      <c r="E454" s="210"/>
      <c r="F454" s="210"/>
      <c r="G454" s="210"/>
    </row>
    <row r="455" spans="1:7" s="2" customFormat="1" ht="19.2" hidden="1" customHeight="1" x14ac:dyDescent="0.5">
      <c r="A455" s="210"/>
      <c r="B455" s="210"/>
      <c r="C455" s="210"/>
      <c r="D455" s="210"/>
      <c r="E455" s="210"/>
      <c r="F455" s="210"/>
      <c r="G455" s="210"/>
    </row>
    <row r="456" spans="1:7" s="2" customFormat="1" ht="19.2" hidden="1" customHeight="1" x14ac:dyDescent="0.5">
      <c r="A456" s="210"/>
      <c r="B456" s="210"/>
      <c r="C456" s="210"/>
      <c r="D456" s="210"/>
      <c r="E456" s="210"/>
      <c r="F456" s="210"/>
      <c r="G456" s="210"/>
    </row>
    <row r="457" spans="1:7" s="2" customFormat="1" ht="19.2" hidden="1" customHeight="1" x14ac:dyDescent="0.5">
      <c r="A457" s="210"/>
      <c r="B457" s="210"/>
      <c r="C457" s="210"/>
      <c r="D457" s="210"/>
      <c r="E457" s="210"/>
      <c r="F457" s="210"/>
      <c r="G457" s="210"/>
    </row>
    <row r="458" spans="1:7" s="2" customFormat="1" ht="19.2" hidden="1" customHeight="1" x14ac:dyDescent="0.5">
      <c r="A458" s="210"/>
      <c r="B458" s="210"/>
      <c r="C458" s="210"/>
      <c r="D458" s="210"/>
      <c r="E458" s="210"/>
      <c r="F458" s="210"/>
      <c r="G458" s="210"/>
    </row>
    <row r="459" spans="1:7" s="2" customFormat="1" ht="19.2" hidden="1" customHeight="1" x14ac:dyDescent="0.5">
      <c r="A459" s="210"/>
      <c r="B459" s="210"/>
      <c r="C459" s="210"/>
      <c r="D459" s="210"/>
      <c r="E459" s="210"/>
      <c r="F459" s="210"/>
      <c r="G459" s="210"/>
    </row>
    <row r="460" spans="1:7" s="2" customFormat="1" ht="19.2" hidden="1" customHeight="1" x14ac:dyDescent="0.5">
      <c r="A460" s="210"/>
      <c r="B460" s="210"/>
      <c r="C460" s="210"/>
      <c r="D460" s="210"/>
      <c r="E460" s="210"/>
      <c r="F460" s="210"/>
      <c r="G460" s="210"/>
    </row>
    <row r="461" spans="1:7" s="2" customFormat="1" ht="19.2" hidden="1" customHeight="1" x14ac:dyDescent="0.5">
      <c r="A461" s="210"/>
      <c r="B461" s="210"/>
      <c r="C461" s="210"/>
      <c r="D461" s="210"/>
      <c r="E461" s="210"/>
      <c r="F461" s="210"/>
      <c r="G461" s="210"/>
    </row>
    <row r="462" spans="1:7" s="2" customFormat="1" ht="19.2" hidden="1" customHeight="1" x14ac:dyDescent="0.5">
      <c r="A462" s="210"/>
      <c r="B462" s="210"/>
      <c r="C462" s="210"/>
      <c r="D462" s="210"/>
      <c r="E462" s="210"/>
      <c r="F462" s="210"/>
      <c r="G462" s="210"/>
    </row>
    <row r="463" spans="1:7" s="2" customFormat="1" ht="19.2" hidden="1" customHeight="1" x14ac:dyDescent="0.5">
      <c r="A463" s="210"/>
      <c r="B463" s="210"/>
      <c r="C463" s="210"/>
      <c r="D463" s="210"/>
      <c r="E463" s="210"/>
      <c r="F463" s="210"/>
      <c r="G463" s="210"/>
    </row>
    <row r="464" spans="1:7" s="2" customFormat="1" ht="19.2" hidden="1" customHeight="1" x14ac:dyDescent="0.5">
      <c r="A464" s="210"/>
      <c r="B464" s="210"/>
      <c r="C464" s="210"/>
      <c r="D464" s="210"/>
      <c r="E464" s="210"/>
      <c r="F464" s="210"/>
      <c r="G464" s="210"/>
    </row>
    <row r="465" spans="1:7" s="2" customFormat="1" ht="19.2" hidden="1" customHeight="1" x14ac:dyDescent="0.5">
      <c r="A465" s="210"/>
      <c r="B465" s="210"/>
      <c r="C465" s="210"/>
      <c r="D465" s="210"/>
      <c r="E465" s="210"/>
      <c r="F465" s="210"/>
      <c r="G465" s="210"/>
    </row>
    <row r="466" spans="1:7" s="2" customFormat="1" ht="19.2" hidden="1" customHeight="1" x14ac:dyDescent="0.5">
      <c r="A466" s="210"/>
      <c r="B466" s="210"/>
      <c r="C466" s="210"/>
      <c r="D466" s="210"/>
      <c r="E466" s="210"/>
      <c r="F466" s="210"/>
      <c r="G466" s="210"/>
    </row>
    <row r="467" spans="1:7" s="2" customFormat="1" ht="19.2" hidden="1" customHeight="1" x14ac:dyDescent="0.5">
      <c r="A467" s="210"/>
      <c r="B467" s="210"/>
      <c r="C467" s="210"/>
      <c r="D467" s="210"/>
      <c r="E467" s="210"/>
      <c r="F467" s="210"/>
      <c r="G467" s="210"/>
    </row>
    <row r="468" spans="1:7" s="2" customFormat="1" ht="19.2" hidden="1" customHeight="1" x14ac:dyDescent="0.5">
      <c r="A468" s="210"/>
      <c r="B468" s="210"/>
      <c r="C468" s="210"/>
      <c r="D468" s="210"/>
      <c r="E468" s="210"/>
      <c r="F468" s="210"/>
      <c r="G468" s="210"/>
    </row>
    <row r="469" spans="1:7" s="2" customFormat="1" ht="19.2" hidden="1" customHeight="1" x14ac:dyDescent="0.5">
      <c r="A469" s="210"/>
      <c r="B469" s="210"/>
      <c r="C469" s="210"/>
      <c r="D469" s="210"/>
      <c r="E469" s="210"/>
      <c r="F469" s="210"/>
      <c r="G469" s="210"/>
    </row>
    <row r="470" spans="1:7" s="2" customFormat="1" ht="19.2" hidden="1" customHeight="1" x14ac:dyDescent="0.5">
      <c r="A470" s="210"/>
      <c r="B470" s="210"/>
      <c r="C470" s="210"/>
      <c r="D470" s="210"/>
      <c r="E470" s="210"/>
      <c r="F470" s="210"/>
      <c r="G470" s="210"/>
    </row>
    <row r="471" spans="1:7" s="2" customFormat="1" ht="19.2" hidden="1" customHeight="1" x14ac:dyDescent="0.5">
      <c r="A471" s="210"/>
      <c r="B471" s="210"/>
      <c r="C471" s="210"/>
      <c r="D471" s="210"/>
      <c r="E471" s="210"/>
      <c r="F471" s="210"/>
      <c r="G471" s="210"/>
    </row>
    <row r="472" spans="1:7" s="2" customFormat="1" ht="19.2" hidden="1" customHeight="1" x14ac:dyDescent="0.5">
      <c r="A472" s="210"/>
      <c r="B472" s="210"/>
      <c r="C472" s="210"/>
      <c r="D472" s="210"/>
      <c r="E472" s="210"/>
      <c r="F472" s="210"/>
      <c r="G472" s="210"/>
    </row>
    <row r="473" spans="1:7" s="2" customFormat="1" ht="19.2" hidden="1" customHeight="1" x14ac:dyDescent="0.5">
      <c r="A473" s="210"/>
      <c r="B473" s="210"/>
      <c r="C473" s="210"/>
      <c r="D473" s="210"/>
      <c r="E473" s="210"/>
      <c r="F473" s="210"/>
      <c r="G473" s="210"/>
    </row>
    <row r="474" spans="1:7" s="2" customFormat="1" ht="19.2" hidden="1" customHeight="1" x14ac:dyDescent="0.5">
      <c r="A474" s="210"/>
      <c r="B474" s="210"/>
      <c r="C474" s="210"/>
      <c r="D474" s="210"/>
      <c r="E474" s="210"/>
      <c r="F474" s="210"/>
      <c r="G474" s="210"/>
    </row>
    <row r="475" spans="1:7" s="2" customFormat="1" ht="19.2" hidden="1" customHeight="1" x14ac:dyDescent="0.5">
      <c r="A475" s="210"/>
      <c r="B475" s="210"/>
      <c r="C475" s="210"/>
      <c r="D475" s="210"/>
      <c r="E475" s="210"/>
      <c r="F475" s="210"/>
      <c r="G475" s="210"/>
    </row>
    <row r="476" spans="1:7" s="2" customFormat="1" ht="19.2" hidden="1" customHeight="1" x14ac:dyDescent="0.5">
      <c r="A476" s="210"/>
      <c r="B476" s="210"/>
      <c r="C476" s="210"/>
      <c r="D476" s="210"/>
      <c r="E476" s="210"/>
      <c r="F476" s="210"/>
      <c r="G476" s="210"/>
    </row>
    <row r="477" spans="1:7" s="2" customFormat="1" ht="19.2" hidden="1" customHeight="1" x14ac:dyDescent="0.5">
      <c r="A477" s="210"/>
      <c r="B477" s="210"/>
      <c r="C477" s="210"/>
      <c r="D477" s="210"/>
      <c r="E477" s="210"/>
      <c r="F477" s="210"/>
      <c r="G477" s="210"/>
    </row>
    <row r="478" spans="1:7" s="2" customFormat="1" ht="19.2" hidden="1" customHeight="1" x14ac:dyDescent="0.5">
      <c r="A478" s="210"/>
      <c r="B478" s="210"/>
      <c r="C478" s="210"/>
      <c r="D478" s="210"/>
      <c r="E478" s="210"/>
      <c r="F478" s="210"/>
      <c r="G478" s="210"/>
    </row>
    <row r="479" spans="1:7" s="2" customFormat="1" ht="19.2" hidden="1" customHeight="1" x14ac:dyDescent="0.5">
      <c r="A479" s="210"/>
      <c r="B479" s="210"/>
      <c r="C479" s="210"/>
      <c r="D479" s="210"/>
      <c r="E479" s="210"/>
      <c r="F479" s="210"/>
      <c r="G479" s="210"/>
    </row>
    <row r="480" spans="1:7" s="2" customFormat="1" ht="19.2" hidden="1" customHeight="1" x14ac:dyDescent="0.5">
      <c r="A480" s="210"/>
      <c r="B480" s="210"/>
      <c r="C480" s="210"/>
      <c r="D480" s="210"/>
      <c r="E480" s="210"/>
      <c r="F480" s="210"/>
      <c r="G480" s="210"/>
    </row>
    <row r="481" spans="1:7" s="2" customFormat="1" ht="19.2" hidden="1" customHeight="1" x14ac:dyDescent="0.5">
      <c r="A481" s="210"/>
      <c r="B481" s="210"/>
      <c r="C481" s="210"/>
      <c r="D481" s="210"/>
      <c r="E481" s="210"/>
      <c r="F481" s="210"/>
      <c r="G481" s="210"/>
    </row>
    <row r="482" spans="1:7" s="2" customFormat="1" ht="19.2" hidden="1" customHeight="1" x14ac:dyDescent="0.5">
      <c r="A482" s="210"/>
      <c r="B482" s="210"/>
      <c r="C482" s="210"/>
      <c r="D482" s="210"/>
      <c r="E482" s="210"/>
      <c r="F482" s="210"/>
      <c r="G482" s="210"/>
    </row>
    <row r="483" spans="1:7" s="2" customFormat="1" ht="19.2" hidden="1" customHeight="1" x14ac:dyDescent="0.5">
      <c r="A483" s="210"/>
      <c r="B483" s="210"/>
      <c r="C483" s="210"/>
      <c r="D483" s="210"/>
      <c r="E483" s="210"/>
      <c r="F483" s="210"/>
      <c r="G483" s="210"/>
    </row>
    <row r="484" spans="1:7" s="2" customFormat="1" ht="19.2" hidden="1" customHeight="1" x14ac:dyDescent="0.5">
      <c r="A484" s="210"/>
      <c r="B484" s="210"/>
      <c r="C484" s="210"/>
      <c r="D484" s="210"/>
      <c r="E484" s="210"/>
      <c r="F484" s="210"/>
      <c r="G484" s="210"/>
    </row>
    <row r="485" spans="1:7" s="2" customFormat="1" ht="19.2" hidden="1" customHeight="1" x14ac:dyDescent="0.5">
      <c r="A485" s="210"/>
      <c r="B485" s="210"/>
      <c r="C485" s="210"/>
      <c r="D485" s="210"/>
      <c r="E485" s="210"/>
      <c r="F485" s="210"/>
      <c r="G485" s="210"/>
    </row>
    <row r="486" spans="1:7" s="2" customFormat="1" ht="19.2" hidden="1" customHeight="1" x14ac:dyDescent="0.5">
      <c r="A486" s="210"/>
      <c r="B486" s="210"/>
      <c r="C486" s="210"/>
      <c r="D486" s="210"/>
      <c r="E486" s="210"/>
      <c r="F486" s="210"/>
      <c r="G486" s="210"/>
    </row>
    <row r="487" spans="1:7" s="2" customFormat="1" ht="19.2" hidden="1" customHeight="1" x14ac:dyDescent="0.5">
      <c r="A487" s="210"/>
      <c r="B487" s="210"/>
      <c r="C487" s="210"/>
      <c r="D487" s="210"/>
      <c r="E487" s="210"/>
      <c r="F487" s="210"/>
      <c r="G487" s="210"/>
    </row>
    <row r="488" spans="1:7" s="2" customFormat="1" ht="19.2" hidden="1" customHeight="1" x14ac:dyDescent="0.5">
      <c r="A488" s="210"/>
      <c r="B488" s="210"/>
      <c r="C488" s="210"/>
      <c r="D488" s="210"/>
      <c r="E488" s="210"/>
      <c r="F488" s="210"/>
      <c r="G488" s="210"/>
    </row>
    <row r="489" spans="1:7" s="2" customFormat="1" ht="19.2" hidden="1" customHeight="1" x14ac:dyDescent="0.5">
      <c r="A489" s="210"/>
      <c r="B489" s="210"/>
      <c r="C489" s="210"/>
      <c r="D489" s="210"/>
      <c r="E489" s="210"/>
      <c r="F489" s="210"/>
      <c r="G489" s="210"/>
    </row>
    <row r="490" spans="1:7" s="2" customFormat="1" ht="19.2" hidden="1" customHeight="1" x14ac:dyDescent="0.5">
      <c r="A490" s="210"/>
      <c r="B490" s="210"/>
      <c r="C490" s="210"/>
      <c r="D490" s="210"/>
      <c r="E490" s="210"/>
      <c r="F490" s="210"/>
      <c r="G490" s="210"/>
    </row>
    <row r="491" spans="1:7" s="2" customFormat="1" ht="19.2" hidden="1" customHeight="1" x14ac:dyDescent="0.5">
      <c r="A491" s="210"/>
      <c r="B491" s="210"/>
      <c r="C491" s="210"/>
      <c r="D491" s="210"/>
      <c r="E491" s="210"/>
      <c r="F491" s="210"/>
      <c r="G491" s="210"/>
    </row>
    <row r="492" spans="1:7" s="2" customFormat="1" ht="19.2" hidden="1" customHeight="1" x14ac:dyDescent="0.5">
      <c r="A492" s="210"/>
      <c r="B492" s="210"/>
      <c r="C492" s="210"/>
      <c r="D492" s="210"/>
      <c r="E492" s="210"/>
      <c r="F492" s="210"/>
      <c r="G492" s="210"/>
    </row>
    <row r="493" spans="1:7" s="2" customFormat="1" ht="19.2" hidden="1" customHeight="1" x14ac:dyDescent="0.5">
      <c r="A493" s="210"/>
      <c r="B493" s="210"/>
      <c r="C493" s="210"/>
      <c r="D493" s="210"/>
      <c r="E493" s="210"/>
      <c r="F493" s="210"/>
      <c r="G493" s="210"/>
    </row>
    <row r="494" spans="1:7" s="2" customFormat="1" ht="19.2" hidden="1" customHeight="1" x14ac:dyDescent="0.5">
      <c r="A494" s="210"/>
      <c r="B494" s="210"/>
      <c r="C494" s="210"/>
      <c r="D494" s="210"/>
      <c r="E494" s="210"/>
      <c r="F494" s="210"/>
      <c r="G494" s="210"/>
    </row>
    <row r="495" spans="1:7" s="2" customFormat="1" ht="19.2" hidden="1" customHeight="1" x14ac:dyDescent="0.5">
      <c r="A495" s="210"/>
      <c r="B495" s="210"/>
      <c r="C495" s="210"/>
      <c r="D495" s="210"/>
      <c r="E495" s="210"/>
      <c r="F495" s="210"/>
      <c r="G495" s="210"/>
    </row>
    <row r="496" spans="1:7" s="2" customFormat="1" ht="19.2" hidden="1" customHeight="1" x14ac:dyDescent="0.5">
      <c r="A496" s="210"/>
      <c r="B496" s="210"/>
      <c r="C496" s="210"/>
      <c r="D496" s="210"/>
      <c r="E496" s="210"/>
      <c r="F496" s="210"/>
      <c r="G496" s="210"/>
    </row>
    <row r="497" spans="1:7" s="2" customFormat="1" ht="19.2" hidden="1" customHeight="1" x14ac:dyDescent="0.5">
      <c r="A497" s="210"/>
      <c r="B497" s="210"/>
      <c r="C497" s="210"/>
      <c r="D497" s="210"/>
      <c r="E497" s="210"/>
      <c r="F497" s="210"/>
      <c r="G497" s="210"/>
    </row>
    <row r="498" spans="1:7" s="2" customFormat="1" ht="19.2" hidden="1" customHeight="1" x14ac:dyDescent="0.5">
      <c r="A498" s="210"/>
      <c r="B498" s="210"/>
      <c r="C498" s="210"/>
      <c r="D498" s="210"/>
      <c r="E498" s="210"/>
      <c r="F498" s="210"/>
      <c r="G498" s="210"/>
    </row>
    <row r="499" spans="1:7" s="2" customFormat="1" ht="19.2" hidden="1" customHeight="1" x14ac:dyDescent="0.5">
      <c r="A499" s="210"/>
      <c r="B499" s="210"/>
      <c r="C499" s="210"/>
      <c r="D499" s="210"/>
      <c r="E499" s="210"/>
      <c r="F499" s="210"/>
      <c r="G499" s="210"/>
    </row>
    <row r="500" spans="1:7" s="2" customFormat="1" ht="19.2" hidden="1" customHeight="1" x14ac:dyDescent="0.5">
      <c r="A500" s="210"/>
      <c r="B500" s="210"/>
      <c r="C500" s="210"/>
      <c r="D500" s="210"/>
      <c r="E500" s="210"/>
      <c r="F500" s="210"/>
      <c r="G500" s="210"/>
    </row>
    <row r="501" spans="1:7" s="2" customFormat="1" ht="19.2" hidden="1" customHeight="1" x14ac:dyDescent="0.5">
      <c r="A501" s="210"/>
      <c r="B501" s="210"/>
      <c r="C501" s="210"/>
      <c r="D501" s="210"/>
      <c r="E501" s="210"/>
      <c r="F501" s="210"/>
      <c r="G501" s="210"/>
    </row>
    <row r="502" spans="1:7" s="2" customFormat="1" ht="19.2" hidden="1" customHeight="1" x14ac:dyDescent="0.5">
      <c r="A502" s="210"/>
      <c r="B502" s="210"/>
      <c r="C502" s="210"/>
      <c r="D502" s="210"/>
      <c r="E502" s="210"/>
      <c r="F502" s="210"/>
      <c r="G502" s="210"/>
    </row>
    <row r="503" spans="1:7" s="2" customFormat="1" ht="19.2" hidden="1" customHeight="1" x14ac:dyDescent="0.5">
      <c r="A503" s="210"/>
      <c r="B503" s="210"/>
      <c r="C503" s="210"/>
      <c r="D503" s="210"/>
      <c r="E503" s="210"/>
      <c r="F503" s="210"/>
      <c r="G503" s="210"/>
    </row>
    <row r="504" spans="1:7" s="2" customFormat="1" ht="19.2" hidden="1" customHeight="1" x14ac:dyDescent="0.5">
      <c r="A504" s="210"/>
      <c r="B504" s="210"/>
      <c r="C504" s="210"/>
      <c r="D504" s="210"/>
      <c r="E504" s="210"/>
      <c r="F504" s="210"/>
      <c r="G504" s="210"/>
    </row>
    <row r="505" spans="1:7" s="2" customFormat="1" ht="19.2" hidden="1" customHeight="1" x14ac:dyDescent="0.5">
      <c r="A505" s="210"/>
      <c r="B505" s="210"/>
      <c r="C505" s="210"/>
      <c r="D505" s="210"/>
      <c r="E505" s="210"/>
      <c r="F505" s="210"/>
      <c r="G505" s="210"/>
    </row>
    <row r="506" spans="1:7" s="2" customFormat="1" ht="19.2" hidden="1" customHeight="1" x14ac:dyDescent="0.5">
      <c r="A506" s="210"/>
      <c r="B506" s="210"/>
      <c r="C506" s="210"/>
      <c r="D506" s="210"/>
      <c r="E506" s="210"/>
      <c r="F506" s="210"/>
      <c r="G506" s="210"/>
    </row>
    <row r="507" spans="1:7" s="2" customFormat="1" ht="19.2" hidden="1" customHeight="1" x14ac:dyDescent="0.5">
      <c r="A507" s="210"/>
      <c r="B507" s="210"/>
      <c r="C507" s="210"/>
      <c r="D507" s="210"/>
      <c r="E507" s="210"/>
      <c r="F507" s="210"/>
      <c r="G507" s="210"/>
    </row>
    <row r="508" spans="1:7" s="2" customFormat="1" ht="19.2" hidden="1" customHeight="1" x14ac:dyDescent="0.5">
      <c r="A508" s="210"/>
      <c r="B508" s="210"/>
      <c r="C508" s="210"/>
      <c r="D508" s="210"/>
      <c r="E508" s="210"/>
      <c r="F508" s="210"/>
      <c r="G508" s="210"/>
    </row>
    <row r="509" spans="1:7" s="2" customFormat="1" ht="19.2" hidden="1" customHeight="1" x14ac:dyDescent="0.5">
      <c r="A509" s="210"/>
      <c r="B509" s="210"/>
      <c r="C509" s="210"/>
      <c r="D509" s="210"/>
      <c r="E509" s="210"/>
      <c r="F509" s="210"/>
      <c r="G509" s="210"/>
    </row>
    <row r="510" spans="1:7" s="2" customFormat="1" ht="19.2" hidden="1" customHeight="1" x14ac:dyDescent="0.5">
      <c r="A510" s="210"/>
      <c r="B510" s="210"/>
      <c r="C510" s="210"/>
      <c r="D510" s="210"/>
      <c r="E510" s="210"/>
      <c r="F510" s="210"/>
      <c r="G510" s="210"/>
    </row>
    <row r="511" spans="1:7" s="2" customFormat="1" ht="19.2" hidden="1" customHeight="1" x14ac:dyDescent="0.5">
      <c r="A511" s="210"/>
      <c r="B511" s="210"/>
      <c r="C511" s="210"/>
      <c r="D511" s="210"/>
      <c r="E511" s="210"/>
      <c r="F511" s="210"/>
      <c r="G511" s="210"/>
    </row>
    <row r="512" spans="1:7" s="2" customFormat="1" ht="19.2" hidden="1" customHeight="1" x14ac:dyDescent="0.5">
      <c r="A512" s="210"/>
      <c r="B512" s="210"/>
      <c r="C512" s="210"/>
      <c r="D512" s="210"/>
      <c r="E512" s="210"/>
      <c r="F512" s="210"/>
      <c r="G512" s="210"/>
    </row>
    <row r="513" spans="1:7" s="2" customFormat="1" ht="19.2" hidden="1" customHeight="1" x14ac:dyDescent="0.5">
      <c r="A513" s="210"/>
      <c r="B513" s="210"/>
      <c r="C513" s="210"/>
      <c r="D513" s="210"/>
      <c r="E513" s="210"/>
      <c r="F513" s="210"/>
      <c r="G513" s="210"/>
    </row>
    <row r="514" spans="1:7" s="2" customFormat="1" ht="19.2" hidden="1" customHeight="1" x14ac:dyDescent="0.5">
      <c r="A514" s="210"/>
      <c r="B514" s="210"/>
      <c r="C514" s="210"/>
      <c r="D514" s="210"/>
      <c r="E514" s="210"/>
      <c r="F514" s="210"/>
      <c r="G514" s="210"/>
    </row>
    <row r="515" spans="1:7" s="2" customFormat="1" ht="19.2" hidden="1" customHeight="1" x14ac:dyDescent="0.5">
      <c r="A515" s="210"/>
      <c r="B515" s="210"/>
      <c r="C515" s="210"/>
      <c r="D515" s="210"/>
      <c r="E515" s="210"/>
      <c r="F515" s="210"/>
      <c r="G515" s="210"/>
    </row>
    <row r="516" spans="1:7" s="2" customFormat="1" ht="19.2" hidden="1" customHeight="1" x14ac:dyDescent="0.5">
      <c r="A516" s="210"/>
      <c r="B516" s="210"/>
      <c r="C516" s="210"/>
      <c r="D516" s="210"/>
      <c r="E516" s="210"/>
      <c r="F516" s="210"/>
      <c r="G516" s="210"/>
    </row>
    <row r="517" spans="1:7" s="2" customFormat="1" ht="19.2" hidden="1" customHeight="1" x14ac:dyDescent="0.5">
      <c r="A517" s="210"/>
      <c r="B517" s="210"/>
      <c r="C517" s="210"/>
      <c r="D517" s="210"/>
      <c r="E517" s="210"/>
      <c r="F517" s="210"/>
      <c r="G517" s="210"/>
    </row>
    <row r="518" spans="1:7" s="2" customFormat="1" ht="19.2" hidden="1" customHeight="1" x14ac:dyDescent="0.5">
      <c r="A518" s="210"/>
      <c r="B518" s="210"/>
      <c r="C518" s="210"/>
      <c r="D518" s="210"/>
      <c r="E518" s="210"/>
      <c r="F518" s="210"/>
      <c r="G518" s="210"/>
    </row>
    <row r="519" spans="1:7" s="2" customFormat="1" ht="19.2" hidden="1" customHeight="1" x14ac:dyDescent="0.5">
      <c r="A519" s="210"/>
      <c r="B519" s="210"/>
      <c r="C519" s="210"/>
      <c r="D519" s="210"/>
      <c r="E519" s="210"/>
      <c r="F519" s="210"/>
      <c r="G519" s="210"/>
    </row>
    <row r="520" spans="1:7" s="2" customFormat="1" ht="19.2" hidden="1" customHeight="1" x14ac:dyDescent="0.5">
      <c r="A520" s="210"/>
      <c r="B520" s="210"/>
      <c r="C520" s="210"/>
      <c r="D520" s="210"/>
      <c r="E520" s="210"/>
      <c r="F520" s="210"/>
      <c r="G520" s="210"/>
    </row>
    <row r="521" spans="1:7" s="2" customFormat="1" ht="19.2" hidden="1" customHeight="1" x14ac:dyDescent="0.5">
      <c r="A521" s="210"/>
      <c r="B521" s="210"/>
      <c r="C521" s="210"/>
      <c r="D521" s="210"/>
      <c r="E521" s="210"/>
      <c r="F521" s="210"/>
      <c r="G521" s="210"/>
    </row>
    <row r="522" spans="1:7" s="2" customFormat="1" ht="19.2" hidden="1" customHeight="1" x14ac:dyDescent="0.5">
      <c r="A522" s="210"/>
      <c r="B522" s="210"/>
      <c r="C522" s="210"/>
      <c r="D522" s="210"/>
      <c r="E522" s="210"/>
      <c r="F522" s="210"/>
      <c r="G522" s="210"/>
    </row>
    <row r="523" spans="1:7" s="2" customFormat="1" ht="19.2" hidden="1" customHeight="1" x14ac:dyDescent="0.5">
      <c r="A523" s="210"/>
      <c r="B523" s="210"/>
      <c r="C523" s="210"/>
      <c r="D523" s="210"/>
      <c r="E523" s="210"/>
      <c r="F523" s="210"/>
      <c r="G523" s="210"/>
    </row>
    <row r="524" spans="1:7" s="2" customFormat="1" ht="19.2" hidden="1" customHeight="1" x14ac:dyDescent="0.5">
      <c r="A524" s="210"/>
      <c r="B524" s="210"/>
      <c r="C524" s="210"/>
      <c r="D524" s="210"/>
      <c r="E524" s="210"/>
      <c r="F524" s="210"/>
      <c r="G524" s="210"/>
    </row>
    <row r="525" spans="1:7" s="2" customFormat="1" ht="19.2" hidden="1" customHeight="1" x14ac:dyDescent="0.5">
      <c r="A525" s="210"/>
      <c r="B525" s="210"/>
      <c r="C525" s="210"/>
      <c r="D525" s="210"/>
      <c r="E525" s="210"/>
      <c r="F525" s="210"/>
      <c r="G525" s="210"/>
    </row>
    <row r="526" spans="1:7" s="2" customFormat="1" ht="19.2" hidden="1" customHeight="1" x14ac:dyDescent="0.5">
      <c r="A526" s="210"/>
      <c r="B526" s="210"/>
      <c r="C526" s="210"/>
      <c r="D526" s="210"/>
      <c r="E526" s="210"/>
      <c r="F526" s="210"/>
      <c r="G526" s="210"/>
    </row>
    <row r="527" spans="1:7" s="2" customFormat="1" ht="19.2" hidden="1" customHeight="1" x14ac:dyDescent="0.5">
      <c r="A527" s="210"/>
      <c r="B527" s="210"/>
      <c r="C527" s="210"/>
      <c r="D527" s="210"/>
      <c r="E527" s="210"/>
      <c r="F527" s="210"/>
      <c r="G527" s="210"/>
    </row>
    <row r="528" spans="1:7" s="2" customFormat="1" ht="19.2" hidden="1" customHeight="1" x14ac:dyDescent="0.5">
      <c r="A528" s="210"/>
      <c r="B528" s="210"/>
      <c r="C528" s="210"/>
      <c r="D528" s="210"/>
      <c r="E528" s="210"/>
      <c r="F528" s="210"/>
      <c r="G528" s="210"/>
    </row>
    <row r="529" spans="1:7" s="2" customFormat="1" ht="19.2" hidden="1" customHeight="1" x14ac:dyDescent="0.5">
      <c r="A529" s="210"/>
      <c r="B529" s="210"/>
      <c r="C529" s="210"/>
      <c r="D529" s="210"/>
      <c r="E529" s="210"/>
      <c r="F529" s="210"/>
      <c r="G529" s="210"/>
    </row>
    <row r="530" spans="1:7" s="2" customFormat="1" ht="19.2" hidden="1" customHeight="1" x14ac:dyDescent="0.5">
      <c r="A530" s="210"/>
      <c r="B530" s="210"/>
      <c r="C530" s="210"/>
      <c r="D530" s="210"/>
      <c r="E530" s="210"/>
      <c r="F530" s="210"/>
      <c r="G530" s="210"/>
    </row>
    <row r="531" spans="1:7" s="2" customFormat="1" ht="19.2" hidden="1" customHeight="1" x14ac:dyDescent="0.5">
      <c r="A531" s="210"/>
      <c r="B531" s="210"/>
      <c r="C531" s="210"/>
      <c r="D531" s="210"/>
      <c r="E531" s="210"/>
      <c r="F531" s="210"/>
      <c r="G531" s="210"/>
    </row>
    <row r="532" spans="1:7" s="2" customFormat="1" ht="19.2" hidden="1" customHeight="1" x14ac:dyDescent="0.5">
      <c r="A532" s="210"/>
      <c r="B532" s="210"/>
      <c r="C532" s="210"/>
      <c r="D532" s="210"/>
      <c r="E532" s="210"/>
      <c r="F532" s="210"/>
      <c r="G532" s="210"/>
    </row>
    <row r="533" spans="1:7" s="2" customFormat="1" ht="19.2" hidden="1" customHeight="1" x14ac:dyDescent="0.5">
      <c r="A533" s="210"/>
      <c r="B533" s="210"/>
      <c r="C533" s="210"/>
      <c r="D533" s="210"/>
      <c r="E533" s="210"/>
      <c r="F533" s="210"/>
      <c r="G533" s="210"/>
    </row>
    <row r="534" spans="1:7" s="2" customFormat="1" ht="19.2" hidden="1" customHeight="1" x14ac:dyDescent="0.5">
      <c r="A534" s="210"/>
      <c r="B534" s="210"/>
      <c r="C534" s="210"/>
      <c r="D534" s="210"/>
      <c r="E534" s="210"/>
      <c r="F534" s="210"/>
      <c r="G534" s="210"/>
    </row>
    <row r="535" spans="1:7" s="2" customFormat="1" ht="19.2" hidden="1" customHeight="1" x14ac:dyDescent="0.5">
      <c r="A535" s="210"/>
      <c r="B535" s="210"/>
      <c r="C535" s="210"/>
      <c r="D535" s="210"/>
      <c r="E535" s="210"/>
      <c r="F535" s="210"/>
      <c r="G535" s="210"/>
    </row>
    <row r="536" spans="1:7" s="2" customFormat="1" ht="19.2" hidden="1" customHeight="1" x14ac:dyDescent="0.5">
      <c r="A536" s="210"/>
      <c r="B536" s="210"/>
      <c r="C536" s="210"/>
      <c r="D536" s="210"/>
      <c r="E536" s="210"/>
      <c r="F536" s="210"/>
      <c r="G536" s="210"/>
    </row>
    <row r="537" spans="1:7" s="2" customFormat="1" ht="19.2" hidden="1" customHeight="1" x14ac:dyDescent="0.5">
      <c r="A537" s="210"/>
      <c r="B537" s="210"/>
      <c r="C537" s="210"/>
      <c r="D537" s="210"/>
      <c r="E537" s="210"/>
      <c r="F537" s="210"/>
      <c r="G537" s="210"/>
    </row>
    <row r="538" spans="1:7" s="2" customFormat="1" ht="19.2" hidden="1" customHeight="1" x14ac:dyDescent="0.5">
      <c r="A538" s="210"/>
      <c r="B538" s="210"/>
      <c r="C538" s="210"/>
      <c r="D538" s="210"/>
      <c r="E538" s="210"/>
      <c r="F538" s="210"/>
      <c r="G538" s="210"/>
    </row>
    <row r="539" spans="1:7" s="2" customFormat="1" ht="19.2" hidden="1" customHeight="1" x14ac:dyDescent="0.5">
      <c r="A539" s="210"/>
      <c r="B539" s="210"/>
      <c r="C539" s="210"/>
      <c r="D539" s="210"/>
      <c r="E539" s="210"/>
      <c r="F539" s="210"/>
      <c r="G539" s="210"/>
    </row>
    <row r="540" spans="1:7" s="2" customFormat="1" ht="19.2" hidden="1" customHeight="1" x14ac:dyDescent="0.5">
      <c r="A540" s="210"/>
      <c r="B540" s="210"/>
      <c r="C540" s="210"/>
      <c r="D540" s="210"/>
      <c r="E540" s="210"/>
      <c r="F540" s="210"/>
      <c r="G540" s="210"/>
    </row>
    <row r="541" spans="1:7" s="2" customFormat="1" ht="19.2" hidden="1" customHeight="1" x14ac:dyDescent="0.5">
      <c r="A541" s="210"/>
      <c r="B541" s="210"/>
      <c r="C541" s="210"/>
      <c r="D541" s="210"/>
      <c r="E541" s="210"/>
      <c r="F541" s="210"/>
      <c r="G541" s="210"/>
    </row>
    <row r="542" spans="1:7" s="2" customFormat="1" ht="19.2" hidden="1" customHeight="1" x14ac:dyDescent="0.5">
      <c r="A542" s="210"/>
      <c r="B542" s="210"/>
      <c r="C542" s="210"/>
      <c r="D542" s="210"/>
      <c r="E542" s="210"/>
      <c r="F542" s="210"/>
      <c r="G542" s="210"/>
    </row>
    <row r="543" spans="1:7" s="2" customFormat="1" ht="19.2" hidden="1" customHeight="1" x14ac:dyDescent="0.5">
      <c r="A543" s="210"/>
      <c r="B543" s="210"/>
      <c r="C543" s="210"/>
      <c r="D543" s="210"/>
      <c r="E543" s="210"/>
      <c r="F543" s="210"/>
      <c r="G543" s="210"/>
    </row>
    <row r="544" spans="1:7" s="2" customFormat="1" ht="19.2" hidden="1" customHeight="1" x14ac:dyDescent="0.5">
      <c r="A544" s="210"/>
      <c r="B544" s="210"/>
      <c r="C544" s="210"/>
      <c r="D544" s="210"/>
      <c r="E544" s="210"/>
      <c r="F544" s="210"/>
      <c r="G544" s="210"/>
    </row>
    <row r="545" spans="1:7" s="2" customFormat="1" ht="19.2" hidden="1" customHeight="1" x14ac:dyDescent="0.5">
      <c r="A545" s="210"/>
      <c r="B545" s="210"/>
      <c r="C545" s="210"/>
      <c r="D545" s="210"/>
      <c r="E545" s="210"/>
      <c r="F545" s="210"/>
      <c r="G545" s="210"/>
    </row>
    <row r="546" spans="1:7" s="2" customFormat="1" ht="19.2" hidden="1" customHeight="1" x14ac:dyDescent="0.5">
      <c r="A546" s="210"/>
      <c r="B546" s="210"/>
      <c r="C546" s="210"/>
      <c r="D546" s="210"/>
      <c r="E546" s="210"/>
      <c r="F546" s="210"/>
      <c r="G546" s="210"/>
    </row>
    <row r="547" spans="1:7" s="2" customFormat="1" ht="19.2" hidden="1" customHeight="1" x14ac:dyDescent="0.5">
      <c r="A547" s="210"/>
      <c r="B547" s="210"/>
      <c r="C547" s="210"/>
      <c r="D547" s="210"/>
      <c r="E547" s="210"/>
      <c r="F547" s="210"/>
      <c r="G547" s="210"/>
    </row>
    <row r="548" spans="1:7" s="2" customFormat="1" ht="19.2" hidden="1" customHeight="1" x14ac:dyDescent="0.5">
      <c r="A548" s="210"/>
      <c r="B548" s="210"/>
      <c r="C548" s="210"/>
      <c r="D548" s="210"/>
      <c r="E548" s="210"/>
      <c r="F548" s="210"/>
      <c r="G548" s="210"/>
    </row>
    <row r="549" spans="1:7" s="2" customFormat="1" ht="19.2" hidden="1" customHeight="1" x14ac:dyDescent="0.5">
      <c r="A549" s="210"/>
      <c r="B549" s="210"/>
      <c r="C549" s="210"/>
      <c r="D549" s="210"/>
      <c r="E549" s="210"/>
      <c r="F549" s="210"/>
      <c r="G549" s="210"/>
    </row>
    <row r="550" spans="1:7" s="2" customFormat="1" ht="19.2" hidden="1" customHeight="1" x14ac:dyDescent="0.5">
      <c r="A550" s="210"/>
      <c r="B550" s="210"/>
      <c r="C550" s="210"/>
      <c r="D550" s="210"/>
      <c r="E550" s="210"/>
      <c r="F550" s="210"/>
      <c r="G550" s="210"/>
    </row>
    <row r="551" spans="1:7" s="2" customFormat="1" ht="19.2" hidden="1" customHeight="1" x14ac:dyDescent="0.5">
      <c r="A551" s="210"/>
      <c r="B551" s="210"/>
      <c r="C551" s="210"/>
      <c r="D551" s="210"/>
      <c r="E551" s="210"/>
      <c r="F551" s="210"/>
      <c r="G551" s="210"/>
    </row>
    <row r="552" spans="1:7" s="2" customFormat="1" ht="19.2" hidden="1" customHeight="1" x14ac:dyDescent="0.5">
      <c r="A552" s="210"/>
      <c r="B552" s="210"/>
      <c r="C552" s="210"/>
      <c r="D552" s="210"/>
      <c r="E552" s="210"/>
      <c r="F552" s="210"/>
      <c r="G552" s="210"/>
    </row>
    <row r="553" spans="1:7" s="2" customFormat="1" ht="19.2" hidden="1" customHeight="1" x14ac:dyDescent="0.5">
      <c r="A553" s="210"/>
      <c r="B553" s="210"/>
      <c r="C553" s="210"/>
      <c r="D553" s="210"/>
      <c r="E553" s="210"/>
      <c r="F553" s="210"/>
      <c r="G553" s="210"/>
    </row>
    <row r="554" spans="1:7" s="2" customFormat="1" ht="19.2" hidden="1" customHeight="1" x14ac:dyDescent="0.5">
      <c r="A554" s="210"/>
      <c r="B554" s="210"/>
      <c r="C554" s="210"/>
      <c r="D554" s="210"/>
      <c r="E554" s="210"/>
      <c r="F554" s="210"/>
      <c r="G554" s="210"/>
    </row>
    <row r="555" spans="1:7" s="2" customFormat="1" ht="19.2" hidden="1" customHeight="1" x14ac:dyDescent="0.5">
      <c r="A555" s="210"/>
      <c r="B555" s="210"/>
      <c r="C555" s="210"/>
      <c r="D555" s="210"/>
      <c r="E555" s="210"/>
      <c r="F555" s="210"/>
      <c r="G555" s="210"/>
    </row>
    <row r="556" spans="1:7" s="2" customFormat="1" ht="19.2" hidden="1" customHeight="1" x14ac:dyDescent="0.5">
      <c r="A556" s="210"/>
      <c r="B556" s="210"/>
      <c r="C556" s="210"/>
      <c r="D556" s="210"/>
      <c r="E556" s="210"/>
      <c r="F556" s="210"/>
      <c r="G556" s="210"/>
    </row>
    <row r="557" spans="1:7" s="2" customFormat="1" ht="19.2" hidden="1" customHeight="1" x14ac:dyDescent="0.5">
      <c r="A557" s="210"/>
      <c r="B557" s="210"/>
      <c r="C557" s="210"/>
      <c r="D557" s="210"/>
      <c r="E557" s="210"/>
      <c r="F557" s="210"/>
      <c r="G557" s="210"/>
    </row>
    <row r="558" spans="1:7" s="2" customFormat="1" ht="19.2" hidden="1" customHeight="1" x14ac:dyDescent="0.5">
      <c r="A558" s="210"/>
      <c r="B558" s="210"/>
      <c r="C558" s="210"/>
      <c r="D558" s="210"/>
      <c r="E558" s="210"/>
      <c r="F558" s="210"/>
      <c r="G558" s="210"/>
    </row>
    <row r="559" spans="1:7" s="2" customFormat="1" ht="19.2" hidden="1" customHeight="1" x14ac:dyDescent="0.5">
      <c r="A559" s="210"/>
      <c r="B559" s="210"/>
      <c r="C559" s="210"/>
      <c r="D559" s="210"/>
      <c r="E559" s="210"/>
      <c r="F559" s="210"/>
      <c r="G559" s="210"/>
    </row>
    <row r="560" spans="1:7" s="2" customFormat="1" ht="19.2" hidden="1" customHeight="1" x14ac:dyDescent="0.5">
      <c r="A560" s="210"/>
      <c r="B560" s="210"/>
      <c r="C560" s="210"/>
      <c r="D560" s="210"/>
      <c r="E560" s="210"/>
      <c r="F560" s="210"/>
      <c r="G560" s="210"/>
    </row>
    <row r="561" spans="1:7" s="2" customFormat="1" ht="19.2" hidden="1" customHeight="1" x14ac:dyDescent="0.5">
      <c r="A561" s="210"/>
      <c r="B561" s="210"/>
      <c r="C561" s="210"/>
      <c r="D561" s="210"/>
      <c r="E561" s="210"/>
      <c r="F561" s="210"/>
      <c r="G561" s="210"/>
    </row>
    <row r="562" spans="1:7" s="2" customFormat="1" ht="19.2" hidden="1" customHeight="1" x14ac:dyDescent="0.5">
      <c r="A562" s="210"/>
      <c r="B562" s="210"/>
      <c r="C562" s="210"/>
      <c r="D562" s="210"/>
      <c r="E562" s="210"/>
      <c r="F562" s="210"/>
      <c r="G562" s="210"/>
    </row>
    <row r="563" spans="1:7" s="2" customFormat="1" ht="19.2" hidden="1" customHeight="1" x14ac:dyDescent="0.5">
      <c r="A563" s="210"/>
      <c r="B563" s="210"/>
      <c r="C563" s="210"/>
      <c r="D563" s="210"/>
      <c r="E563" s="210"/>
      <c r="F563" s="210"/>
      <c r="G563" s="210"/>
    </row>
    <row r="564" spans="1:7" s="2" customFormat="1" ht="19.2" hidden="1" customHeight="1" x14ac:dyDescent="0.5">
      <c r="A564" s="210"/>
      <c r="B564" s="210"/>
      <c r="C564" s="210"/>
      <c r="D564" s="210"/>
      <c r="E564" s="210"/>
      <c r="F564" s="210"/>
      <c r="G564" s="210"/>
    </row>
    <row r="565" spans="1:7" s="2" customFormat="1" ht="19.2" hidden="1" customHeight="1" x14ac:dyDescent="0.5">
      <c r="A565" s="210"/>
      <c r="B565" s="210"/>
      <c r="C565" s="210"/>
      <c r="D565" s="210"/>
      <c r="E565" s="210"/>
      <c r="F565" s="210"/>
      <c r="G565" s="210"/>
    </row>
    <row r="566" spans="1:7" s="2" customFormat="1" ht="19.2" hidden="1" customHeight="1" x14ac:dyDescent="0.5">
      <c r="A566" s="210"/>
      <c r="B566" s="210"/>
      <c r="C566" s="210"/>
      <c r="D566" s="210"/>
      <c r="E566" s="210"/>
      <c r="F566" s="210"/>
      <c r="G566" s="210"/>
    </row>
    <row r="567" spans="1:7" s="2" customFormat="1" ht="19.2" hidden="1" customHeight="1" x14ac:dyDescent="0.5">
      <c r="A567" s="210"/>
      <c r="B567" s="210"/>
      <c r="C567" s="210"/>
      <c r="D567" s="210"/>
      <c r="E567" s="210"/>
      <c r="F567" s="210"/>
      <c r="G567" s="210"/>
    </row>
    <row r="568" spans="1:7" s="2" customFormat="1" ht="19.2" hidden="1" customHeight="1" x14ac:dyDescent="0.5">
      <c r="A568" s="210"/>
      <c r="B568" s="210"/>
      <c r="C568" s="210"/>
      <c r="D568" s="210"/>
      <c r="E568" s="210"/>
      <c r="F568" s="210"/>
      <c r="G568" s="210"/>
    </row>
    <row r="569" spans="1:7" s="2" customFormat="1" ht="19.2" hidden="1" customHeight="1" x14ac:dyDescent="0.5">
      <c r="A569" s="210"/>
      <c r="B569" s="210"/>
      <c r="C569" s="210"/>
      <c r="D569" s="210"/>
      <c r="E569" s="210"/>
      <c r="F569" s="210"/>
      <c r="G569" s="210"/>
    </row>
    <row r="570" spans="1:7" s="2" customFormat="1" ht="19.2" hidden="1" customHeight="1" x14ac:dyDescent="0.5">
      <c r="A570" s="210"/>
      <c r="B570" s="210"/>
      <c r="C570" s="210"/>
      <c r="D570" s="210"/>
      <c r="E570" s="210"/>
      <c r="F570" s="210"/>
      <c r="G570" s="210"/>
    </row>
    <row r="571" spans="1:7" s="2" customFormat="1" ht="19.2" hidden="1" customHeight="1" x14ac:dyDescent="0.5">
      <c r="A571" s="210"/>
      <c r="B571" s="210"/>
      <c r="C571" s="210"/>
      <c r="D571" s="210"/>
      <c r="E571" s="210"/>
      <c r="F571" s="210"/>
      <c r="G571" s="210"/>
    </row>
    <row r="572" spans="1:7" s="2" customFormat="1" ht="19.2" hidden="1" customHeight="1" x14ac:dyDescent="0.5">
      <c r="A572" s="210"/>
      <c r="B572" s="210"/>
      <c r="C572" s="210"/>
      <c r="D572" s="210"/>
      <c r="E572" s="210"/>
      <c r="F572" s="210"/>
      <c r="G572" s="210"/>
    </row>
    <row r="573" spans="1:7" s="2" customFormat="1" ht="19.2" hidden="1" customHeight="1" x14ac:dyDescent="0.5">
      <c r="A573" s="210"/>
      <c r="B573" s="210"/>
      <c r="C573" s="210"/>
      <c r="D573" s="210"/>
      <c r="E573" s="210"/>
      <c r="F573" s="210"/>
      <c r="G573" s="210"/>
    </row>
    <row r="574" spans="1:7" s="2" customFormat="1" ht="19.2" hidden="1" customHeight="1" x14ac:dyDescent="0.5">
      <c r="A574" s="210"/>
      <c r="B574" s="210"/>
      <c r="C574" s="210"/>
      <c r="D574" s="210"/>
      <c r="E574" s="210"/>
      <c r="F574" s="210"/>
      <c r="G574" s="210"/>
    </row>
    <row r="575" spans="1:7" s="2" customFormat="1" ht="19.2" hidden="1" customHeight="1" x14ac:dyDescent="0.5">
      <c r="A575" s="210"/>
      <c r="B575" s="210"/>
      <c r="C575" s="210"/>
      <c r="D575" s="210"/>
      <c r="E575" s="210"/>
      <c r="F575" s="210"/>
      <c r="G575" s="210"/>
    </row>
    <row r="576" spans="1:7" s="2" customFormat="1" ht="19.2" hidden="1" customHeight="1" x14ac:dyDescent="0.5">
      <c r="A576" s="210"/>
      <c r="B576" s="210"/>
      <c r="C576" s="210"/>
      <c r="D576" s="210"/>
      <c r="E576" s="210"/>
      <c r="F576" s="210"/>
      <c r="G576" s="210"/>
    </row>
    <row r="577" spans="1:7" s="2" customFormat="1" ht="19.2" hidden="1" customHeight="1" x14ac:dyDescent="0.5">
      <c r="A577" s="210"/>
      <c r="B577" s="210"/>
      <c r="C577" s="210"/>
      <c r="D577" s="210"/>
      <c r="E577" s="210"/>
      <c r="F577" s="210"/>
      <c r="G577" s="210"/>
    </row>
    <row r="578" spans="1:7" s="2" customFormat="1" ht="19.2" hidden="1" customHeight="1" x14ac:dyDescent="0.5">
      <c r="A578" s="210"/>
      <c r="B578" s="210"/>
      <c r="C578" s="210"/>
      <c r="D578" s="210"/>
      <c r="E578" s="210"/>
      <c r="F578" s="210"/>
      <c r="G578" s="210"/>
    </row>
    <row r="579" spans="1:7" s="2" customFormat="1" ht="19.2" hidden="1" customHeight="1" x14ac:dyDescent="0.5">
      <c r="A579" s="210"/>
      <c r="B579" s="210"/>
      <c r="C579" s="210"/>
      <c r="D579" s="210"/>
      <c r="E579" s="210"/>
      <c r="F579" s="210"/>
      <c r="G579" s="210"/>
    </row>
    <row r="580" spans="1:7" s="2" customFormat="1" ht="19.2" hidden="1" customHeight="1" x14ac:dyDescent="0.5">
      <c r="A580" s="210"/>
      <c r="B580" s="210"/>
      <c r="C580" s="210"/>
      <c r="D580" s="210"/>
      <c r="E580" s="210"/>
      <c r="F580" s="210"/>
      <c r="G580" s="210"/>
    </row>
    <row r="581" spans="1:7" s="2" customFormat="1" ht="19.2" hidden="1" customHeight="1" x14ac:dyDescent="0.5">
      <c r="A581" s="210"/>
      <c r="B581" s="210"/>
      <c r="C581" s="210"/>
      <c r="D581" s="210"/>
      <c r="E581" s="210"/>
      <c r="F581" s="210"/>
      <c r="G581" s="210"/>
    </row>
    <row r="582" spans="1:7" s="2" customFormat="1" ht="19.2" hidden="1" customHeight="1" x14ac:dyDescent="0.5">
      <c r="A582" s="210"/>
      <c r="B582" s="210"/>
      <c r="C582" s="210"/>
      <c r="D582" s="210"/>
      <c r="E582" s="210"/>
      <c r="F582" s="210"/>
      <c r="G582" s="210"/>
    </row>
    <row r="583" spans="1:7" s="2" customFormat="1" ht="19.2" hidden="1" customHeight="1" x14ac:dyDescent="0.5">
      <c r="A583" s="210"/>
      <c r="B583" s="210"/>
      <c r="C583" s="210"/>
      <c r="D583" s="210"/>
      <c r="E583" s="210"/>
      <c r="F583" s="210"/>
      <c r="G583" s="210"/>
    </row>
    <row r="584" spans="1:7" s="2" customFormat="1" ht="19.2" hidden="1" customHeight="1" x14ac:dyDescent="0.5">
      <c r="A584" s="210"/>
      <c r="B584" s="210"/>
      <c r="C584" s="210"/>
      <c r="D584" s="210"/>
      <c r="E584" s="210"/>
      <c r="F584" s="210"/>
      <c r="G584" s="210"/>
    </row>
    <row r="585" spans="1:7" s="2" customFormat="1" ht="19.2" hidden="1" customHeight="1" x14ac:dyDescent="0.5">
      <c r="A585" s="210"/>
      <c r="B585" s="210"/>
      <c r="C585" s="210"/>
      <c r="D585" s="210"/>
      <c r="E585" s="210"/>
      <c r="F585" s="210"/>
      <c r="G585" s="210"/>
    </row>
    <row r="586" spans="1:7" s="2" customFormat="1" ht="19.2" hidden="1" customHeight="1" x14ac:dyDescent="0.5">
      <c r="A586" s="210"/>
      <c r="B586" s="210"/>
      <c r="C586" s="210"/>
      <c r="D586" s="210"/>
      <c r="E586" s="210"/>
      <c r="F586" s="210"/>
      <c r="G586" s="210"/>
    </row>
    <row r="587" spans="1:7" s="2" customFormat="1" ht="19.2" hidden="1" customHeight="1" x14ac:dyDescent="0.5">
      <c r="A587" s="210"/>
      <c r="B587" s="210"/>
      <c r="C587" s="210"/>
      <c r="D587" s="210"/>
      <c r="E587" s="210"/>
      <c r="F587" s="210"/>
      <c r="G587" s="210"/>
    </row>
    <row r="588" spans="1:7" s="2" customFormat="1" ht="19.2" hidden="1" customHeight="1" x14ac:dyDescent="0.5">
      <c r="A588" s="210"/>
      <c r="B588" s="210"/>
      <c r="C588" s="210"/>
      <c r="D588" s="210"/>
      <c r="E588" s="210"/>
      <c r="F588" s="210"/>
      <c r="G588" s="210"/>
    </row>
    <row r="589" spans="1:7" s="2" customFormat="1" ht="19.2" hidden="1" customHeight="1" x14ac:dyDescent="0.5">
      <c r="A589" s="210"/>
      <c r="B589" s="210"/>
      <c r="C589" s="210"/>
      <c r="D589" s="210"/>
      <c r="E589" s="210"/>
      <c r="F589" s="210"/>
      <c r="G589" s="210"/>
    </row>
    <row r="590" spans="1:7" s="2" customFormat="1" ht="19.2" hidden="1" customHeight="1" x14ac:dyDescent="0.5">
      <c r="A590" s="210"/>
      <c r="B590" s="210"/>
      <c r="C590" s="210"/>
      <c r="D590" s="210"/>
      <c r="E590" s="210"/>
      <c r="F590" s="210"/>
      <c r="G590" s="210"/>
    </row>
    <row r="591" spans="1:7" s="2" customFormat="1" ht="19.2" hidden="1" customHeight="1" x14ac:dyDescent="0.5">
      <c r="A591" s="210"/>
      <c r="B591" s="210"/>
      <c r="C591" s="210"/>
      <c r="D591" s="210"/>
      <c r="E591" s="210"/>
      <c r="F591" s="210"/>
      <c r="G591" s="210"/>
    </row>
    <row r="592" spans="1:7" s="2" customFormat="1" ht="19.2" hidden="1" customHeight="1" x14ac:dyDescent="0.5">
      <c r="A592" s="210"/>
      <c r="B592" s="210"/>
      <c r="C592" s="210"/>
      <c r="D592" s="210"/>
      <c r="E592" s="210"/>
      <c r="F592" s="210"/>
      <c r="G592" s="210"/>
    </row>
    <row r="593" spans="1:7" s="2" customFormat="1" ht="19.2" hidden="1" customHeight="1" x14ac:dyDescent="0.5">
      <c r="A593" s="210"/>
      <c r="B593" s="210"/>
      <c r="C593" s="210"/>
      <c r="D593" s="210"/>
      <c r="E593" s="210"/>
      <c r="F593" s="210"/>
      <c r="G593" s="210"/>
    </row>
    <row r="594" spans="1:7" s="2" customFormat="1" ht="19.2" hidden="1" customHeight="1" x14ac:dyDescent="0.5">
      <c r="A594" s="210"/>
      <c r="B594" s="210"/>
      <c r="C594" s="210"/>
      <c r="D594" s="210"/>
      <c r="E594" s="210"/>
      <c r="F594" s="210"/>
      <c r="G594" s="210"/>
    </row>
    <row r="595" spans="1:7" s="2" customFormat="1" ht="19.2" hidden="1" customHeight="1" x14ac:dyDescent="0.5">
      <c r="A595" s="210"/>
      <c r="B595" s="210"/>
      <c r="C595" s="210"/>
      <c r="D595" s="210"/>
      <c r="E595" s="210"/>
      <c r="F595" s="210"/>
      <c r="G595" s="210"/>
    </row>
    <row r="596" spans="1:7" s="2" customFormat="1" ht="19.2" hidden="1" customHeight="1" x14ac:dyDescent="0.5">
      <c r="A596" s="210"/>
      <c r="B596" s="210"/>
      <c r="C596" s="210"/>
      <c r="D596" s="210"/>
      <c r="E596" s="210"/>
      <c r="F596" s="210"/>
      <c r="G596" s="210"/>
    </row>
    <row r="597" spans="1:7" s="2" customFormat="1" ht="19.2" hidden="1" customHeight="1" x14ac:dyDescent="0.5">
      <c r="A597" s="210"/>
      <c r="B597" s="210"/>
      <c r="C597" s="210"/>
      <c r="D597" s="210"/>
      <c r="E597" s="210"/>
      <c r="F597" s="210"/>
      <c r="G597" s="210"/>
    </row>
    <row r="598" spans="1:7" s="2" customFormat="1" ht="19.2" hidden="1" customHeight="1" x14ac:dyDescent="0.5">
      <c r="A598" s="210"/>
      <c r="B598" s="210"/>
      <c r="C598" s="210"/>
      <c r="D598" s="210"/>
      <c r="E598" s="210"/>
      <c r="F598" s="210"/>
      <c r="G598" s="210"/>
    </row>
    <row r="599" spans="1:7" s="2" customFormat="1" ht="19.2" hidden="1" customHeight="1" x14ac:dyDescent="0.5">
      <c r="A599" s="210"/>
      <c r="B599" s="210"/>
      <c r="C599" s="210"/>
      <c r="D599" s="210"/>
      <c r="E599" s="210"/>
      <c r="F599" s="210"/>
      <c r="G599" s="210"/>
    </row>
    <row r="600" spans="1:7" s="2" customFormat="1" ht="19.2" hidden="1" customHeight="1" x14ac:dyDescent="0.5">
      <c r="A600" s="210"/>
      <c r="B600" s="210"/>
      <c r="C600" s="210"/>
      <c r="D600" s="210"/>
      <c r="E600" s="210"/>
      <c r="F600" s="210"/>
      <c r="G600" s="210"/>
    </row>
    <row r="601" spans="1:7" s="2" customFormat="1" ht="19.2" hidden="1" customHeight="1" x14ac:dyDescent="0.5">
      <c r="A601" s="210"/>
      <c r="B601" s="210"/>
      <c r="C601" s="210"/>
      <c r="D601" s="210"/>
      <c r="E601" s="210"/>
      <c r="F601" s="210"/>
      <c r="G601" s="210"/>
    </row>
    <row r="602" spans="1:7" s="2" customFormat="1" ht="19.2" hidden="1" customHeight="1" x14ac:dyDescent="0.5">
      <c r="A602" s="210"/>
      <c r="B602" s="210"/>
      <c r="C602" s="210"/>
      <c r="D602" s="210"/>
      <c r="E602" s="210"/>
      <c r="F602" s="210"/>
      <c r="G602" s="210"/>
    </row>
    <row r="603" spans="1:7" s="2" customFormat="1" ht="19.2" hidden="1" customHeight="1" x14ac:dyDescent="0.5">
      <c r="A603" s="210"/>
      <c r="B603" s="210"/>
      <c r="C603" s="210"/>
      <c r="D603" s="210"/>
      <c r="E603" s="210"/>
      <c r="F603" s="210"/>
      <c r="G603" s="210"/>
    </row>
    <row r="604" spans="1:7" s="2" customFormat="1" ht="19.2" hidden="1" customHeight="1" x14ac:dyDescent="0.5">
      <c r="A604" s="210"/>
      <c r="B604" s="210"/>
      <c r="C604" s="210"/>
      <c r="D604" s="210"/>
      <c r="E604" s="210"/>
      <c r="F604" s="210"/>
      <c r="G604" s="210"/>
    </row>
    <row r="605" spans="1:7" s="2" customFormat="1" ht="19.2" hidden="1" customHeight="1" x14ac:dyDescent="0.5">
      <c r="A605" s="210"/>
      <c r="B605" s="210"/>
      <c r="C605" s="210"/>
      <c r="D605" s="210"/>
      <c r="E605" s="210"/>
      <c r="F605" s="210"/>
      <c r="G605" s="210"/>
    </row>
    <row r="606" spans="1:7" s="2" customFormat="1" ht="19.2" hidden="1" customHeight="1" x14ac:dyDescent="0.5">
      <c r="A606" s="210"/>
      <c r="B606" s="210"/>
      <c r="C606" s="210"/>
      <c r="D606" s="210"/>
      <c r="E606" s="210"/>
      <c r="F606" s="210"/>
      <c r="G606" s="210"/>
    </row>
    <row r="607" spans="1:7" s="2" customFormat="1" ht="19.2" hidden="1" customHeight="1" x14ac:dyDescent="0.5">
      <c r="A607" s="210"/>
      <c r="B607" s="210"/>
      <c r="C607" s="210"/>
      <c r="D607" s="210"/>
      <c r="E607" s="210"/>
      <c r="F607" s="210"/>
      <c r="G607" s="210"/>
    </row>
    <row r="608" spans="1:7" s="2" customFormat="1" ht="19.2" hidden="1" customHeight="1" x14ac:dyDescent="0.5">
      <c r="A608" s="210"/>
      <c r="B608" s="210"/>
      <c r="C608" s="210"/>
      <c r="D608" s="210"/>
      <c r="E608" s="210"/>
      <c r="F608" s="210"/>
      <c r="G608" s="210"/>
    </row>
    <row r="609" spans="1:10" s="2" customFormat="1" ht="19.2" hidden="1" customHeight="1" x14ac:dyDescent="0.5">
      <c r="A609" s="210"/>
      <c r="B609" s="210"/>
      <c r="C609" s="210"/>
      <c r="D609" s="210"/>
      <c r="E609" s="210"/>
      <c r="F609" s="210"/>
      <c r="G609" s="210"/>
    </row>
    <row r="610" spans="1:10" s="2" customFormat="1" ht="19.2" hidden="1" customHeight="1" x14ac:dyDescent="0.5">
      <c r="A610" s="210"/>
      <c r="B610" s="210"/>
      <c r="C610" s="210"/>
      <c r="D610" s="210"/>
      <c r="E610" s="210"/>
      <c r="F610" s="210"/>
      <c r="G610" s="210"/>
    </row>
    <row r="611" spans="1:10" s="2" customFormat="1" ht="19.2" hidden="1" customHeight="1" x14ac:dyDescent="0.5">
      <c r="A611" s="210"/>
      <c r="B611" s="210"/>
      <c r="C611" s="210"/>
      <c r="D611" s="210"/>
      <c r="E611" s="210"/>
      <c r="F611" s="210"/>
      <c r="G611" s="210"/>
    </row>
    <row r="612" spans="1:10" s="2" customFormat="1" ht="19.2" hidden="1" customHeight="1" x14ac:dyDescent="0.5">
      <c r="A612" s="210"/>
      <c r="B612" s="210"/>
      <c r="C612" s="210"/>
      <c r="D612" s="210"/>
      <c r="E612" s="210"/>
      <c r="F612" s="210"/>
      <c r="G612" s="210"/>
    </row>
    <row r="613" spans="1:10" s="2" customFormat="1" ht="19.2" hidden="1" customHeight="1" x14ac:dyDescent="0.5">
      <c r="A613" s="210"/>
      <c r="B613" s="210"/>
      <c r="C613" s="210"/>
      <c r="D613" s="210"/>
      <c r="E613" s="210"/>
      <c r="F613" s="210"/>
      <c r="G613" s="210"/>
    </row>
    <row r="614" spans="1:10" s="2" customFormat="1" ht="19.2" hidden="1" customHeight="1" x14ac:dyDescent="0.5">
      <c r="A614" s="210"/>
      <c r="B614" s="210"/>
      <c r="C614" s="210"/>
      <c r="D614" s="210"/>
      <c r="E614" s="210"/>
      <c r="F614" s="210"/>
      <c r="G614" s="210"/>
    </row>
    <row r="615" spans="1:10" s="2" customFormat="1" ht="19.2" hidden="1" customHeight="1" x14ac:dyDescent="0.5">
      <c r="A615" s="210"/>
      <c r="B615" s="210"/>
      <c r="C615" s="210"/>
      <c r="D615" s="210"/>
      <c r="E615" s="210"/>
      <c r="F615" s="210"/>
      <c r="G615" s="210"/>
      <c r="J615" s="1"/>
    </row>
    <row r="616" spans="1:10" s="2" customFormat="1" ht="19.2" hidden="1" customHeight="1" x14ac:dyDescent="0.5">
      <c r="A616" s="210"/>
      <c r="B616" s="210"/>
      <c r="C616" s="210"/>
      <c r="D616" s="210"/>
      <c r="E616" s="210"/>
      <c r="F616" s="210"/>
      <c r="G616" s="210"/>
      <c r="J616" s="1"/>
    </row>
    <row r="617" spans="1:10" s="2" customFormat="1" ht="19.2" hidden="1" customHeight="1" x14ac:dyDescent="0.5">
      <c r="A617" s="210"/>
      <c r="B617" s="210"/>
      <c r="C617" s="210"/>
      <c r="D617" s="210"/>
      <c r="E617" s="210"/>
      <c r="F617" s="210"/>
      <c r="G617" s="210"/>
      <c r="J617" s="1"/>
    </row>
    <row r="618" spans="1:10" s="2" customFormat="1" ht="19.2" hidden="1" customHeight="1" x14ac:dyDescent="0.5">
      <c r="A618" s="210"/>
      <c r="B618" s="210"/>
      <c r="C618" s="210"/>
      <c r="D618" s="210"/>
      <c r="E618" s="210"/>
      <c r="F618" s="210"/>
      <c r="G618" s="210"/>
      <c r="J618" s="1"/>
    </row>
    <row r="619" spans="1:10" s="2" customFormat="1" ht="19.2" hidden="1" customHeight="1" x14ac:dyDescent="0.5">
      <c r="A619" s="210"/>
      <c r="B619" s="210"/>
      <c r="C619" s="210"/>
      <c r="D619" s="210"/>
      <c r="E619" s="210"/>
      <c r="F619" s="210"/>
      <c r="G619" s="210"/>
      <c r="J619" s="1"/>
    </row>
    <row r="620" spans="1:10" s="2" customFormat="1" ht="19.2" hidden="1" customHeight="1" x14ac:dyDescent="0.5">
      <c r="A620" s="210"/>
      <c r="B620" s="210"/>
      <c r="C620" s="210"/>
      <c r="D620" s="210"/>
      <c r="E620" s="210"/>
      <c r="F620" s="210"/>
      <c r="G620" s="210"/>
      <c r="J620" s="1"/>
    </row>
    <row r="621" spans="1:10" s="2" customFormat="1" ht="19.2" hidden="1" customHeight="1" x14ac:dyDescent="0.5">
      <c r="A621" s="210"/>
      <c r="B621" s="210"/>
      <c r="C621" s="210"/>
      <c r="D621" s="210"/>
      <c r="E621" s="210"/>
      <c r="F621" s="210"/>
      <c r="G621" s="210"/>
      <c r="J621" s="1"/>
    </row>
    <row r="622" spans="1:10" s="2" customFormat="1" ht="19.2" hidden="1" customHeight="1" x14ac:dyDescent="0.5">
      <c r="A622" s="210"/>
      <c r="B622" s="210"/>
      <c r="C622" s="210"/>
      <c r="D622" s="210"/>
      <c r="E622" s="210"/>
      <c r="F622" s="210"/>
      <c r="G622" s="210"/>
      <c r="J622" s="1"/>
    </row>
    <row r="623" spans="1:10" s="2" customFormat="1" ht="19.2" hidden="1" customHeight="1" x14ac:dyDescent="0.5">
      <c r="A623" s="210"/>
      <c r="B623" s="210"/>
      <c r="C623" s="210"/>
      <c r="D623" s="210"/>
      <c r="E623" s="210"/>
      <c r="F623" s="210"/>
      <c r="G623" s="210"/>
      <c r="J623" s="1"/>
    </row>
    <row r="624" spans="1:10" s="2" customFormat="1" ht="19.2" hidden="1" customHeight="1" x14ac:dyDescent="0.5">
      <c r="A624" s="210"/>
      <c r="B624" s="210"/>
      <c r="C624" s="210"/>
      <c r="D624" s="210"/>
      <c r="E624" s="210"/>
      <c r="F624" s="210"/>
      <c r="G624" s="210"/>
      <c r="J624" s="1"/>
    </row>
    <row r="625" spans="1:10" s="2" customFormat="1" ht="19.2" hidden="1" customHeight="1" x14ac:dyDescent="0.5">
      <c r="A625" s="210"/>
      <c r="B625" s="210"/>
      <c r="C625" s="210"/>
      <c r="D625" s="210"/>
      <c r="E625" s="210"/>
      <c r="F625" s="210"/>
      <c r="G625" s="210"/>
      <c r="J625" s="1"/>
    </row>
    <row r="626" spans="1:10" s="2" customFormat="1" ht="19.2" hidden="1" customHeight="1" x14ac:dyDescent="0.5">
      <c r="A626" s="210"/>
      <c r="B626" s="210"/>
      <c r="C626" s="210"/>
      <c r="D626" s="210"/>
      <c r="E626" s="210"/>
      <c r="F626" s="210"/>
      <c r="G626" s="210"/>
      <c r="J626" s="1"/>
    </row>
    <row r="627" spans="1:10" s="2" customFormat="1" ht="19.2" hidden="1" customHeight="1" x14ac:dyDescent="0.5">
      <c r="A627" s="210"/>
      <c r="B627" s="210"/>
      <c r="C627" s="210"/>
      <c r="D627" s="210"/>
      <c r="E627" s="210"/>
      <c r="F627" s="210"/>
      <c r="G627" s="210"/>
      <c r="J627" s="1"/>
    </row>
    <row r="628" spans="1:10" s="2" customFormat="1" ht="19.2" hidden="1" customHeight="1" x14ac:dyDescent="0.5">
      <c r="A628" s="210"/>
      <c r="B628" s="210"/>
      <c r="C628" s="210"/>
      <c r="D628" s="210"/>
      <c r="E628" s="210"/>
      <c r="F628" s="210"/>
      <c r="G628" s="210"/>
      <c r="J628" s="1"/>
    </row>
    <row r="629" spans="1:10" s="2" customFormat="1" ht="19.2" hidden="1" customHeight="1" x14ac:dyDescent="0.5">
      <c r="A629" s="210"/>
      <c r="B629" s="210"/>
      <c r="C629" s="210"/>
      <c r="D629" s="210"/>
      <c r="E629" s="210"/>
      <c r="F629" s="210"/>
      <c r="G629" s="210"/>
      <c r="J629" s="1"/>
    </row>
    <row r="630" spans="1:10" s="2" customFormat="1" ht="19.2" hidden="1" customHeight="1" x14ac:dyDescent="0.5">
      <c r="A630" s="210"/>
      <c r="B630" s="210"/>
      <c r="C630" s="210"/>
      <c r="D630" s="210"/>
      <c r="E630" s="210"/>
      <c r="F630" s="210"/>
      <c r="G630" s="210"/>
      <c r="J630" s="1"/>
    </row>
    <row r="631" spans="1:10" s="2" customFormat="1" ht="19.2" hidden="1" customHeight="1" x14ac:dyDescent="0.5">
      <c r="A631" s="210"/>
      <c r="B631" s="210"/>
      <c r="C631" s="210"/>
      <c r="D631" s="210"/>
      <c r="E631" s="210"/>
      <c r="F631" s="210"/>
      <c r="G631" s="210"/>
      <c r="J631" s="1"/>
    </row>
    <row r="632" spans="1:10" s="2" customFormat="1" ht="19.2" hidden="1" customHeight="1" x14ac:dyDescent="0.5">
      <c r="A632" s="210"/>
      <c r="B632" s="210"/>
      <c r="C632" s="210"/>
      <c r="D632" s="210"/>
      <c r="E632" s="210"/>
      <c r="F632" s="210"/>
      <c r="G632" s="210"/>
      <c r="J632" s="1"/>
    </row>
    <row r="633" spans="1:10" s="2" customFormat="1" ht="19.2" hidden="1" customHeight="1" x14ac:dyDescent="0.5">
      <c r="A633" s="210"/>
      <c r="B633" s="210"/>
      <c r="C633" s="210"/>
      <c r="D633" s="210"/>
      <c r="E633" s="210"/>
      <c r="F633" s="210"/>
      <c r="G633" s="210"/>
      <c r="J633" s="1"/>
    </row>
    <row r="634" spans="1:10" s="2" customFormat="1" ht="19.2" hidden="1" customHeight="1" x14ac:dyDescent="0.5">
      <c r="A634" s="210"/>
      <c r="B634" s="210"/>
      <c r="C634" s="210"/>
      <c r="D634" s="210"/>
      <c r="E634" s="210"/>
      <c r="F634" s="210"/>
      <c r="G634" s="210"/>
      <c r="J634" s="1"/>
    </row>
    <row r="635" spans="1:10" ht="17.25" hidden="1" customHeight="1" x14ac:dyDescent="0.5"/>
  </sheetData>
  <sheetProtection algorithmName="SHA-512" hashValue="iedEJ4ZY979MbWx3hwHba7ys2MH/Am7jyF0rVyhcuuHfq97nCcSn+47LhlHJuboFLNuwXkEqW/0vAQGCRslzKg==" saltValue="N292UJqDtRlSQXqq1WoE+A==" spinCount="100000" sheet="1" objects="1" scenarios="1" selectLockedCells="1" selectUnlockedCells="1"/>
  <mergeCells count="226">
    <mergeCell ref="A318:C318"/>
    <mergeCell ref="A322:G322"/>
    <mergeCell ref="A358:G358"/>
    <mergeCell ref="D308:G308"/>
    <mergeCell ref="A287:C287"/>
    <mergeCell ref="A288:C288"/>
    <mergeCell ref="D286:G286"/>
    <mergeCell ref="Z111:AC111"/>
    <mergeCell ref="Z112:AC112"/>
    <mergeCell ref="Z113:AC113"/>
    <mergeCell ref="B182:I182"/>
    <mergeCell ref="B183:E183"/>
    <mergeCell ref="F183:I183"/>
    <mergeCell ref="M183:P183"/>
    <mergeCell ref="Q183:T183"/>
    <mergeCell ref="N111:Q111"/>
    <mergeCell ref="N112:Q112"/>
    <mergeCell ref="N113:Q113"/>
    <mergeCell ref="R111:U111"/>
    <mergeCell ref="R112:U112"/>
    <mergeCell ref="R113:U113"/>
    <mergeCell ref="V111:Y111"/>
    <mergeCell ref="V112:Y112"/>
    <mergeCell ref="B179:C179"/>
    <mergeCell ref="D257:G257"/>
    <mergeCell ref="D258:G258"/>
    <mergeCell ref="F13:F14"/>
    <mergeCell ref="G13:G14"/>
    <mergeCell ref="D13:D14"/>
    <mergeCell ref="E13:E14"/>
    <mergeCell ref="D268:G268"/>
    <mergeCell ref="B113:E113"/>
    <mergeCell ref="K15:O15"/>
    <mergeCell ref="K32:O32"/>
    <mergeCell ref="D259:G259"/>
    <mergeCell ref="N179:O179"/>
    <mergeCell ref="J179:K179"/>
    <mergeCell ref="L179:M179"/>
    <mergeCell ref="D179:E179"/>
    <mergeCell ref="F179:G179"/>
    <mergeCell ref="H179:I179"/>
    <mergeCell ref="A85:G85"/>
    <mergeCell ref="A258:C258"/>
    <mergeCell ref="A256:G256"/>
    <mergeCell ref="A257:C257"/>
    <mergeCell ref="J111:M111"/>
    <mergeCell ref="K44:O44"/>
    <mergeCell ref="K56:O56"/>
    <mergeCell ref="A259:C259"/>
    <mergeCell ref="A274:C274"/>
    <mergeCell ref="A271:C271"/>
    <mergeCell ref="D260:G260"/>
    <mergeCell ref="D267:G267"/>
    <mergeCell ref="D270:G270"/>
    <mergeCell ref="D272:G272"/>
    <mergeCell ref="A266:C266"/>
    <mergeCell ref="A268:C268"/>
    <mergeCell ref="A270:C270"/>
    <mergeCell ref="D266:G266"/>
    <mergeCell ref="A272:C272"/>
    <mergeCell ref="A269:G269"/>
    <mergeCell ref="D271:G271"/>
    <mergeCell ref="D264:G264"/>
    <mergeCell ref="D262:G262"/>
    <mergeCell ref="D263:G263"/>
    <mergeCell ref="D261:G261"/>
    <mergeCell ref="D273:G273"/>
    <mergeCell ref="A265:G265"/>
    <mergeCell ref="A261:C261"/>
    <mergeCell ref="A262:C262"/>
    <mergeCell ref="A263:C263"/>
    <mergeCell ref="A283:C283"/>
    <mergeCell ref="D274:G274"/>
    <mergeCell ref="A279:C279"/>
    <mergeCell ref="D283:G283"/>
    <mergeCell ref="A275:C275"/>
    <mergeCell ref="D284:G284"/>
    <mergeCell ref="D293:G293"/>
    <mergeCell ref="D289:G289"/>
    <mergeCell ref="D287:G287"/>
    <mergeCell ref="A285:G285"/>
    <mergeCell ref="D279:G279"/>
    <mergeCell ref="D276:G276"/>
    <mergeCell ref="A277:C277"/>
    <mergeCell ref="D277:G277"/>
    <mergeCell ref="A282:C282"/>
    <mergeCell ref="A289:C289"/>
    <mergeCell ref="A284:C284"/>
    <mergeCell ref="A276:C276"/>
    <mergeCell ref="D319:G319"/>
    <mergeCell ref="D320:G320"/>
    <mergeCell ref="D313:G313"/>
    <mergeCell ref="D339:G339"/>
    <mergeCell ref="J112:M112"/>
    <mergeCell ref="J113:M113"/>
    <mergeCell ref="F111:I111"/>
    <mergeCell ref="F112:I112"/>
    <mergeCell ref="F113:I113"/>
    <mergeCell ref="A115:AC115"/>
    <mergeCell ref="A147:AC147"/>
    <mergeCell ref="M182:T182"/>
    <mergeCell ref="V113:Y113"/>
    <mergeCell ref="B111:E111"/>
    <mergeCell ref="B112:E112"/>
    <mergeCell ref="A281:C281"/>
    <mergeCell ref="A280:C280"/>
    <mergeCell ref="A273:C273"/>
    <mergeCell ref="A278:C278"/>
    <mergeCell ref="A295:G295"/>
    <mergeCell ref="D281:G281"/>
    <mergeCell ref="D275:G275"/>
    <mergeCell ref="D278:G278"/>
    <mergeCell ref="D280:G280"/>
    <mergeCell ref="A356:G356"/>
    <mergeCell ref="D294:G294"/>
    <mergeCell ref="A340:C340"/>
    <mergeCell ref="A341:C341"/>
    <mergeCell ref="A342:C342"/>
    <mergeCell ref="A353:C353"/>
    <mergeCell ref="D340:G340"/>
    <mergeCell ref="D341:G341"/>
    <mergeCell ref="D342:G342"/>
    <mergeCell ref="D353:G353"/>
    <mergeCell ref="A355:G355"/>
    <mergeCell ref="A315:G315"/>
    <mergeCell ref="A323:G323"/>
    <mergeCell ref="A354:G354"/>
    <mergeCell ref="A339:C339"/>
    <mergeCell ref="A294:C294"/>
    <mergeCell ref="D300:G300"/>
    <mergeCell ref="A326:C326"/>
    <mergeCell ref="D325:G325"/>
    <mergeCell ref="D326:G326"/>
    <mergeCell ref="A300:C300"/>
    <mergeCell ref="A324:C324"/>
    <mergeCell ref="A311:C311"/>
    <mergeCell ref="D309:G309"/>
    <mergeCell ref="A314:C314"/>
    <mergeCell ref="A316:C316"/>
    <mergeCell ref="D310:G310"/>
    <mergeCell ref="A332:C332"/>
    <mergeCell ref="A309:C309"/>
    <mergeCell ref="A308:C308"/>
    <mergeCell ref="A301:C301"/>
    <mergeCell ref="A327:C327"/>
    <mergeCell ref="A307:G307"/>
    <mergeCell ref="A312:G312"/>
    <mergeCell ref="A317:C317"/>
    <mergeCell ref="A319:C319"/>
    <mergeCell ref="D301:G301"/>
    <mergeCell ref="D324:G324"/>
    <mergeCell ref="D311:G311"/>
    <mergeCell ref="D328:G328"/>
    <mergeCell ref="D330:G330"/>
    <mergeCell ref="D331:G331"/>
    <mergeCell ref="D327:G327"/>
    <mergeCell ref="A325:C325"/>
    <mergeCell ref="D317:G317"/>
    <mergeCell ref="D314:G314"/>
    <mergeCell ref="A306:C306"/>
    <mergeCell ref="D316:G316"/>
    <mergeCell ref="A299:C299"/>
    <mergeCell ref="D334:G334"/>
    <mergeCell ref="D329:G329"/>
    <mergeCell ref="D290:G290"/>
    <mergeCell ref="D288:G288"/>
    <mergeCell ref="A328:C328"/>
    <mergeCell ref="A330:C330"/>
    <mergeCell ref="A338:C338"/>
    <mergeCell ref="A331:C331"/>
    <mergeCell ref="A310:C310"/>
    <mergeCell ref="A293:C293"/>
    <mergeCell ref="A334:C334"/>
    <mergeCell ref="A329:C329"/>
    <mergeCell ref="A290:C290"/>
    <mergeCell ref="A337:C337"/>
    <mergeCell ref="D337:G337"/>
    <mergeCell ref="D332:G332"/>
    <mergeCell ref="D336:G336"/>
    <mergeCell ref="D335:G335"/>
    <mergeCell ref="A335:C335"/>
    <mergeCell ref="A333:C333"/>
    <mergeCell ref="D333:G333"/>
    <mergeCell ref="D338:G338"/>
    <mergeCell ref="A313:C313"/>
    <mergeCell ref="D306:G306"/>
    <mergeCell ref="D318:G318"/>
    <mergeCell ref="A321:C321"/>
    <mergeCell ref="D321:G321"/>
    <mergeCell ref="A343:C343"/>
    <mergeCell ref="A344:C344"/>
    <mergeCell ref="A345:C345"/>
    <mergeCell ref="D282:G282"/>
    <mergeCell ref="D291:G291"/>
    <mergeCell ref="A292:C292"/>
    <mergeCell ref="D292:G292"/>
    <mergeCell ref="D302:G302"/>
    <mergeCell ref="D303:G303"/>
    <mergeCell ref="A304:C304"/>
    <mergeCell ref="D304:G304"/>
    <mergeCell ref="A305:C305"/>
    <mergeCell ref="D305:G305"/>
    <mergeCell ref="D296:G296"/>
    <mergeCell ref="D297:G297"/>
    <mergeCell ref="D298:G298"/>
    <mergeCell ref="D299:G299"/>
    <mergeCell ref="A296:C296"/>
    <mergeCell ref="A297:C297"/>
    <mergeCell ref="A298:C298"/>
    <mergeCell ref="A346:C346"/>
    <mergeCell ref="A347:C347"/>
    <mergeCell ref="A348:C348"/>
    <mergeCell ref="A349:C349"/>
    <mergeCell ref="A350:C350"/>
    <mergeCell ref="A351:C351"/>
    <mergeCell ref="A352:C352"/>
    <mergeCell ref="D343:G343"/>
    <mergeCell ref="D344:G344"/>
    <mergeCell ref="D345:G345"/>
    <mergeCell ref="D346:G346"/>
    <mergeCell ref="D347:G347"/>
    <mergeCell ref="D348:G348"/>
    <mergeCell ref="D349:G349"/>
    <mergeCell ref="D350:G350"/>
    <mergeCell ref="D351:G351"/>
    <mergeCell ref="D352:G352"/>
  </mergeCells>
  <phoneticPr fontId="6" type="noConversion"/>
  <printOptions horizontalCentered="1"/>
  <pageMargins left="0.25" right="0.25" top="0.75" bottom="0.75" header="0.3" footer="0.3"/>
  <pageSetup paperSize="9" scale="55" fitToHeight="2" orientation="portrait" horizontalDpi="2400" verticalDpi="2400" r:id="rId1"/>
  <rowBreaks count="1" manualBreakCount="1">
    <brk id="294"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2C73"/>
  </sheetPr>
  <dimension ref="A1:XFC890"/>
  <sheetViews>
    <sheetView showGridLines="0" showRowColHeaders="0" showRuler="0" zoomScaleNormal="100" zoomScaleSheetLayoutView="70" workbookViewId="0">
      <selection activeCell="A336" sqref="A336:E336"/>
    </sheetView>
  </sheetViews>
  <sheetFormatPr baseColWidth="10" defaultColWidth="0" defaultRowHeight="19.2" zeroHeight="1" x14ac:dyDescent="0.5"/>
  <cols>
    <col min="1" max="1" width="27.5" style="1" customWidth="1"/>
    <col min="2" max="2" width="7.3984375" style="1" customWidth="1"/>
    <col min="3" max="5" width="13.59765625" style="1" customWidth="1"/>
    <col min="6" max="6" width="14.3984375" style="1" customWidth="1"/>
    <col min="7" max="9" width="13.59765625" style="1" customWidth="1"/>
    <col min="10" max="10" width="0.69921875" style="1" customWidth="1"/>
    <col min="11" max="12" width="9" style="1" hidden="1" customWidth="1"/>
    <col min="13" max="22" width="9" style="59" hidden="1" customWidth="1"/>
    <col min="23" max="40" width="9" style="1" hidden="1" customWidth="1"/>
    <col min="41" max="78" width="0" style="1" hidden="1" customWidth="1"/>
    <col min="79" max="107" width="0" style="1" hidden="1"/>
    <col min="108" max="108" width="0" style="60" hidden="1"/>
    <col min="109" max="136" width="0" style="61" hidden="1"/>
    <col min="137" max="16383" width="0" style="1" hidden="1"/>
    <col min="16384" max="16384" width="9" style="1" hidden="1"/>
  </cols>
  <sheetData>
    <row r="1" spans="1:25" ht="152.25" customHeight="1" x14ac:dyDescent="0.5">
      <c r="A1" s="656" t="s">
        <v>213</v>
      </c>
      <c r="B1" s="656"/>
      <c r="C1" s="174">
        <f ca="1">TODAY()</f>
        <v>46029</v>
      </c>
      <c r="G1" s="26"/>
    </row>
    <row r="2" spans="1:25" ht="20.25" customHeight="1" x14ac:dyDescent="0.5">
      <c r="A2" s="656" t="s">
        <v>214</v>
      </c>
      <c r="B2" s="656"/>
      <c r="C2" s="5" t="str">
        <f>+'ABSOLUTE VIP '!B2</f>
        <v/>
      </c>
      <c r="D2" s="5"/>
      <c r="E2" s="5"/>
      <c r="F2" s="5"/>
    </row>
    <row r="3" spans="1:25" ht="20.25" customHeight="1" x14ac:dyDescent="0.5">
      <c r="A3" s="656" t="s">
        <v>215</v>
      </c>
      <c r="B3" s="656"/>
      <c r="C3" s="5" t="str">
        <f>+'ABSOLUTE VIP '!B3</f>
        <v/>
      </c>
      <c r="D3" s="5"/>
      <c r="E3" s="5"/>
      <c r="F3" s="5"/>
      <c r="G3" s="5"/>
      <c r="H3" s="5"/>
    </row>
    <row r="4" spans="1:25" ht="20.25" customHeight="1" x14ac:dyDescent="0.5">
      <c r="A4" s="656" t="s">
        <v>216</v>
      </c>
      <c r="B4" s="656"/>
      <c r="C4" s="239" t="str">
        <f>Country</f>
        <v>Ecuador Zona 2</v>
      </c>
      <c r="D4" s="5"/>
      <c r="E4" s="5"/>
      <c r="F4" s="5"/>
      <c r="G4" s="5"/>
      <c r="H4" s="5"/>
    </row>
    <row r="5" spans="1:25" ht="20.25" customHeight="1" x14ac:dyDescent="0.5">
      <c r="B5" s="170"/>
    </row>
    <row r="6" spans="1:25" ht="20.25" customHeight="1" x14ac:dyDescent="0.5">
      <c r="A6" s="656" t="s">
        <v>217</v>
      </c>
      <c r="B6" s="656"/>
      <c r="C6" s="5">
        <f>+'ABSOLUTE VIP '!B6</f>
        <v>37</v>
      </c>
      <c r="F6" s="101" t="s">
        <v>218</v>
      </c>
      <c r="G6" s="172">
        <f>IF((NumChild+NumChild2)=0,"",(NumChild+NumChild2))</f>
        <v>3</v>
      </c>
    </row>
    <row r="7" spans="1:25" ht="36.75" customHeight="1" x14ac:dyDescent="0.5">
      <c r="A7" s="670" t="s">
        <v>219</v>
      </c>
      <c r="B7" s="670"/>
      <c r="C7" s="237" t="str">
        <f>+'ABSOLUTE VIP '!B7</f>
        <v/>
      </c>
      <c r="E7" s="195"/>
      <c r="F7" s="452" t="s">
        <v>220</v>
      </c>
      <c r="G7" s="451" t="str">
        <f>RiderPlus</f>
        <v>No</v>
      </c>
      <c r="M7" s="1"/>
      <c r="N7" s="1"/>
      <c r="O7" s="1"/>
      <c r="P7" s="1"/>
      <c r="Q7" s="1"/>
    </row>
    <row r="8" spans="1:25" ht="20.25" hidden="1" customHeight="1" x14ac:dyDescent="0.5">
      <c r="A8" s="20"/>
      <c r="B8" s="170"/>
      <c r="M8" s="1"/>
      <c r="N8" s="1"/>
      <c r="O8" s="1"/>
      <c r="P8" s="1"/>
      <c r="Q8" s="1"/>
    </row>
    <row r="9" spans="1:25" ht="20.25" hidden="1" customHeight="1" x14ac:dyDescent="0.5">
      <c r="F9" s="170"/>
      <c r="G9" s="171"/>
      <c r="H9" s="5"/>
      <c r="M9" s="1"/>
      <c r="N9" s="1"/>
      <c r="O9" s="1"/>
      <c r="P9" s="1"/>
      <c r="Q9" s="1"/>
    </row>
    <row r="10" spans="1:25" ht="20.25" hidden="1" customHeight="1" thickBot="1" x14ac:dyDescent="0.55000000000000004">
      <c r="A10" s="177"/>
      <c r="B10" s="177"/>
      <c r="C10" s="177"/>
      <c r="D10" s="177"/>
      <c r="E10" s="177"/>
      <c r="F10" s="177"/>
      <c r="G10" s="177"/>
      <c r="H10" s="177"/>
      <c r="I10" s="177"/>
      <c r="M10" s="1"/>
      <c r="N10" s="1"/>
      <c r="O10" s="1"/>
      <c r="P10" s="1"/>
      <c r="Q10" s="1"/>
    </row>
    <row r="11" spans="1:25" ht="3" customHeight="1" x14ac:dyDescent="0.5">
      <c r="N11" s="175"/>
      <c r="P11" s="176"/>
    </row>
    <row r="12" spans="1:25" x14ac:dyDescent="0.5">
      <c r="A12" s="97" t="s">
        <v>36</v>
      </c>
      <c r="B12" s="71"/>
      <c r="C12" s="205" t="s">
        <v>37</v>
      </c>
      <c r="D12" s="71" t="s">
        <v>117</v>
      </c>
      <c r="E12" s="205" t="s">
        <v>221</v>
      </c>
      <c r="F12" s="71" t="s">
        <v>38</v>
      </c>
      <c r="G12" s="205" t="s">
        <v>39</v>
      </c>
      <c r="H12" s="71" t="s">
        <v>40</v>
      </c>
      <c r="I12" s="206" t="s">
        <v>41</v>
      </c>
      <c r="N12" s="175"/>
    </row>
    <row r="13" spans="1:25" x14ac:dyDescent="0.5">
      <c r="A13" s="27" t="s">
        <v>42</v>
      </c>
      <c r="B13" s="63"/>
      <c r="C13" s="64">
        <f>$B$165</f>
        <v>500</v>
      </c>
      <c r="D13" s="611">
        <f>$F$165</f>
        <v>2000</v>
      </c>
      <c r="E13" s="611">
        <f>$J$165</f>
        <v>3000</v>
      </c>
      <c r="F13" s="611">
        <f>$N$165</f>
        <v>5000</v>
      </c>
      <c r="G13" s="607">
        <f>$R$165</f>
        <v>10000</v>
      </c>
      <c r="H13" s="611">
        <f>$V$165</f>
        <v>20000</v>
      </c>
      <c r="I13" s="609">
        <f>$Z$165</f>
        <v>50000</v>
      </c>
      <c r="N13" s="175"/>
    </row>
    <row r="14" spans="1:25" x14ac:dyDescent="0.5">
      <c r="A14" s="30" t="s">
        <v>43</v>
      </c>
      <c r="B14" s="65"/>
      <c r="C14" s="66">
        <f>$B$166</f>
        <v>1000</v>
      </c>
      <c r="D14" s="612"/>
      <c r="E14" s="612"/>
      <c r="F14" s="612"/>
      <c r="G14" s="608"/>
      <c r="H14" s="612"/>
      <c r="I14" s="610"/>
      <c r="N14" s="175"/>
    </row>
    <row r="15" spans="1:25" x14ac:dyDescent="0.5">
      <c r="A15" s="91" t="s">
        <v>44</v>
      </c>
      <c r="B15" s="71"/>
      <c r="C15" s="71"/>
      <c r="D15" s="71"/>
      <c r="E15" s="71"/>
      <c r="F15" s="71"/>
      <c r="G15" s="71"/>
      <c r="H15" s="71"/>
      <c r="I15" s="90"/>
      <c r="K15" s="673" t="s">
        <v>45</v>
      </c>
      <c r="L15" s="673"/>
      <c r="M15" s="673"/>
      <c r="N15" s="673"/>
      <c r="O15" s="673"/>
      <c r="P15" s="673"/>
      <c r="Q15" s="673"/>
      <c r="S15" s="327"/>
      <c r="T15" s="327"/>
      <c r="U15" s="327"/>
      <c r="V15" s="327"/>
      <c r="W15" s="327"/>
      <c r="X15" s="327"/>
      <c r="Y15" s="327"/>
    </row>
    <row r="16" spans="1:25" x14ac:dyDescent="0.5">
      <c r="A16" s="27" t="s">
        <v>46</v>
      </c>
      <c r="B16" s="63"/>
      <c r="C16" s="35">
        <f ca="1">IFERROR(ROUND(VLOOKUP($C$6,INDIRECT($C$156),2,TRUE),2),"N/A")</f>
        <v>10398</v>
      </c>
      <c r="D16" s="35">
        <f ca="1">IFERROR(ROUND(VLOOKUP($C$6,INDIRECT($C$156),6,TRUE),2),"N/A")</f>
        <v>7536</v>
      </c>
      <c r="E16" s="35">
        <f ca="1">IFERROR(ROUND(VLOOKUP($C$6,INDIRECT($C$156),10,TRUE),2),"N/A")</f>
        <v>6405</v>
      </c>
      <c r="F16" s="35">
        <f ca="1">IFERROR(ROUND(VLOOKUP($C$6,INDIRECT($C$156),14,TRUE),2),"N/A")</f>
        <v>5653</v>
      </c>
      <c r="G16" s="149">
        <f ca="1">IFERROR(ROUND(VLOOKUP($C$6,INDIRECT($C$156),18,TRUE),2),"N/A")</f>
        <v>4134</v>
      </c>
      <c r="H16" s="35">
        <f ca="1">IFERROR(ROUND(VLOOKUP($C$6,INDIRECT($C$156),22,TRUE),2),"N/A")</f>
        <v>3046</v>
      </c>
      <c r="I16" s="36">
        <f ca="1">IFERROR(ROUND(VLOOKUP($C$6,INDIRECT($C$156),26,TRUE),2),"N/A")</f>
        <v>2314</v>
      </c>
      <c r="K16" s="164">
        <f ca="1">IFERROR(ROUND(C16*0.005,2),0)</f>
        <v>51.99</v>
      </c>
      <c r="L16" s="164">
        <f ca="1">IFERROR(ROUND(D16*0.005,2),0)</f>
        <v>37.68</v>
      </c>
      <c r="M16" s="164">
        <f t="shared" ref="L16:M21" ca="1" si="0">IFERROR(ROUND(E16*0.005,2),0)</f>
        <v>32.03</v>
      </c>
      <c r="N16" s="164">
        <f t="shared" ref="N16:N21" ca="1" si="1">IFERROR(ROUND(F16*0.005,2),0)</f>
        <v>28.27</v>
      </c>
      <c r="O16" s="164">
        <f t="shared" ref="O16:Q21" ca="1" si="2">IFERROR(ROUND(G16*0.005,2),0)</f>
        <v>20.67</v>
      </c>
      <c r="P16" s="164">
        <f t="shared" ca="1" si="2"/>
        <v>15.23</v>
      </c>
      <c r="Q16" s="164">
        <f t="shared" ca="1" si="2"/>
        <v>11.57</v>
      </c>
      <c r="S16" s="327"/>
      <c r="T16" s="327"/>
      <c r="U16" s="327"/>
      <c r="V16" s="327"/>
      <c r="W16" s="327"/>
      <c r="X16" s="327"/>
      <c r="Y16" s="327"/>
    </row>
    <row r="17" spans="1:233" x14ac:dyDescent="0.5">
      <c r="A17" s="37" t="s">
        <v>47</v>
      </c>
      <c r="B17" s="49"/>
      <c r="C17" s="38" t="str">
        <f ca="1">IFERROR(ROUND(VLOOKUP($C$7,INDIRECT($C$156),2,TRUE),2),"N/A")</f>
        <v>N/A</v>
      </c>
      <c r="D17" s="38" t="str">
        <f ca="1">IFERROR(ROUND(VLOOKUP($C$7,INDIRECT($C$156),6,TRUE),2),"N/A")</f>
        <v>N/A</v>
      </c>
      <c r="E17" s="38" t="str">
        <f ca="1">IFERROR(ROUND(VLOOKUP($C$7,INDIRECT($C$156),10,TRUE),2),"N/A")</f>
        <v>N/A</v>
      </c>
      <c r="F17" s="38" t="str">
        <f ca="1">IFERROR(ROUND(VLOOKUP($C$7,INDIRECT($C$156),14,TRUE),2),"N/A")</f>
        <v>N/A</v>
      </c>
      <c r="G17" s="40" t="str">
        <f ca="1">IFERROR(ROUND(VLOOKUP($C$7,INDIRECT($C$156),18,TRUE),2),"N/A")</f>
        <v>N/A</v>
      </c>
      <c r="H17" s="38" t="str">
        <f ca="1">IFERROR(ROUND(VLOOKUP($C$7,INDIRECT($C$156),22,TRUE),2),"N/A")</f>
        <v>N/A</v>
      </c>
      <c r="I17" s="39" t="str">
        <f ca="1">IFERROR(ROUND(VLOOKUP($C$7,INDIRECT($C$156),26,TRUE),2),"N/A")</f>
        <v>N/A</v>
      </c>
      <c r="K17" s="164">
        <f t="shared" ref="K17:K23" ca="1" si="3">IFERROR(ROUND(C17*0.005,2),0)</f>
        <v>0</v>
      </c>
      <c r="L17" s="164">
        <f t="shared" ca="1" si="0"/>
        <v>0</v>
      </c>
      <c r="M17" s="164">
        <f t="shared" ca="1" si="0"/>
        <v>0</v>
      </c>
      <c r="N17" s="164">
        <f t="shared" ca="1" si="1"/>
        <v>0</v>
      </c>
      <c r="O17" s="164">
        <f t="shared" ca="1" si="2"/>
        <v>0</v>
      </c>
      <c r="P17" s="164">
        <f t="shared" ca="1" si="2"/>
        <v>0</v>
      </c>
      <c r="Q17" s="164">
        <f t="shared" ca="1" si="2"/>
        <v>0</v>
      </c>
      <c r="S17" s="327"/>
      <c r="T17" s="327"/>
      <c r="U17" s="327"/>
      <c r="V17" s="327"/>
      <c r="W17" s="327"/>
      <c r="X17" s="327"/>
      <c r="Y17" s="327"/>
    </row>
    <row r="18" spans="1:233" x14ac:dyDescent="0.5">
      <c r="A18" s="37" t="s">
        <v>48</v>
      </c>
      <c r="B18" s="49"/>
      <c r="C18" s="38">
        <f ca="1">IFERROR(ROUND(VLOOKUP($C$149,INDIRECT($C$157),2,TRUE),2),"N/A")</f>
        <v>7215</v>
      </c>
      <c r="D18" s="38">
        <f ca="1">IFERROR(ROUND(VLOOKUP($C$149,INDIRECT($C$157),6,TRUE),2),"N/A")</f>
        <v>5101</v>
      </c>
      <c r="E18" s="38">
        <f ca="1">IFERROR(ROUND(VLOOKUP($C$149,INDIRECT($C$157),10,TRUE),2),"N/A")</f>
        <v>4335</v>
      </c>
      <c r="F18" s="38">
        <f ca="1">IFERROR(ROUND(VLOOKUP($C$149,INDIRECT($C$157),14,TRUE),2),"N/A")</f>
        <v>3905</v>
      </c>
      <c r="G18" s="40">
        <f ca="1">IFERROR(ROUND(VLOOKUP($C$149,INDIRECT($C$157),18,TRUE),2),"N/A")</f>
        <v>3259</v>
      </c>
      <c r="H18" s="38">
        <f ca="1">IFERROR(ROUND(VLOOKUP($C$149,INDIRECT($C$157),22,TRUE),2),"N/A")</f>
        <v>2695</v>
      </c>
      <c r="I18" s="39">
        <f ca="1">IFERROR(ROUND(VLOOKUP($C$149,INDIRECT($C$157),26,TRUE),2),"N/A")</f>
        <v>2048</v>
      </c>
      <c r="K18" s="164">
        <f t="shared" ca="1" si="3"/>
        <v>36.08</v>
      </c>
      <c r="L18" s="164">
        <f t="shared" ca="1" si="0"/>
        <v>25.51</v>
      </c>
      <c r="M18" s="164">
        <f t="shared" ca="1" si="0"/>
        <v>21.68</v>
      </c>
      <c r="N18" s="164">
        <f t="shared" ca="1" si="1"/>
        <v>19.53</v>
      </c>
      <c r="O18" s="164">
        <f t="shared" ca="1" si="2"/>
        <v>16.3</v>
      </c>
      <c r="P18" s="164">
        <f t="shared" ca="1" si="2"/>
        <v>13.48</v>
      </c>
      <c r="Q18" s="164">
        <f t="shared" ca="1" si="2"/>
        <v>10.24</v>
      </c>
      <c r="S18" s="327"/>
      <c r="T18" s="327"/>
      <c r="U18" s="327"/>
      <c r="V18" s="327"/>
      <c r="W18" s="327"/>
      <c r="X18" s="327"/>
      <c r="Y18" s="327"/>
    </row>
    <row r="19" spans="1:233" hidden="1" x14ac:dyDescent="0.5">
      <c r="A19" s="37" t="s">
        <v>50</v>
      </c>
      <c r="B19" s="49"/>
      <c r="C19" s="38" t="s">
        <v>51</v>
      </c>
      <c r="D19" s="38" t="s">
        <v>51</v>
      </c>
      <c r="E19" s="38" t="s">
        <v>51</v>
      </c>
      <c r="F19" s="40" t="str">
        <f ca="1">IF(RiderPlus="No","N/A",IFERROR(VLOOKUP($C$6,INDIRECT($E$156),2,TRUE),"N/A"))</f>
        <v>N/A</v>
      </c>
      <c r="G19" s="40" t="str">
        <f ca="1">IF(RiderPlus="No","N/A",IFERROR(VLOOKUP($C$6,INDIRECT($E$156),6,TRUE),"N/A"))</f>
        <v>N/A</v>
      </c>
      <c r="H19" s="38" t="s">
        <v>51</v>
      </c>
      <c r="I19" s="39" t="s">
        <v>51</v>
      </c>
      <c r="K19" s="164">
        <f t="shared" si="3"/>
        <v>0</v>
      </c>
      <c r="L19" s="164">
        <f t="shared" si="0"/>
        <v>0</v>
      </c>
      <c r="M19" s="164">
        <f t="shared" si="0"/>
        <v>0</v>
      </c>
      <c r="N19" s="164">
        <f t="shared" ca="1" si="1"/>
        <v>0</v>
      </c>
      <c r="O19" s="164">
        <f t="shared" ca="1" si="2"/>
        <v>0</v>
      </c>
      <c r="P19" s="164">
        <f t="shared" si="2"/>
        <v>0</v>
      </c>
      <c r="Q19" s="164">
        <f t="shared" si="2"/>
        <v>0</v>
      </c>
      <c r="S19" s="327"/>
      <c r="T19" s="327"/>
      <c r="U19" s="327"/>
      <c r="V19" s="327"/>
      <c r="W19" s="327"/>
      <c r="X19" s="327"/>
      <c r="Y19" s="327"/>
    </row>
    <row r="20" spans="1:233" hidden="1" x14ac:dyDescent="0.5">
      <c r="A20" s="37" t="s">
        <v>52</v>
      </c>
      <c r="B20" s="49"/>
      <c r="C20" s="38" t="s">
        <v>51</v>
      </c>
      <c r="D20" s="38" t="s">
        <v>51</v>
      </c>
      <c r="E20" s="38" t="s">
        <v>51</v>
      </c>
      <c r="F20" s="40" t="str">
        <f ca="1">IF(RiderPlus="No","N/A",IFERROR(VLOOKUP($C$7,INDIRECT($E$156),2,TRUE),"N/A"))</f>
        <v>N/A</v>
      </c>
      <c r="G20" s="40" t="str">
        <f ca="1">IF(RiderPlus="No","N/A",IFERROR(VLOOKUP($C$7,INDIRECT($E$156),6,TRUE),"N/A"))</f>
        <v>N/A</v>
      </c>
      <c r="H20" s="38" t="s">
        <v>51</v>
      </c>
      <c r="I20" s="39" t="s">
        <v>51</v>
      </c>
      <c r="K20" s="164">
        <f t="shared" si="3"/>
        <v>0</v>
      </c>
      <c r="L20" s="164">
        <f t="shared" si="0"/>
        <v>0</v>
      </c>
      <c r="M20" s="164">
        <f t="shared" si="0"/>
        <v>0</v>
      </c>
      <c r="N20" s="164">
        <f t="shared" ca="1" si="1"/>
        <v>0</v>
      </c>
      <c r="O20" s="164">
        <f t="shared" ca="1" si="2"/>
        <v>0</v>
      </c>
      <c r="P20" s="164">
        <f t="shared" si="2"/>
        <v>0</v>
      </c>
      <c r="Q20" s="164">
        <f t="shared" si="2"/>
        <v>0</v>
      </c>
      <c r="S20" s="327"/>
      <c r="T20" s="327"/>
      <c r="U20" s="327"/>
      <c r="V20" s="327"/>
      <c r="W20" s="327"/>
      <c r="X20" s="327"/>
      <c r="Y20" s="327"/>
    </row>
    <row r="21" spans="1:233" hidden="1" x14ac:dyDescent="0.5">
      <c r="A21" s="37" t="s">
        <v>53</v>
      </c>
      <c r="B21" s="49"/>
      <c r="C21" s="38" t="s">
        <v>51</v>
      </c>
      <c r="D21" s="38" t="s">
        <v>51</v>
      </c>
      <c r="E21" s="38" t="s">
        <v>51</v>
      </c>
      <c r="F21" s="40" t="str">
        <f ca="1">IF(RiderPlus="No","N/A",IFERROR(VLOOKUP($G$6,INDIRECT($E$157),2,TRUE),"N/A"))</f>
        <v>N/A</v>
      </c>
      <c r="G21" s="40" t="str">
        <f ca="1">IF(RiderPlus="No","N/A",IFERROR(VLOOKUP($G$6,INDIRECT($E$157),6,TRUE),"N/A"))</f>
        <v>N/A</v>
      </c>
      <c r="H21" s="38" t="s">
        <v>51</v>
      </c>
      <c r="I21" s="39" t="s">
        <v>51</v>
      </c>
      <c r="K21" s="164">
        <f t="shared" si="3"/>
        <v>0</v>
      </c>
      <c r="L21" s="164">
        <f t="shared" si="0"/>
        <v>0</v>
      </c>
      <c r="M21" s="164">
        <f t="shared" si="0"/>
        <v>0</v>
      </c>
      <c r="N21" s="164">
        <f t="shared" ca="1" si="1"/>
        <v>0</v>
      </c>
      <c r="O21" s="164">
        <f t="shared" ca="1" si="2"/>
        <v>0</v>
      </c>
      <c r="P21" s="164">
        <f t="shared" si="2"/>
        <v>0</v>
      </c>
      <c r="Q21" s="164">
        <f t="shared" si="2"/>
        <v>0</v>
      </c>
      <c r="S21" s="327"/>
      <c r="T21" s="327"/>
      <c r="U21" s="327"/>
      <c r="V21" s="327"/>
      <c r="W21" s="327"/>
      <c r="X21" s="327"/>
      <c r="Y21" s="327"/>
    </row>
    <row r="22" spans="1:233" hidden="1" x14ac:dyDescent="0.5">
      <c r="A22" s="37" t="s">
        <v>54</v>
      </c>
      <c r="B22" s="49"/>
      <c r="C22" s="40">
        <v>0</v>
      </c>
      <c r="D22" s="40">
        <v>0</v>
      </c>
      <c r="E22" s="40">
        <v>0</v>
      </c>
      <c r="F22" s="40">
        <v>0</v>
      </c>
      <c r="G22" s="40">
        <v>0</v>
      </c>
      <c r="H22" s="40">
        <v>0</v>
      </c>
      <c r="I22" s="39">
        <v>0</v>
      </c>
      <c r="K22" s="164">
        <f t="shared" si="3"/>
        <v>0</v>
      </c>
      <c r="L22" s="164">
        <f t="shared" ref="L22:Q23" si="4">IFERROR(ROUND(D22*0.005,2),0)</f>
        <v>0</v>
      </c>
      <c r="M22" s="164">
        <f t="shared" si="4"/>
        <v>0</v>
      </c>
      <c r="N22" s="164">
        <f t="shared" si="4"/>
        <v>0</v>
      </c>
      <c r="O22" s="164">
        <f t="shared" si="4"/>
        <v>0</v>
      </c>
      <c r="P22" s="164">
        <f t="shared" si="4"/>
        <v>0</v>
      </c>
      <c r="Q22" s="164">
        <f t="shared" si="4"/>
        <v>0</v>
      </c>
      <c r="S22" s="327"/>
      <c r="T22" s="327"/>
      <c r="U22" s="327"/>
      <c r="V22" s="327"/>
      <c r="W22" s="327"/>
      <c r="X22" s="327"/>
      <c r="Y22" s="327"/>
    </row>
    <row r="23" spans="1:233" hidden="1" x14ac:dyDescent="0.5">
      <c r="A23" s="37" t="s">
        <v>55</v>
      </c>
      <c r="C23" s="40">
        <v>0</v>
      </c>
      <c r="D23" s="40">
        <v>0</v>
      </c>
      <c r="E23" s="40">
        <v>0</v>
      </c>
      <c r="F23" s="40">
        <v>0</v>
      </c>
      <c r="G23" s="40">
        <v>0</v>
      </c>
      <c r="H23" s="40">
        <v>0</v>
      </c>
      <c r="I23" s="39">
        <v>0</v>
      </c>
      <c r="K23" s="164">
        <f t="shared" si="3"/>
        <v>0</v>
      </c>
      <c r="L23" s="164">
        <f t="shared" si="4"/>
        <v>0</v>
      </c>
      <c r="M23" s="164">
        <f t="shared" si="4"/>
        <v>0</v>
      </c>
      <c r="N23" s="164">
        <f t="shared" si="4"/>
        <v>0</v>
      </c>
      <c r="O23" s="164">
        <f t="shared" si="4"/>
        <v>0</v>
      </c>
      <c r="P23" s="164">
        <f t="shared" si="4"/>
        <v>0</v>
      </c>
      <c r="Q23" s="164">
        <f t="shared" si="4"/>
        <v>0</v>
      </c>
      <c r="S23" s="327"/>
      <c r="T23" s="327"/>
      <c r="U23" s="327"/>
      <c r="V23" s="327"/>
      <c r="W23" s="327"/>
      <c r="X23" s="327"/>
      <c r="Y23" s="327"/>
    </row>
    <row r="24" spans="1:233" hidden="1" x14ac:dyDescent="0.5">
      <c r="A24" s="37" t="s">
        <v>222</v>
      </c>
      <c r="C24" s="265"/>
      <c r="D24" s="40"/>
      <c r="E24" s="40"/>
      <c r="F24" s="40"/>
      <c r="G24" s="40"/>
      <c r="H24" s="40"/>
      <c r="I24" s="39"/>
      <c r="K24" s="164"/>
      <c r="L24" s="164"/>
      <c r="M24" s="164"/>
      <c r="N24" s="164"/>
      <c r="O24" s="164"/>
      <c r="P24" s="164"/>
      <c r="Q24" s="164"/>
      <c r="S24" s="327"/>
      <c r="T24" s="327"/>
      <c r="U24" s="327"/>
      <c r="V24" s="327"/>
      <c r="W24" s="327"/>
      <c r="X24" s="327"/>
      <c r="Y24" s="327"/>
    </row>
    <row r="25" spans="1:233" s="43" customFormat="1" x14ac:dyDescent="0.5">
      <c r="A25" s="262" t="s">
        <v>58</v>
      </c>
      <c r="C25" s="44"/>
      <c r="D25" s="44"/>
      <c r="E25" s="44"/>
      <c r="F25" s="45"/>
      <c r="G25" s="45"/>
      <c r="H25" s="45"/>
      <c r="I25" s="46"/>
      <c r="S25" s="327"/>
      <c r="T25" s="327"/>
      <c r="U25" s="327"/>
      <c r="V25" s="327"/>
      <c r="W25" s="327"/>
      <c r="X25" s="327"/>
      <c r="Y25" s="32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row>
    <row r="26" spans="1:233" x14ac:dyDescent="0.5">
      <c r="A26" s="48" t="s">
        <v>45</v>
      </c>
      <c r="B26" s="43"/>
      <c r="C26" s="160">
        <f ca="1">SUM(K16:K21)</f>
        <v>88.07</v>
      </c>
      <c r="D26" s="160">
        <f ca="1">SUM(L16:L21)</f>
        <v>63.19</v>
      </c>
      <c r="E26" s="160">
        <f t="shared" ref="E26:I26" ca="1" si="5">SUM(M16:M21)</f>
        <v>53.71</v>
      </c>
      <c r="F26" s="160">
        <f t="shared" ca="1" si="5"/>
        <v>47.8</v>
      </c>
      <c r="G26" s="160">
        <f t="shared" ca="1" si="5"/>
        <v>36.97</v>
      </c>
      <c r="H26" s="160">
        <f t="shared" ca="1" si="5"/>
        <v>28.71</v>
      </c>
      <c r="I26" s="46">
        <f t="shared" ca="1" si="5"/>
        <v>21.810000000000002</v>
      </c>
      <c r="M26" s="1"/>
      <c r="N26" s="1"/>
      <c r="O26" s="1"/>
      <c r="P26" s="1"/>
      <c r="Q26" s="1"/>
      <c r="S26" s="327"/>
      <c r="T26" s="327"/>
      <c r="U26" s="327"/>
      <c r="V26" s="327"/>
      <c r="W26" s="327"/>
      <c r="X26" s="327"/>
      <c r="Y26" s="327"/>
    </row>
    <row r="27" spans="1:233" hidden="1" x14ac:dyDescent="0.5">
      <c r="A27" s="37" t="s">
        <v>223</v>
      </c>
      <c r="C27" s="40">
        <f t="shared" ref="C27:I27" si="6">C22*$B$161</f>
        <v>0</v>
      </c>
      <c r="D27" s="40">
        <f t="shared" si="6"/>
        <v>0</v>
      </c>
      <c r="E27" s="40">
        <f t="shared" si="6"/>
        <v>0</v>
      </c>
      <c r="F27" s="40">
        <f t="shared" si="6"/>
        <v>0</v>
      </c>
      <c r="G27" s="40">
        <f t="shared" si="6"/>
        <v>0</v>
      </c>
      <c r="H27" s="40">
        <f t="shared" si="6"/>
        <v>0</v>
      </c>
      <c r="I27" s="39">
        <f t="shared" si="6"/>
        <v>0</v>
      </c>
      <c r="M27" s="1"/>
      <c r="N27" s="1"/>
      <c r="O27" s="1"/>
      <c r="P27" s="1"/>
      <c r="Q27" s="1"/>
      <c r="S27" s="327"/>
      <c r="T27" s="327"/>
      <c r="U27" s="327"/>
      <c r="V27" s="327"/>
      <c r="W27" s="327"/>
      <c r="X27" s="327"/>
      <c r="Y27" s="327"/>
    </row>
    <row r="28" spans="1:233" x14ac:dyDescent="0.5">
      <c r="A28" s="119" t="s">
        <v>59</v>
      </c>
      <c r="B28" s="120"/>
      <c r="C28" s="121">
        <f ca="1">IF(C16="N/A","N/A",SUM(C16,C17,C18,C26))</f>
        <v>17701.07</v>
      </c>
      <c r="D28" s="121">
        <f ca="1">IF(D16="N/A","N/A",SUM(D16,D17,D18,D26))</f>
        <v>12700.19</v>
      </c>
      <c r="E28" s="121">
        <f ca="1">IF(E16="N/A","N/A",SUM(E16,E17,E18,E26))</f>
        <v>10793.71</v>
      </c>
      <c r="F28" s="121">
        <f ca="1">IF(F16="N/A","N/A",SUM(F16,F17,F18,F26,F19,F20,F21))</f>
        <v>9605.7999999999993</v>
      </c>
      <c r="G28" s="150">
        <f ca="1">IF(G16="N/A","N/A",SUM(G16,G17,G18,G26,G19,G20,G21))</f>
        <v>7429.97</v>
      </c>
      <c r="H28" s="121">
        <f ca="1">IF(H16="N/A","N/A",SUM(H16,H17,H18,H26))</f>
        <v>5769.71</v>
      </c>
      <c r="I28" s="122">
        <f ca="1">IF(I16="N/A","N/A",SUM(I16,I17,I18,I26))</f>
        <v>4383.8100000000004</v>
      </c>
      <c r="M28" s="1"/>
      <c r="N28" s="1"/>
      <c r="O28" s="1"/>
      <c r="P28" s="1"/>
      <c r="Q28" s="1"/>
      <c r="S28" s="327"/>
      <c r="T28" s="327"/>
      <c r="U28" s="327"/>
      <c r="V28" s="327"/>
      <c r="W28" s="327"/>
      <c r="X28" s="327"/>
      <c r="Y28" s="327"/>
    </row>
    <row r="29" spans="1:233" ht="19.2" hidden="1" customHeight="1" x14ac:dyDescent="0.5">
      <c r="A29" s="91" t="s">
        <v>63</v>
      </c>
      <c r="B29" s="71"/>
      <c r="C29" s="71"/>
      <c r="D29" s="71"/>
      <c r="E29" s="71"/>
      <c r="F29" s="71"/>
      <c r="G29" s="71"/>
      <c r="H29" s="71"/>
      <c r="I29" s="90"/>
      <c r="L29" s="657" t="s">
        <v>45</v>
      </c>
      <c r="M29" s="657"/>
      <c r="N29" s="657"/>
      <c r="O29" s="657"/>
      <c r="P29" s="657"/>
      <c r="Q29" s="657"/>
      <c r="S29" s="327"/>
      <c r="T29" s="327"/>
      <c r="U29" s="327"/>
      <c r="V29" s="327"/>
      <c r="W29" s="327"/>
      <c r="X29" s="327"/>
      <c r="Y29" s="327"/>
    </row>
    <row r="30" spans="1:233" ht="19.2" hidden="1" customHeight="1" x14ac:dyDescent="0.5">
      <c r="A30" s="27" t="s">
        <v>46</v>
      </c>
      <c r="B30" s="63"/>
      <c r="C30" s="35">
        <f ca="1">IFERROR(VLOOKUP($C$6,INDIRECT($C$156),3,TRUE),"N/A")</f>
        <v>5199</v>
      </c>
      <c r="D30" s="35">
        <f ca="1">IFERROR(VLOOKUP($C$6,INDIRECT($C$156),5,TRUE),"N/A")</f>
        <v>866</v>
      </c>
      <c r="E30" s="35">
        <f ca="1">IFERROR(VLOOKUP($C$6,INDIRECT($C$156),7,TRUE),"N/A")</f>
        <v>3768</v>
      </c>
      <c r="F30" s="35">
        <f ca="1">IFERROR(VLOOKUP($C$6,INDIRECT($C$156),9,TRUE),"N/A")</f>
        <v>628</v>
      </c>
      <c r="G30" s="149">
        <f ca="1">IFERROR(VLOOKUP($C$6,INDIRECT($C$156),11,TRUE),"N/A")</f>
        <v>3203</v>
      </c>
      <c r="H30" s="35">
        <f ca="1">IFERROR(VLOOKUP($C$6,INDIRECT($C$156),13,TRUE),"N/A")</f>
        <v>534</v>
      </c>
      <c r="I30" s="36">
        <f ca="1">IFERROR(VLOOKUP($C$6,INDIRECT($C$156),15,TRUE),"N/A")</f>
        <v>2827</v>
      </c>
      <c r="K30" s="164">
        <f t="shared" ref="K30:L35" ca="1" si="7">IFERROR(ROUND(C30*0.005,2),0)</f>
        <v>26</v>
      </c>
      <c r="L30" s="164">
        <f t="shared" ca="1" si="7"/>
        <v>4.33</v>
      </c>
      <c r="M30" s="164">
        <f t="shared" ref="M30:M35" ca="1" si="8">IFERROR(ROUND(E30*0.005,2),0)</f>
        <v>18.84</v>
      </c>
      <c r="N30" s="164">
        <f t="shared" ref="N30:N35" ca="1" si="9">IFERROR(ROUND(F30*0.005,2),0)</f>
        <v>3.14</v>
      </c>
      <c r="O30" s="164">
        <f t="shared" ref="O30:Q35" ca="1" si="10">IFERROR(ROUND(G30*0.005,2),0)</f>
        <v>16.02</v>
      </c>
      <c r="P30" s="164">
        <f t="shared" ca="1" si="10"/>
        <v>2.67</v>
      </c>
      <c r="Q30" s="164">
        <f ca="1">IFERROR(ROUND(I30*0.005,2),0)</f>
        <v>14.14</v>
      </c>
      <c r="S30" s="327"/>
      <c r="T30" s="327"/>
      <c r="U30" s="327"/>
      <c r="V30" s="327"/>
      <c r="W30" s="327"/>
      <c r="X30" s="327"/>
      <c r="Y30" s="327"/>
    </row>
    <row r="31" spans="1:233" ht="19.2" hidden="1" customHeight="1" x14ac:dyDescent="0.5">
      <c r="A31" s="37" t="s">
        <v>47</v>
      </c>
      <c r="B31" s="49"/>
      <c r="C31" s="38" t="str">
        <f ca="1">IFERROR(VLOOKUP($C$7,INDIRECT($C$156),3,TRUE),"N/A")</f>
        <v>N/A</v>
      </c>
      <c r="D31" s="38" t="str">
        <f ca="1">IFERROR(VLOOKUP($C$7,INDIRECT($C$156),5,TRUE),"N/A")</f>
        <v>N/A</v>
      </c>
      <c r="E31" s="38" t="str">
        <f ca="1">IFERROR(VLOOKUP($C$7,INDIRECT($C$156),7,TRUE),"N/A")</f>
        <v>N/A</v>
      </c>
      <c r="F31" s="38" t="str">
        <f ca="1">IFERROR(VLOOKUP($C$7,INDIRECT($C$156),9,TRUE),"N/A")</f>
        <v>N/A</v>
      </c>
      <c r="G31" s="40" t="str">
        <f ca="1">IFERROR(VLOOKUP($C$7,INDIRECT($C$156),11,TRUE),"N/A")</f>
        <v>N/A</v>
      </c>
      <c r="H31" s="38" t="str">
        <f ca="1">IFERROR(VLOOKUP($C$7,INDIRECT($C$156),13,TRUE),"N/A")</f>
        <v>N/A</v>
      </c>
      <c r="I31" s="39" t="str">
        <f ca="1">IFERROR(VLOOKUP($C$7,INDIRECT($C$156),15,TRUE),"N/A")</f>
        <v>N/A</v>
      </c>
      <c r="K31" s="164">
        <f t="shared" ca="1" si="7"/>
        <v>0</v>
      </c>
      <c r="L31" s="164">
        <f t="shared" ca="1" si="7"/>
        <v>0</v>
      </c>
      <c r="M31" s="164">
        <f t="shared" ca="1" si="8"/>
        <v>0</v>
      </c>
      <c r="N31" s="164">
        <f t="shared" ca="1" si="9"/>
        <v>0</v>
      </c>
      <c r="O31" s="164">
        <f t="shared" ca="1" si="10"/>
        <v>0</v>
      </c>
      <c r="P31" s="164">
        <f t="shared" ca="1" si="10"/>
        <v>0</v>
      </c>
      <c r="Q31" s="164">
        <f t="shared" ca="1" si="10"/>
        <v>0</v>
      </c>
      <c r="S31" s="327"/>
      <c r="T31" s="327"/>
      <c r="U31" s="327"/>
      <c r="V31" s="327"/>
      <c r="W31" s="327"/>
      <c r="X31" s="327"/>
      <c r="Y31" s="327"/>
    </row>
    <row r="32" spans="1:233" ht="19.2" hidden="1" customHeight="1" x14ac:dyDescent="0.5">
      <c r="A32" s="37" t="s">
        <v>48</v>
      </c>
      <c r="B32" s="49"/>
      <c r="C32" s="38">
        <f ca="1">VLOOKUP($C$149,INDIRECT($C$157),3,TRUE)</f>
        <v>3608</v>
      </c>
      <c r="D32" s="38">
        <f ca="1">VLOOKUP($C$149,INDIRECT($C$157),5,TRUE)</f>
        <v>601</v>
      </c>
      <c r="E32" s="38">
        <f ca="1">VLOOKUP($C$149,INDIRECT($C$157),7,TRUE)</f>
        <v>2551</v>
      </c>
      <c r="F32" s="38">
        <f ca="1">VLOOKUP($C$149,INDIRECT($C$157),9,TRUE)</f>
        <v>425</v>
      </c>
      <c r="G32" s="40">
        <f ca="1">VLOOKUP($C$149,INDIRECT($C$157),11,TRUE)</f>
        <v>2168</v>
      </c>
      <c r="H32" s="38">
        <f ca="1">VLOOKUP($C$149,INDIRECT($C$157),13,TRUE)</f>
        <v>361</v>
      </c>
      <c r="I32" s="39">
        <f ca="1">VLOOKUP($C$149,INDIRECT($C$157),15,TRUE)</f>
        <v>1953</v>
      </c>
      <c r="K32" s="164">
        <f t="shared" ca="1" si="7"/>
        <v>18.04</v>
      </c>
      <c r="L32" s="164">
        <f t="shared" ca="1" si="7"/>
        <v>3.01</v>
      </c>
      <c r="M32" s="164">
        <f t="shared" ca="1" si="8"/>
        <v>12.76</v>
      </c>
      <c r="N32" s="164">
        <f t="shared" ca="1" si="9"/>
        <v>2.13</v>
      </c>
      <c r="O32" s="164">
        <f t="shared" ca="1" si="10"/>
        <v>10.84</v>
      </c>
      <c r="P32" s="164">
        <f t="shared" ca="1" si="10"/>
        <v>1.81</v>
      </c>
      <c r="Q32" s="164">
        <f t="shared" ca="1" si="10"/>
        <v>9.77</v>
      </c>
      <c r="S32" s="327"/>
      <c r="T32" s="327"/>
      <c r="U32" s="327"/>
      <c r="V32" s="327"/>
      <c r="W32" s="327"/>
      <c r="X32" s="327"/>
      <c r="Y32" s="327"/>
    </row>
    <row r="33" spans="1:233" ht="19.2" hidden="1" customHeight="1" x14ac:dyDescent="0.5">
      <c r="A33" s="37" t="s">
        <v>50</v>
      </c>
      <c r="B33" s="49"/>
      <c r="C33" s="38" t="s">
        <v>51</v>
      </c>
      <c r="D33" s="38" t="s">
        <v>51</v>
      </c>
      <c r="E33" s="38" t="s">
        <v>51</v>
      </c>
      <c r="F33" s="40" t="str">
        <f ca="1">IF(RiderPlus="No","N/A",IFERROR(VLOOKUP($C$6,INDIRECT(E156),3,TRUE),"N/A"))</f>
        <v>N/A</v>
      </c>
      <c r="G33" s="40" t="str">
        <f ca="1">IF(RiderPlus="No","N/A",IFERROR(VLOOKUP($C$6,INDIRECT(E156),7,TRUE),"N/A"))</f>
        <v>N/A</v>
      </c>
      <c r="H33" s="38" t="s">
        <v>51</v>
      </c>
      <c r="I33" s="39" t="s">
        <v>51</v>
      </c>
      <c r="K33" s="164">
        <f t="shared" si="7"/>
        <v>0</v>
      </c>
      <c r="L33" s="164">
        <f t="shared" si="7"/>
        <v>0</v>
      </c>
      <c r="M33" s="164">
        <f t="shared" si="8"/>
        <v>0</v>
      </c>
      <c r="N33" s="164">
        <f t="shared" ca="1" si="9"/>
        <v>0</v>
      </c>
      <c r="O33" s="164">
        <f t="shared" ca="1" si="10"/>
        <v>0</v>
      </c>
      <c r="P33" s="164">
        <f t="shared" si="10"/>
        <v>0</v>
      </c>
      <c r="Q33" s="164">
        <f t="shared" si="10"/>
        <v>0</v>
      </c>
      <c r="S33" s="327"/>
      <c r="T33" s="327"/>
      <c r="U33" s="327"/>
      <c r="V33" s="327"/>
      <c r="W33" s="327"/>
      <c r="X33" s="327"/>
      <c r="Y33" s="327"/>
    </row>
    <row r="34" spans="1:233" s="43" customFormat="1" ht="19.2" hidden="1" customHeight="1" x14ac:dyDescent="0.5">
      <c r="A34" s="37" t="s">
        <v>52</v>
      </c>
      <c r="B34" s="49"/>
      <c r="C34" s="38" t="s">
        <v>51</v>
      </c>
      <c r="D34" s="38" t="s">
        <v>51</v>
      </c>
      <c r="E34" s="38" t="s">
        <v>51</v>
      </c>
      <c r="F34" s="40" t="str">
        <f ca="1">IF(RiderPlus="No","N/A",IFERROR(VLOOKUP($C$7,INDIRECT(E156),3,TRUE),"N/A"))</f>
        <v>N/A</v>
      </c>
      <c r="G34" s="40" t="str">
        <f ca="1">IF(RiderPlus="No","N/A",IFERROR(VLOOKUP($C$7,INDIRECT(E156),7,TRUE),"N/A"))</f>
        <v>N/A</v>
      </c>
      <c r="H34" s="38" t="s">
        <v>51</v>
      </c>
      <c r="I34" s="39" t="s">
        <v>51</v>
      </c>
      <c r="J34" s="1"/>
      <c r="K34" s="164">
        <f t="shared" si="7"/>
        <v>0</v>
      </c>
      <c r="L34" s="164">
        <f t="shared" si="7"/>
        <v>0</v>
      </c>
      <c r="M34" s="164">
        <f t="shared" si="8"/>
        <v>0</v>
      </c>
      <c r="N34" s="164">
        <f t="shared" ca="1" si="9"/>
        <v>0</v>
      </c>
      <c r="O34" s="164">
        <f t="shared" ca="1" si="10"/>
        <v>0</v>
      </c>
      <c r="P34" s="164">
        <f t="shared" si="10"/>
        <v>0</v>
      </c>
      <c r="Q34" s="164">
        <f t="shared" si="10"/>
        <v>0</v>
      </c>
      <c r="S34" s="327"/>
      <c r="T34" s="327"/>
      <c r="U34" s="327"/>
      <c r="V34" s="327"/>
      <c r="W34" s="327"/>
      <c r="X34" s="327"/>
      <c r="Y34" s="32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row>
    <row r="35" spans="1:233" ht="19.2" hidden="1" customHeight="1" x14ac:dyDescent="0.5">
      <c r="A35" s="37" t="s">
        <v>53</v>
      </c>
      <c r="B35" s="49"/>
      <c r="C35" s="38" t="s">
        <v>51</v>
      </c>
      <c r="D35" s="38" t="s">
        <v>51</v>
      </c>
      <c r="E35" s="38" t="s">
        <v>51</v>
      </c>
      <c r="F35" s="40" t="str">
        <f ca="1">IF(RiderPlus="No","N/A",IFERROR(VLOOKUP($G$6,INDIRECT(E157),3,TRUE),"N/A"))</f>
        <v>N/A</v>
      </c>
      <c r="G35" s="40" t="str">
        <f ca="1">IF(RiderPlus="No","N/A",IFERROR(VLOOKUP($G$6,INDIRECT(E157),7,TRUE),"N/A"))</f>
        <v>N/A</v>
      </c>
      <c r="H35" s="38" t="s">
        <v>51</v>
      </c>
      <c r="I35" s="39" t="s">
        <v>51</v>
      </c>
      <c r="K35" s="164">
        <f t="shared" si="7"/>
        <v>0</v>
      </c>
      <c r="L35" s="164">
        <f t="shared" si="7"/>
        <v>0</v>
      </c>
      <c r="M35" s="164">
        <f t="shared" si="8"/>
        <v>0</v>
      </c>
      <c r="N35" s="164">
        <f t="shared" ca="1" si="9"/>
        <v>0</v>
      </c>
      <c r="O35" s="164">
        <f t="shared" ca="1" si="10"/>
        <v>0</v>
      </c>
      <c r="P35" s="164">
        <f t="shared" si="10"/>
        <v>0</v>
      </c>
      <c r="Q35" s="164">
        <f>IFERROR(ROUND(I35*0.005,2),0)</f>
        <v>0</v>
      </c>
      <c r="S35" s="327"/>
      <c r="T35" s="327"/>
      <c r="U35" s="327"/>
      <c r="V35" s="327"/>
      <c r="W35" s="327"/>
      <c r="X35" s="327"/>
      <c r="Y35" s="327"/>
    </row>
    <row r="36" spans="1:233" ht="19.2" hidden="1" customHeight="1" x14ac:dyDescent="0.5">
      <c r="A36" s="37" t="s">
        <v>54</v>
      </c>
      <c r="B36" s="49"/>
      <c r="C36" s="40">
        <v>0</v>
      </c>
      <c r="D36" s="40">
        <v>0</v>
      </c>
      <c r="E36" s="40">
        <v>0</v>
      </c>
      <c r="F36" s="40">
        <v>0</v>
      </c>
      <c r="G36" s="40">
        <v>0</v>
      </c>
      <c r="H36" s="40">
        <v>0</v>
      </c>
      <c r="I36" s="39">
        <v>0</v>
      </c>
      <c r="M36" s="1"/>
      <c r="N36" s="1"/>
      <c r="O36" s="1"/>
      <c r="P36" s="1"/>
      <c r="Q36" s="1"/>
      <c r="S36" s="327"/>
      <c r="T36" s="327"/>
      <c r="U36" s="327"/>
      <c r="V36" s="327"/>
      <c r="W36" s="327"/>
      <c r="X36" s="327"/>
      <c r="Y36" s="327"/>
    </row>
    <row r="37" spans="1:233" ht="19.2" hidden="1" customHeight="1" x14ac:dyDescent="0.5">
      <c r="A37" s="42" t="s">
        <v>58</v>
      </c>
      <c r="B37" s="43"/>
      <c r="C37" s="44"/>
      <c r="D37" s="44"/>
      <c r="E37" s="44"/>
      <c r="F37" s="45"/>
      <c r="G37" s="45"/>
      <c r="H37" s="45"/>
      <c r="I37" s="46"/>
      <c r="J37" s="43"/>
      <c r="K37" s="43"/>
      <c r="L37" s="43"/>
      <c r="M37" s="43"/>
      <c r="N37" s="43"/>
      <c r="O37" s="43"/>
      <c r="P37" s="43"/>
      <c r="Q37" s="43"/>
      <c r="R37" s="1"/>
      <c r="S37" s="327"/>
      <c r="T37" s="327"/>
      <c r="U37" s="327"/>
      <c r="V37" s="327"/>
      <c r="W37" s="327"/>
      <c r="X37" s="327"/>
      <c r="Y37" s="327"/>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row>
    <row r="38" spans="1:233" ht="19.2" hidden="1" customHeight="1" x14ac:dyDescent="0.5">
      <c r="A38" s="48" t="s">
        <v>45</v>
      </c>
      <c r="B38" s="43"/>
      <c r="C38" s="160">
        <f t="shared" ref="C38:I38" ca="1" si="11">SUM(K30:K35)</f>
        <v>44.04</v>
      </c>
      <c r="D38" s="160">
        <f t="shared" ca="1" si="11"/>
        <v>7.34</v>
      </c>
      <c r="E38" s="160">
        <f t="shared" ca="1" si="11"/>
        <v>31.6</v>
      </c>
      <c r="F38" s="160">
        <f t="shared" ca="1" si="11"/>
        <v>5.27</v>
      </c>
      <c r="G38" s="160">
        <f t="shared" ca="1" si="11"/>
        <v>26.86</v>
      </c>
      <c r="H38" s="160">
        <f t="shared" ca="1" si="11"/>
        <v>4.4800000000000004</v>
      </c>
      <c r="I38" s="46">
        <f t="shared" ca="1" si="11"/>
        <v>23.91</v>
      </c>
      <c r="M38" s="1"/>
      <c r="N38" s="1"/>
      <c r="O38" s="1"/>
      <c r="P38" s="1"/>
      <c r="Q38" s="1"/>
      <c r="R38" s="1"/>
      <c r="S38" s="327"/>
      <c r="T38" s="327"/>
      <c r="U38" s="327"/>
      <c r="V38" s="327"/>
      <c r="W38" s="327"/>
      <c r="X38" s="327"/>
      <c r="Y38" s="327"/>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row>
    <row r="39" spans="1:233" s="87" customFormat="1" ht="21" hidden="1" customHeight="1" x14ac:dyDescent="0.5">
      <c r="A39" s="37" t="s">
        <v>223</v>
      </c>
      <c r="B39" s="1"/>
      <c r="C39" s="40">
        <f t="shared" ref="C39:I39" si="12">C36*$B$161</f>
        <v>0</v>
      </c>
      <c r="D39" s="40">
        <f t="shared" si="12"/>
        <v>0</v>
      </c>
      <c r="E39" s="40">
        <f t="shared" si="12"/>
        <v>0</v>
      </c>
      <c r="F39" s="40">
        <f t="shared" si="12"/>
        <v>0</v>
      </c>
      <c r="G39" s="40">
        <f t="shared" si="12"/>
        <v>0</v>
      </c>
      <c r="H39" s="40">
        <f t="shared" si="12"/>
        <v>0</v>
      </c>
      <c r="I39" s="39">
        <f t="shared" si="12"/>
        <v>0</v>
      </c>
      <c r="J39" s="1"/>
      <c r="K39" s="1"/>
      <c r="L39" s="1"/>
      <c r="M39" s="1"/>
      <c r="N39" s="1"/>
      <c r="O39" s="1"/>
      <c r="P39" s="1"/>
      <c r="Q39" s="1"/>
      <c r="R39" s="437"/>
      <c r="S39" s="327"/>
      <c r="T39" s="327"/>
      <c r="U39" s="327"/>
      <c r="V39" s="327"/>
      <c r="W39" s="327"/>
      <c r="X39" s="327"/>
      <c r="Y39" s="327"/>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c r="CB39" s="436"/>
      <c r="CC39" s="436"/>
      <c r="CD39" s="436"/>
      <c r="CE39" s="436"/>
      <c r="CF39" s="436"/>
      <c r="CG39" s="436"/>
      <c r="CH39" s="436"/>
      <c r="CI39" s="436"/>
      <c r="CJ39" s="436"/>
      <c r="CK39" s="436"/>
      <c r="CL39" s="436"/>
      <c r="CM39" s="436"/>
      <c r="CN39" s="436"/>
      <c r="CO39" s="436"/>
      <c r="CP39" s="436"/>
      <c r="CQ39" s="436"/>
      <c r="CR39" s="436"/>
      <c r="CS39" s="436"/>
      <c r="CT39" s="436"/>
      <c r="CU39" s="436"/>
      <c r="CV39" s="436"/>
      <c r="CW39" s="436"/>
      <c r="CX39" s="436"/>
      <c r="CY39" s="436"/>
      <c r="CZ39" s="436"/>
      <c r="DA39" s="436"/>
      <c r="DB39" s="436"/>
      <c r="DC39" s="436"/>
      <c r="DD39" s="438"/>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439"/>
      <c r="ED39" s="439"/>
      <c r="EE39" s="439"/>
      <c r="EF39" s="439"/>
      <c r="EG39" s="436"/>
      <c r="EH39" s="436"/>
      <c r="EI39" s="436"/>
      <c r="EJ39" s="436"/>
      <c r="EK39" s="436"/>
      <c r="EL39" s="436"/>
      <c r="EM39" s="436"/>
      <c r="EN39" s="436"/>
      <c r="EO39" s="436"/>
      <c r="EP39" s="436"/>
      <c r="EQ39" s="436"/>
      <c r="ER39" s="436"/>
      <c r="ES39" s="436"/>
      <c r="ET39" s="436"/>
      <c r="EU39" s="436"/>
      <c r="EV39" s="436"/>
      <c r="EW39" s="436"/>
      <c r="EX39" s="436"/>
      <c r="EY39" s="436"/>
      <c r="EZ39" s="436"/>
      <c r="FA39" s="436"/>
      <c r="FB39" s="436"/>
      <c r="FC39" s="436"/>
      <c r="FD39" s="436"/>
      <c r="FE39" s="436"/>
      <c r="FF39" s="436"/>
      <c r="FG39" s="436"/>
      <c r="FH39" s="436"/>
      <c r="FI39" s="436"/>
      <c r="FJ39" s="436"/>
      <c r="FK39" s="436"/>
      <c r="FL39" s="436"/>
      <c r="FM39" s="436"/>
      <c r="FN39" s="436"/>
      <c r="FO39" s="436"/>
      <c r="FP39" s="436"/>
      <c r="FQ39" s="436"/>
      <c r="FR39" s="436"/>
      <c r="FS39" s="436"/>
      <c r="FT39" s="436"/>
      <c r="FU39" s="436"/>
      <c r="FV39" s="436"/>
      <c r="FW39" s="436"/>
      <c r="FX39" s="436"/>
      <c r="FY39" s="436"/>
      <c r="FZ39" s="436"/>
      <c r="GA39" s="436"/>
      <c r="GB39" s="436"/>
      <c r="GC39" s="436"/>
      <c r="GD39" s="436"/>
      <c r="GE39" s="436"/>
      <c r="GF39" s="436"/>
      <c r="GG39" s="436"/>
      <c r="GH39" s="436"/>
      <c r="GI39" s="436"/>
      <c r="GJ39" s="436"/>
      <c r="GK39" s="436"/>
      <c r="GL39" s="436"/>
      <c r="GM39" s="436"/>
      <c r="GN39" s="436"/>
      <c r="GO39" s="436"/>
      <c r="GP39" s="436"/>
      <c r="GQ39" s="436"/>
      <c r="GR39" s="436"/>
      <c r="GS39" s="436"/>
      <c r="GT39" s="436"/>
      <c r="GU39" s="436"/>
      <c r="GV39" s="436"/>
      <c r="GW39" s="436"/>
      <c r="GX39" s="436"/>
      <c r="GY39" s="436"/>
      <c r="GZ39" s="436"/>
      <c r="HA39" s="436"/>
      <c r="HB39" s="436"/>
      <c r="HC39" s="436"/>
      <c r="HD39" s="436"/>
      <c r="HE39" s="436"/>
      <c r="HF39" s="436"/>
      <c r="HG39" s="436"/>
      <c r="HH39" s="436"/>
      <c r="HI39" s="436"/>
      <c r="HJ39" s="436"/>
      <c r="HK39" s="436"/>
      <c r="HL39" s="436"/>
      <c r="HM39" s="436"/>
      <c r="HN39" s="436"/>
      <c r="HO39" s="436"/>
      <c r="HP39" s="436"/>
      <c r="HQ39" s="436"/>
      <c r="HR39" s="436"/>
      <c r="HS39" s="436"/>
      <c r="HT39" s="436"/>
      <c r="HU39" s="436"/>
      <c r="HV39" s="436"/>
      <c r="HW39" s="436"/>
      <c r="HX39" s="436"/>
      <c r="HY39" s="436"/>
    </row>
    <row r="40" spans="1:233" s="87" customFormat="1" ht="19.2" hidden="1" customHeight="1" x14ac:dyDescent="0.5">
      <c r="A40" s="123" t="s">
        <v>224</v>
      </c>
      <c r="B40" s="124"/>
      <c r="C40" s="125">
        <f t="shared" ref="C40:I40" ca="1" si="13">IF(C16="N/A","N/A",SUM(C30:C39))</f>
        <v>8851.0400000000009</v>
      </c>
      <c r="D40" s="125">
        <f t="shared" ca="1" si="13"/>
        <v>1474.34</v>
      </c>
      <c r="E40" s="125">
        <f t="shared" ca="1" si="13"/>
        <v>6350.6</v>
      </c>
      <c r="F40" s="125">
        <f t="shared" ca="1" si="13"/>
        <v>1058.27</v>
      </c>
      <c r="G40" s="151">
        <f t="shared" ca="1" si="13"/>
        <v>5397.86</v>
      </c>
      <c r="H40" s="125">
        <f t="shared" ca="1" si="13"/>
        <v>899.48</v>
      </c>
      <c r="I40" s="126">
        <f t="shared" ca="1" si="13"/>
        <v>4803.91</v>
      </c>
      <c r="J40" s="1"/>
      <c r="K40" s="1"/>
      <c r="L40" s="1"/>
      <c r="M40" s="1"/>
      <c r="N40" s="1"/>
      <c r="O40" s="1"/>
      <c r="P40" s="1"/>
      <c r="Q40" s="1"/>
      <c r="R40" s="437"/>
      <c r="S40" s="327"/>
      <c r="T40" s="327"/>
      <c r="U40" s="327"/>
      <c r="V40" s="327"/>
      <c r="W40" s="327"/>
      <c r="X40" s="327"/>
      <c r="Y40" s="327"/>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c r="CB40" s="436"/>
      <c r="CC40" s="436"/>
      <c r="CD40" s="436"/>
      <c r="CE40" s="436"/>
      <c r="CF40" s="436"/>
      <c r="CG40" s="436"/>
      <c r="CH40" s="436"/>
      <c r="CI40" s="436"/>
      <c r="CJ40" s="436"/>
      <c r="CK40" s="436"/>
      <c r="CL40" s="436"/>
      <c r="CM40" s="436"/>
      <c r="CN40" s="436"/>
      <c r="CO40" s="436"/>
      <c r="CP40" s="436"/>
      <c r="CQ40" s="436"/>
      <c r="CR40" s="436"/>
      <c r="CS40" s="436"/>
      <c r="CT40" s="436"/>
      <c r="CU40" s="436"/>
      <c r="CV40" s="436"/>
      <c r="CW40" s="436"/>
      <c r="CX40" s="436"/>
      <c r="CY40" s="436"/>
      <c r="CZ40" s="436"/>
      <c r="DA40" s="436"/>
      <c r="DB40" s="436"/>
      <c r="DC40" s="436"/>
      <c r="DD40" s="438"/>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439"/>
      <c r="EG40" s="436"/>
      <c r="EH40" s="436"/>
      <c r="EI40" s="436"/>
      <c r="EJ40" s="436"/>
      <c r="EK40" s="436"/>
      <c r="EL40" s="436"/>
      <c r="EM40" s="436"/>
      <c r="EN40" s="436"/>
      <c r="EO40" s="436"/>
      <c r="EP40" s="436"/>
      <c r="EQ40" s="436"/>
      <c r="ER40" s="436"/>
      <c r="ES40" s="436"/>
      <c r="ET40" s="436"/>
      <c r="EU40" s="436"/>
      <c r="EV40" s="436"/>
      <c r="EW40" s="436"/>
      <c r="EX40" s="436"/>
      <c r="EY40" s="436"/>
      <c r="EZ40" s="436"/>
      <c r="FA40" s="436"/>
      <c r="FB40" s="436"/>
      <c r="FC40" s="436"/>
      <c r="FD40" s="436"/>
      <c r="FE40" s="436"/>
      <c r="FF40" s="436"/>
      <c r="FG40" s="436"/>
      <c r="FH40" s="436"/>
      <c r="FI40" s="436"/>
      <c r="FJ40" s="436"/>
      <c r="FK40" s="436"/>
      <c r="FL40" s="436"/>
      <c r="FM40" s="436"/>
      <c r="FN40" s="436"/>
      <c r="FO40" s="436"/>
      <c r="FP40" s="436"/>
      <c r="FQ40" s="436"/>
      <c r="FR40" s="436"/>
      <c r="FS40" s="436"/>
      <c r="FT40" s="436"/>
      <c r="FU40" s="436"/>
      <c r="FV40" s="436"/>
      <c r="FW40" s="436"/>
      <c r="FX40" s="436"/>
      <c r="FY40" s="436"/>
      <c r="FZ40" s="436"/>
      <c r="GA40" s="436"/>
      <c r="GB40" s="436"/>
      <c r="GC40" s="436"/>
      <c r="GD40" s="436"/>
      <c r="GE40" s="436"/>
      <c r="GF40" s="436"/>
      <c r="GG40" s="436"/>
      <c r="GH40" s="436"/>
      <c r="GI40" s="436"/>
      <c r="GJ40" s="436"/>
      <c r="GK40" s="436"/>
      <c r="GL40" s="436"/>
      <c r="GM40" s="436"/>
      <c r="GN40" s="436"/>
      <c r="GO40" s="436"/>
      <c r="GP40" s="436"/>
      <c r="GQ40" s="436"/>
      <c r="GR40" s="436"/>
      <c r="GS40" s="436"/>
      <c r="GT40" s="436"/>
      <c r="GU40" s="436"/>
      <c r="GV40" s="436"/>
      <c r="GW40" s="436"/>
      <c r="GX40" s="436"/>
      <c r="GY40" s="436"/>
      <c r="GZ40" s="436"/>
      <c r="HA40" s="436"/>
      <c r="HB40" s="436"/>
      <c r="HC40" s="436"/>
      <c r="HD40" s="436"/>
      <c r="HE40" s="436"/>
      <c r="HF40" s="436"/>
      <c r="HG40" s="436"/>
      <c r="HH40" s="436"/>
      <c r="HI40" s="436"/>
      <c r="HJ40" s="436"/>
      <c r="HK40" s="436"/>
      <c r="HL40" s="436"/>
      <c r="HM40" s="436"/>
      <c r="HN40" s="436"/>
      <c r="HO40" s="436"/>
      <c r="HP40" s="436"/>
      <c r="HQ40" s="436"/>
      <c r="HR40" s="436"/>
      <c r="HS40" s="436"/>
      <c r="HT40" s="436"/>
      <c r="HU40" s="436"/>
      <c r="HV40" s="436"/>
      <c r="HW40" s="436"/>
      <c r="HX40" s="436"/>
      <c r="HY40" s="436"/>
    </row>
    <row r="41" spans="1:233" s="87" customFormat="1" ht="19.2" hidden="1" customHeight="1" x14ac:dyDescent="0.5">
      <c r="A41" s="119" t="s">
        <v>65</v>
      </c>
      <c r="B41" s="120"/>
      <c r="C41" s="121">
        <f t="shared" ref="C41:I41" ca="1" si="14">IF(C16="N/A","N/A",SUM(C30:C32)+C38)</f>
        <v>8851.0400000000009</v>
      </c>
      <c r="D41" s="121">
        <f t="shared" ca="1" si="14"/>
        <v>1474.34</v>
      </c>
      <c r="E41" s="121">
        <f t="shared" ca="1" si="14"/>
        <v>6350.6</v>
      </c>
      <c r="F41" s="121">
        <f t="shared" ca="1" si="14"/>
        <v>1058.27</v>
      </c>
      <c r="G41" s="150">
        <f t="shared" ca="1" si="14"/>
        <v>5397.86</v>
      </c>
      <c r="H41" s="121">
        <f t="shared" ca="1" si="14"/>
        <v>899.48</v>
      </c>
      <c r="I41" s="122">
        <f t="shared" ca="1" si="14"/>
        <v>4803.91</v>
      </c>
      <c r="J41" s="1"/>
      <c r="K41" s="1"/>
      <c r="L41" s="1"/>
      <c r="M41" s="1"/>
      <c r="N41" s="1"/>
      <c r="O41" s="1"/>
      <c r="P41" s="1"/>
      <c r="Q41" s="1"/>
      <c r="R41" s="437"/>
      <c r="S41" s="327"/>
      <c r="T41" s="327"/>
      <c r="U41" s="327"/>
      <c r="V41" s="327"/>
      <c r="W41" s="327"/>
      <c r="X41" s="327"/>
      <c r="Y41" s="327"/>
      <c r="Z41" s="436"/>
      <c r="AA41" s="436"/>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c r="CB41" s="436"/>
      <c r="CC41" s="436"/>
      <c r="CD41" s="436"/>
      <c r="CE41" s="436"/>
      <c r="CF41" s="436"/>
      <c r="CG41" s="436"/>
      <c r="CH41" s="436"/>
      <c r="CI41" s="436"/>
      <c r="CJ41" s="436"/>
      <c r="CK41" s="436"/>
      <c r="CL41" s="436"/>
      <c r="CM41" s="436"/>
      <c r="CN41" s="436"/>
      <c r="CO41" s="436"/>
      <c r="CP41" s="436"/>
      <c r="CQ41" s="436"/>
      <c r="CR41" s="436"/>
      <c r="CS41" s="436"/>
      <c r="CT41" s="436"/>
      <c r="CU41" s="436"/>
      <c r="CV41" s="436"/>
      <c r="CW41" s="436"/>
      <c r="CX41" s="436"/>
      <c r="CY41" s="436"/>
      <c r="CZ41" s="436"/>
      <c r="DA41" s="436"/>
      <c r="DB41" s="436"/>
      <c r="DC41" s="436"/>
      <c r="DD41" s="438"/>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439"/>
      <c r="EG41" s="436"/>
      <c r="EH41" s="436"/>
      <c r="EI41" s="436"/>
      <c r="EJ41" s="436"/>
      <c r="EK41" s="436"/>
      <c r="EL41" s="436"/>
      <c r="EM41" s="436"/>
      <c r="EN41" s="436"/>
      <c r="EO41" s="436"/>
      <c r="EP41" s="436"/>
      <c r="EQ41" s="436"/>
      <c r="ER41" s="436"/>
      <c r="ES41" s="436"/>
      <c r="ET41" s="436"/>
      <c r="EU41" s="436"/>
      <c r="EV41" s="436"/>
      <c r="EW41" s="436"/>
      <c r="EX41" s="436"/>
      <c r="EY41" s="436"/>
      <c r="EZ41" s="436"/>
      <c r="FA41" s="436"/>
      <c r="FB41" s="436"/>
      <c r="FC41" s="436"/>
      <c r="FD41" s="436"/>
      <c r="FE41" s="436"/>
      <c r="FF41" s="436"/>
      <c r="FG41" s="436"/>
      <c r="FH41" s="436"/>
      <c r="FI41" s="436"/>
      <c r="FJ41" s="436"/>
      <c r="FK41" s="436"/>
      <c r="FL41" s="436"/>
      <c r="FM41" s="436"/>
      <c r="FN41" s="436"/>
      <c r="FO41" s="436"/>
      <c r="FP41" s="436"/>
      <c r="FQ41" s="436"/>
      <c r="FR41" s="436"/>
      <c r="FS41" s="436"/>
      <c r="FT41" s="436"/>
      <c r="FU41" s="436"/>
      <c r="FV41" s="436"/>
      <c r="FW41" s="436"/>
      <c r="FX41" s="436"/>
      <c r="FY41" s="436"/>
      <c r="FZ41" s="436"/>
      <c r="GA41" s="436"/>
      <c r="GB41" s="436"/>
      <c r="GC41" s="436"/>
      <c r="GD41" s="436"/>
      <c r="GE41" s="436"/>
      <c r="GF41" s="436"/>
      <c r="GG41" s="436"/>
      <c r="GH41" s="436"/>
      <c r="GI41" s="436"/>
      <c r="GJ41" s="436"/>
      <c r="GK41" s="436"/>
      <c r="GL41" s="436"/>
      <c r="GM41" s="436"/>
      <c r="GN41" s="436"/>
      <c r="GO41" s="436"/>
      <c r="GP41" s="436"/>
      <c r="GQ41" s="436"/>
      <c r="GR41" s="436"/>
      <c r="GS41" s="436"/>
      <c r="GT41" s="436"/>
      <c r="GU41" s="436"/>
      <c r="GV41" s="436"/>
      <c r="GW41" s="436"/>
      <c r="GX41" s="436"/>
      <c r="GY41" s="436"/>
      <c r="GZ41" s="436"/>
      <c r="HA41" s="436"/>
      <c r="HB41" s="436"/>
      <c r="HC41" s="436"/>
      <c r="HD41" s="436"/>
      <c r="HE41" s="436"/>
      <c r="HF41" s="436"/>
      <c r="HG41" s="436"/>
      <c r="HH41" s="436"/>
      <c r="HI41" s="436"/>
      <c r="HJ41" s="436"/>
      <c r="HK41" s="436"/>
      <c r="HL41" s="436"/>
      <c r="HM41" s="436"/>
      <c r="HN41" s="436"/>
      <c r="HO41" s="436"/>
      <c r="HP41" s="436"/>
      <c r="HQ41" s="436"/>
      <c r="HR41" s="436"/>
      <c r="HS41" s="436"/>
      <c r="HT41" s="436"/>
      <c r="HU41" s="436"/>
      <c r="HV41" s="436"/>
      <c r="HW41" s="436"/>
      <c r="HX41" s="436"/>
      <c r="HY41" s="436"/>
    </row>
    <row r="42" spans="1:233" s="87" customFormat="1" ht="19.2" hidden="1" customHeight="1" x14ac:dyDescent="0.5">
      <c r="A42" s="91" t="s">
        <v>66</v>
      </c>
      <c r="B42" s="71"/>
      <c r="C42" s="71"/>
      <c r="D42" s="71"/>
      <c r="E42" s="71"/>
      <c r="F42" s="71"/>
      <c r="G42" s="71"/>
      <c r="H42" s="71"/>
      <c r="I42" s="90"/>
      <c r="J42" s="436"/>
      <c r="K42" s="436"/>
      <c r="L42" s="195" t="s">
        <v>45</v>
      </c>
      <c r="M42" s="195"/>
      <c r="N42" s="195"/>
      <c r="O42" s="195"/>
      <c r="P42" s="195"/>
      <c r="Q42" s="195"/>
      <c r="R42" s="437"/>
      <c r="S42" s="327"/>
      <c r="T42" s="327"/>
      <c r="U42" s="327"/>
      <c r="V42" s="327"/>
      <c r="W42" s="327"/>
      <c r="X42" s="327"/>
      <c r="Y42" s="327"/>
      <c r="Z42" s="436"/>
      <c r="AA42" s="436"/>
      <c r="AB42" s="436"/>
      <c r="AC42" s="436"/>
      <c r="AD42" s="436"/>
      <c r="AE42" s="436"/>
      <c r="AF42" s="436"/>
      <c r="AG42" s="436"/>
      <c r="AH42" s="436"/>
      <c r="AI42" s="436"/>
      <c r="AJ42" s="436"/>
      <c r="AK42" s="436"/>
      <c r="AL42" s="436"/>
      <c r="AM42" s="436"/>
      <c r="AN42" s="436"/>
      <c r="AO42" s="436"/>
      <c r="AP42" s="436"/>
      <c r="AQ42" s="436"/>
      <c r="AR42" s="436"/>
      <c r="AS42" s="436"/>
      <c r="AT42" s="436"/>
      <c r="AU42" s="436"/>
      <c r="AV42" s="436"/>
      <c r="AW42" s="436"/>
      <c r="AX42" s="436"/>
      <c r="AY42" s="436"/>
      <c r="AZ42" s="436"/>
      <c r="BA42" s="436"/>
      <c r="BB42" s="436"/>
      <c r="BC42" s="436"/>
      <c r="BD42" s="436"/>
      <c r="BE42" s="436"/>
      <c r="BF42" s="436"/>
      <c r="BG42" s="436"/>
      <c r="BH42" s="436"/>
      <c r="BI42" s="436"/>
      <c r="BJ42" s="436"/>
      <c r="BK42" s="436"/>
      <c r="BL42" s="436"/>
      <c r="BM42" s="436"/>
      <c r="BN42" s="436"/>
      <c r="BO42" s="436"/>
      <c r="BP42" s="436"/>
      <c r="BQ42" s="436"/>
      <c r="BR42" s="436"/>
      <c r="BS42" s="436"/>
      <c r="BT42" s="436"/>
      <c r="BU42" s="436"/>
      <c r="BV42" s="436"/>
      <c r="BW42" s="436"/>
      <c r="BX42" s="436"/>
      <c r="BY42" s="436"/>
      <c r="BZ42" s="436"/>
      <c r="CA42" s="436"/>
      <c r="CB42" s="436"/>
      <c r="CC42" s="436"/>
      <c r="CD42" s="436"/>
      <c r="CE42" s="436"/>
      <c r="CF42" s="436"/>
      <c r="CG42" s="436"/>
      <c r="CH42" s="436"/>
      <c r="CI42" s="436"/>
      <c r="CJ42" s="436"/>
      <c r="CK42" s="436"/>
      <c r="CL42" s="436"/>
      <c r="CM42" s="436"/>
      <c r="CN42" s="436"/>
      <c r="CO42" s="436"/>
      <c r="CP42" s="436"/>
      <c r="CQ42" s="436"/>
      <c r="CR42" s="436"/>
      <c r="CS42" s="436"/>
      <c r="CT42" s="436"/>
      <c r="CU42" s="436"/>
      <c r="CV42" s="436"/>
      <c r="CW42" s="436"/>
      <c r="CX42" s="436"/>
      <c r="CY42" s="436"/>
      <c r="CZ42" s="436"/>
      <c r="DA42" s="436"/>
      <c r="DB42" s="436"/>
      <c r="DC42" s="436"/>
      <c r="DD42" s="438"/>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439"/>
      <c r="ED42" s="439"/>
      <c r="EE42" s="439"/>
      <c r="EF42" s="439"/>
      <c r="EG42" s="436"/>
      <c r="EH42" s="436"/>
      <c r="EI42" s="436"/>
      <c r="EJ42" s="436"/>
      <c r="EK42" s="436"/>
      <c r="EL42" s="436"/>
      <c r="EM42" s="436"/>
      <c r="EN42" s="436"/>
      <c r="EO42" s="436"/>
      <c r="EP42" s="436"/>
      <c r="EQ42" s="436"/>
      <c r="ER42" s="436"/>
      <c r="ES42" s="436"/>
      <c r="ET42" s="436"/>
      <c r="EU42" s="436"/>
      <c r="EV42" s="436"/>
      <c r="EW42" s="436"/>
      <c r="EX42" s="436"/>
      <c r="EY42" s="436"/>
      <c r="EZ42" s="436"/>
      <c r="FA42" s="436"/>
      <c r="FB42" s="436"/>
      <c r="FC42" s="436"/>
      <c r="FD42" s="436"/>
      <c r="FE42" s="436"/>
      <c r="FF42" s="436"/>
      <c r="FG42" s="436"/>
      <c r="FH42" s="436"/>
      <c r="FI42" s="436"/>
      <c r="FJ42" s="436"/>
      <c r="FK42" s="436"/>
      <c r="FL42" s="436"/>
      <c r="FM42" s="436"/>
      <c r="FN42" s="436"/>
      <c r="FO42" s="436"/>
      <c r="FP42" s="436"/>
      <c r="FQ42" s="436"/>
      <c r="FR42" s="436"/>
      <c r="FS42" s="436"/>
      <c r="FT42" s="436"/>
      <c r="FU42" s="436"/>
      <c r="FV42" s="436"/>
      <c r="FW42" s="436"/>
      <c r="FX42" s="436"/>
      <c r="FY42" s="436"/>
      <c r="FZ42" s="436"/>
      <c r="GA42" s="436"/>
      <c r="GB42" s="436"/>
      <c r="GC42" s="436"/>
      <c r="GD42" s="436"/>
      <c r="GE42" s="436"/>
      <c r="GF42" s="436"/>
      <c r="GG42" s="436"/>
      <c r="GH42" s="436"/>
      <c r="GI42" s="436"/>
      <c r="GJ42" s="436"/>
      <c r="GK42" s="436"/>
      <c r="GL42" s="436"/>
      <c r="GM42" s="436"/>
      <c r="GN42" s="436"/>
      <c r="GO42" s="436"/>
      <c r="GP42" s="436"/>
      <c r="GQ42" s="436"/>
      <c r="GR42" s="436"/>
      <c r="GS42" s="436"/>
      <c r="GT42" s="436"/>
      <c r="GU42" s="436"/>
      <c r="GV42" s="436"/>
      <c r="GW42" s="436"/>
      <c r="GX42" s="436"/>
      <c r="GY42" s="436"/>
      <c r="GZ42" s="436"/>
      <c r="HA42" s="436"/>
      <c r="HB42" s="436"/>
      <c r="HC42" s="436"/>
      <c r="HD42" s="436"/>
      <c r="HE42" s="436"/>
      <c r="HF42" s="436"/>
      <c r="HG42" s="436"/>
      <c r="HH42" s="436"/>
      <c r="HI42" s="436"/>
      <c r="HJ42" s="436"/>
      <c r="HK42" s="436"/>
      <c r="HL42" s="436"/>
      <c r="HM42" s="436"/>
      <c r="HN42" s="436"/>
      <c r="HO42" s="436"/>
      <c r="HP42" s="436"/>
      <c r="HQ42" s="436"/>
      <c r="HR42" s="436"/>
      <c r="HS42" s="436"/>
      <c r="HT42" s="436"/>
      <c r="HU42" s="436"/>
      <c r="HV42" s="436"/>
      <c r="HW42" s="436"/>
      <c r="HX42" s="436"/>
      <c r="HY42" s="436"/>
    </row>
    <row r="43" spans="1:233" ht="19.2" hidden="1" customHeight="1" x14ac:dyDescent="0.5">
      <c r="A43" s="27" t="s">
        <v>46</v>
      </c>
      <c r="B43" s="63"/>
      <c r="C43" s="35">
        <f t="shared" ref="C43:I45" ca="1" si="15">IF(C16="N/A","N/A",ROUNDUP(PRODUCT(C16,0.27),0))</f>
        <v>2808</v>
      </c>
      <c r="D43" s="35">
        <f t="shared" ca="1" si="15"/>
        <v>2035</v>
      </c>
      <c r="E43" s="35">
        <f t="shared" ca="1" si="15"/>
        <v>1730</v>
      </c>
      <c r="F43" s="35">
        <f t="shared" ca="1" si="15"/>
        <v>1527</v>
      </c>
      <c r="G43" s="149">
        <f t="shared" ca="1" si="15"/>
        <v>1117</v>
      </c>
      <c r="H43" s="35">
        <f t="shared" ca="1" si="15"/>
        <v>823</v>
      </c>
      <c r="I43" s="36">
        <f t="shared" ca="1" si="15"/>
        <v>625</v>
      </c>
      <c r="J43" s="436"/>
      <c r="K43" s="164">
        <f t="shared" ref="K43:L48" ca="1" si="16">IFERROR(ROUND(C43*0.005,2),0)</f>
        <v>14.04</v>
      </c>
      <c r="L43" s="164">
        <f t="shared" ca="1" si="16"/>
        <v>10.18</v>
      </c>
      <c r="M43" s="164">
        <f t="shared" ref="M43:M48" ca="1" si="17">IFERROR(ROUND(E43*0.005,2),0)</f>
        <v>8.65</v>
      </c>
      <c r="N43" s="164">
        <f t="shared" ref="N43:N48" ca="1" si="18">IFERROR(ROUND(F43*0.005,2),0)</f>
        <v>7.64</v>
      </c>
      <c r="O43" s="164">
        <f t="shared" ref="O43:Q48" ca="1" si="19">IFERROR(ROUND(G43*0.005,2),0)</f>
        <v>5.59</v>
      </c>
      <c r="P43" s="164">
        <f t="shared" ca="1" si="19"/>
        <v>4.12</v>
      </c>
      <c r="Q43" s="164">
        <f ca="1">IFERROR(ROUND(I43*0.005,2),0)</f>
        <v>3.13</v>
      </c>
      <c r="S43" s="327"/>
      <c r="T43" s="327"/>
      <c r="U43" s="327"/>
      <c r="V43" s="327"/>
      <c r="W43" s="327"/>
      <c r="X43" s="327"/>
      <c r="Y43" s="327"/>
    </row>
    <row r="44" spans="1:233" ht="19.2" hidden="1" customHeight="1" x14ac:dyDescent="0.5">
      <c r="A44" s="37" t="s">
        <v>47</v>
      </c>
      <c r="B44" s="49"/>
      <c r="C44" s="38" t="str">
        <f t="shared" ca="1" si="15"/>
        <v>N/A</v>
      </c>
      <c r="D44" s="38" t="str">
        <f t="shared" ca="1" si="15"/>
        <v>N/A</v>
      </c>
      <c r="E44" s="38" t="str">
        <f t="shared" ca="1" si="15"/>
        <v>N/A</v>
      </c>
      <c r="F44" s="38" t="str">
        <f t="shared" ca="1" si="15"/>
        <v>N/A</v>
      </c>
      <c r="G44" s="40" t="str">
        <f t="shared" ca="1" si="15"/>
        <v>N/A</v>
      </c>
      <c r="H44" s="38" t="str">
        <f t="shared" ca="1" si="15"/>
        <v>N/A</v>
      </c>
      <c r="I44" s="39" t="str">
        <f t="shared" ca="1" si="15"/>
        <v>N/A</v>
      </c>
      <c r="J44" s="436"/>
      <c r="K44" s="164">
        <f t="shared" ca="1" si="16"/>
        <v>0</v>
      </c>
      <c r="L44" s="164">
        <f t="shared" ca="1" si="16"/>
        <v>0</v>
      </c>
      <c r="M44" s="164">
        <f t="shared" ca="1" si="17"/>
        <v>0</v>
      </c>
      <c r="N44" s="164">
        <f t="shared" ca="1" si="18"/>
        <v>0</v>
      </c>
      <c r="O44" s="164">
        <f t="shared" ca="1" si="19"/>
        <v>0</v>
      </c>
      <c r="P44" s="164">
        <f t="shared" ca="1" si="19"/>
        <v>0</v>
      </c>
      <c r="Q44" s="164">
        <f t="shared" ca="1" si="19"/>
        <v>0</v>
      </c>
      <c r="S44" s="327"/>
      <c r="T44" s="327"/>
      <c r="U44" s="327"/>
      <c r="V44" s="327"/>
      <c r="W44" s="327"/>
      <c r="X44" s="327"/>
      <c r="Y44" s="327"/>
    </row>
    <row r="45" spans="1:233" ht="19.2" hidden="1" customHeight="1" x14ac:dyDescent="0.5">
      <c r="A45" s="37" t="s">
        <v>48</v>
      </c>
      <c r="B45" s="49"/>
      <c r="C45" s="38">
        <f t="shared" ca="1" si="15"/>
        <v>1949</v>
      </c>
      <c r="D45" s="38">
        <f t="shared" ca="1" si="15"/>
        <v>1378</v>
      </c>
      <c r="E45" s="38">
        <f t="shared" ca="1" si="15"/>
        <v>1171</v>
      </c>
      <c r="F45" s="38">
        <f t="shared" ca="1" si="15"/>
        <v>1055</v>
      </c>
      <c r="G45" s="40">
        <f t="shared" ca="1" si="15"/>
        <v>880</v>
      </c>
      <c r="H45" s="38">
        <f t="shared" ca="1" si="15"/>
        <v>728</v>
      </c>
      <c r="I45" s="39">
        <f t="shared" ca="1" si="15"/>
        <v>553</v>
      </c>
      <c r="J45" s="436"/>
      <c r="K45" s="164">
        <f t="shared" ca="1" si="16"/>
        <v>9.75</v>
      </c>
      <c r="L45" s="164">
        <f t="shared" ca="1" si="16"/>
        <v>6.89</v>
      </c>
      <c r="M45" s="164">
        <f t="shared" ca="1" si="17"/>
        <v>5.86</v>
      </c>
      <c r="N45" s="164">
        <f t="shared" ca="1" si="18"/>
        <v>5.28</v>
      </c>
      <c r="O45" s="164">
        <f t="shared" ca="1" si="19"/>
        <v>4.4000000000000004</v>
      </c>
      <c r="P45" s="164">
        <f t="shared" ca="1" si="19"/>
        <v>3.64</v>
      </c>
      <c r="Q45" s="164">
        <f t="shared" ca="1" si="19"/>
        <v>2.77</v>
      </c>
      <c r="S45" s="327"/>
      <c r="T45" s="327"/>
      <c r="U45" s="327"/>
      <c r="V45" s="327"/>
      <c r="W45" s="327"/>
      <c r="X45" s="327"/>
      <c r="Y45" s="327"/>
    </row>
    <row r="46" spans="1:233" s="87" customFormat="1" ht="19.2" hidden="1" customHeight="1" x14ac:dyDescent="0.5">
      <c r="A46" s="37" t="s">
        <v>50</v>
      </c>
      <c r="B46" s="49"/>
      <c r="C46" s="38" t="s">
        <v>51</v>
      </c>
      <c r="D46" s="38" t="s">
        <v>51</v>
      </c>
      <c r="E46" s="38" t="s">
        <v>51</v>
      </c>
      <c r="F46" s="40" t="str">
        <f ca="1">IF(RiderPlus="No","N/A",IFERROR(VLOOKUP($C$6,INDIRECT(E156),4,TRUE),"N/A"))</f>
        <v>N/A</v>
      </c>
      <c r="G46" s="40" t="str">
        <f ca="1">IF(RiderPlus="No","N/A",IFERROR(VLOOKUP($C$6,INDIRECT(E156),8,TRUE),"N/A"))</f>
        <v>N/A</v>
      </c>
      <c r="H46" s="40" t="str">
        <f ca="1">IF(RiderPlus="No","N/A",IFERROR(VLOOKUP($C$6,INDIRECT(G156),8,TRUE),"N/A"))</f>
        <v>N/A</v>
      </c>
      <c r="I46" s="39" t="s">
        <v>51</v>
      </c>
      <c r="J46" s="1"/>
      <c r="K46" s="164">
        <f t="shared" si="16"/>
        <v>0</v>
      </c>
      <c r="L46" s="164">
        <f t="shared" si="16"/>
        <v>0</v>
      </c>
      <c r="M46" s="164">
        <f t="shared" si="17"/>
        <v>0</v>
      </c>
      <c r="N46" s="164">
        <f t="shared" ca="1" si="18"/>
        <v>0</v>
      </c>
      <c r="O46" s="164">
        <f t="shared" ca="1" si="19"/>
        <v>0</v>
      </c>
      <c r="P46" s="164">
        <f t="shared" ca="1" si="19"/>
        <v>0</v>
      </c>
      <c r="Q46" s="164">
        <f t="shared" si="19"/>
        <v>0</v>
      </c>
      <c r="R46" s="437"/>
      <c r="S46" s="327"/>
      <c r="T46" s="327"/>
      <c r="U46" s="327"/>
      <c r="V46" s="327"/>
      <c r="W46" s="327"/>
      <c r="X46" s="327"/>
      <c r="Y46" s="327"/>
      <c r="Z46" s="436"/>
      <c r="AA46" s="43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c r="CB46" s="436"/>
      <c r="CC46" s="436"/>
      <c r="CD46" s="436"/>
      <c r="CE46" s="436"/>
      <c r="CF46" s="436"/>
      <c r="CG46" s="436"/>
      <c r="CH46" s="436"/>
      <c r="CI46" s="436"/>
      <c r="CJ46" s="436"/>
      <c r="CK46" s="436"/>
      <c r="CL46" s="436"/>
      <c r="CM46" s="436"/>
      <c r="CN46" s="436"/>
      <c r="CO46" s="436"/>
      <c r="CP46" s="436"/>
      <c r="CQ46" s="436"/>
      <c r="CR46" s="436"/>
      <c r="CS46" s="436"/>
      <c r="CT46" s="436"/>
      <c r="CU46" s="436"/>
      <c r="CV46" s="436"/>
      <c r="CW46" s="436"/>
      <c r="CX46" s="436"/>
      <c r="CY46" s="436"/>
      <c r="CZ46" s="436"/>
      <c r="DA46" s="436"/>
      <c r="DB46" s="436"/>
      <c r="DC46" s="436"/>
      <c r="DD46" s="438"/>
      <c r="DE46" s="439"/>
      <c r="DF46" s="439"/>
      <c r="DG46" s="439"/>
      <c r="DH46" s="439"/>
      <c r="DI46" s="439"/>
      <c r="DJ46" s="439"/>
      <c r="DK46" s="439"/>
      <c r="DL46" s="439"/>
      <c r="DM46" s="439"/>
      <c r="DN46" s="439"/>
      <c r="DO46" s="439"/>
      <c r="DP46" s="439"/>
      <c r="DQ46" s="439"/>
      <c r="DR46" s="439"/>
      <c r="DS46" s="439"/>
      <c r="DT46" s="439"/>
      <c r="DU46" s="439"/>
      <c r="DV46" s="439"/>
      <c r="DW46" s="439"/>
      <c r="DX46" s="439"/>
      <c r="DY46" s="439"/>
      <c r="DZ46" s="439"/>
      <c r="EA46" s="439"/>
      <c r="EB46" s="439"/>
      <c r="EC46" s="439"/>
      <c r="ED46" s="439"/>
      <c r="EE46" s="439"/>
      <c r="EF46" s="439"/>
      <c r="EG46" s="436"/>
      <c r="EH46" s="436"/>
      <c r="EI46" s="436"/>
      <c r="EJ46" s="436"/>
      <c r="EK46" s="436"/>
      <c r="EL46" s="436"/>
      <c r="EM46" s="436"/>
      <c r="EN46" s="436"/>
      <c r="EO46" s="436"/>
      <c r="EP46" s="436"/>
      <c r="EQ46" s="436"/>
      <c r="ER46" s="436"/>
      <c r="ES46" s="436"/>
      <c r="ET46" s="436"/>
      <c r="EU46" s="436"/>
      <c r="EV46" s="436"/>
      <c r="EW46" s="436"/>
      <c r="EX46" s="436"/>
      <c r="EY46" s="436"/>
      <c r="EZ46" s="436"/>
      <c r="FA46" s="436"/>
      <c r="FB46" s="436"/>
      <c r="FC46" s="436"/>
      <c r="FD46" s="436"/>
      <c r="FE46" s="436"/>
      <c r="FF46" s="436"/>
      <c r="FG46" s="436"/>
      <c r="FH46" s="436"/>
      <c r="FI46" s="436"/>
      <c r="FJ46" s="436"/>
      <c r="FK46" s="436"/>
      <c r="FL46" s="436"/>
      <c r="FM46" s="436"/>
      <c r="FN46" s="436"/>
      <c r="FO46" s="436"/>
      <c r="FP46" s="436"/>
      <c r="FQ46" s="436"/>
      <c r="FR46" s="436"/>
      <c r="FS46" s="436"/>
      <c r="FT46" s="436"/>
      <c r="FU46" s="436"/>
      <c r="FV46" s="436"/>
      <c r="FW46" s="436"/>
      <c r="FX46" s="436"/>
      <c r="FY46" s="436"/>
      <c r="FZ46" s="436"/>
      <c r="GA46" s="436"/>
      <c r="GB46" s="436"/>
      <c r="GC46" s="436"/>
      <c r="GD46" s="436"/>
      <c r="GE46" s="436"/>
      <c r="GF46" s="436"/>
      <c r="GG46" s="436"/>
      <c r="GH46" s="436"/>
      <c r="GI46" s="436"/>
      <c r="GJ46" s="436"/>
      <c r="GK46" s="436"/>
      <c r="GL46" s="436"/>
      <c r="GM46" s="436"/>
      <c r="GN46" s="436"/>
      <c r="GO46" s="436"/>
      <c r="GP46" s="436"/>
      <c r="GQ46" s="436"/>
      <c r="GR46" s="436"/>
      <c r="GS46" s="436"/>
      <c r="GT46" s="436"/>
      <c r="GU46" s="436"/>
      <c r="GV46" s="436"/>
      <c r="GW46" s="436"/>
      <c r="GX46" s="436"/>
      <c r="GY46" s="436"/>
      <c r="GZ46" s="436"/>
      <c r="HA46" s="436"/>
      <c r="HB46" s="436"/>
      <c r="HC46" s="436"/>
      <c r="HD46" s="436"/>
      <c r="HE46" s="436"/>
      <c r="HF46" s="436"/>
      <c r="HG46" s="436"/>
      <c r="HH46" s="436"/>
      <c r="HI46" s="436"/>
      <c r="HJ46" s="436"/>
      <c r="HK46" s="436"/>
      <c r="HL46" s="436"/>
      <c r="HM46" s="436"/>
      <c r="HN46" s="436"/>
      <c r="HO46" s="436"/>
      <c r="HP46" s="436"/>
      <c r="HQ46" s="436"/>
      <c r="HR46" s="436"/>
      <c r="HS46" s="436"/>
      <c r="HT46" s="436"/>
      <c r="HU46" s="436"/>
      <c r="HV46" s="436"/>
      <c r="HW46" s="436"/>
      <c r="HX46" s="436"/>
      <c r="HY46" s="436"/>
    </row>
    <row r="47" spans="1:233" s="88" customFormat="1" ht="19.2" hidden="1" customHeight="1" x14ac:dyDescent="0.5">
      <c r="A47" s="37" t="s">
        <v>52</v>
      </c>
      <c r="B47" s="49"/>
      <c r="C47" s="38" t="s">
        <v>51</v>
      </c>
      <c r="D47" s="38" t="s">
        <v>51</v>
      </c>
      <c r="E47" s="38" t="s">
        <v>51</v>
      </c>
      <c r="F47" s="40" t="str">
        <f ca="1">IF(RiderPlus="No","N/A",IFERROR(VLOOKUP($C$7,INDIRECT(E156),4,TRUE),"N/A"))</f>
        <v>N/A</v>
      </c>
      <c r="G47" s="40" t="str">
        <f ca="1">IF(RiderPlus="No","N/A",IFERROR(VLOOKUP($C$7,INDIRECT(E156),8,TRUE),"N/A"))</f>
        <v>N/A</v>
      </c>
      <c r="H47" s="40" t="str">
        <f ca="1">IF(RiderPlus="No","N/A",IFERROR(VLOOKUP($C$7,INDIRECT(G156),8,TRUE),"N/A"))</f>
        <v>N/A</v>
      </c>
      <c r="I47" s="39" t="s">
        <v>51</v>
      </c>
      <c r="J47" s="1"/>
      <c r="K47" s="164">
        <f t="shared" si="16"/>
        <v>0</v>
      </c>
      <c r="L47" s="164">
        <f t="shared" si="16"/>
        <v>0</v>
      </c>
      <c r="M47" s="164">
        <f t="shared" si="17"/>
        <v>0</v>
      </c>
      <c r="N47" s="164">
        <f t="shared" ca="1" si="18"/>
        <v>0</v>
      </c>
      <c r="O47" s="164">
        <f t="shared" ca="1" si="19"/>
        <v>0</v>
      </c>
      <c r="P47" s="164">
        <f t="shared" ca="1" si="19"/>
        <v>0</v>
      </c>
      <c r="Q47" s="164">
        <f t="shared" si="19"/>
        <v>0</v>
      </c>
      <c r="S47" s="327"/>
      <c r="T47" s="327"/>
      <c r="U47" s="327"/>
      <c r="V47" s="327"/>
      <c r="W47" s="327"/>
      <c r="X47" s="327"/>
      <c r="Y47" s="327"/>
      <c r="GD47" s="89"/>
      <c r="GE47" s="89"/>
      <c r="GF47" s="89"/>
      <c r="GG47" s="89"/>
      <c r="GH47" s="89"/>
      <c r="GI47" s="89"/>
      <c r="GJ47" s="89"/>
      <c r="GK47" s="89"/>
      <c r="GL47" s="89"/>
      <c r="GM47" s="89"/>
      <c r="GN47" s="89"/>
      <c r="GO47" s="89"/>
      <c r="GP47" s="89"/>
      <c r="GQ47" s="89"/>
      <c r="GR47" s="89"/>
      <c r="GS47" s="89"/>
      <c r="GT47" s="89"/>
      <c r="GU47" s="89"/>
      <c r="GV47" s="89"/>
      <c r="GW47" s="89"/>
      <c r="GX47" s="89"/>
      <c r="GY47" s="89"/>
      <c r="GZ47" s="89"/>
      <c r="HA47" s="89"/>
      <c r="HB47" s="89"/>
      <c r="HC47" s="89"/>
      <c r="HD47" s="89"/>
      <c r="HE47" s="89"/>
      <c r="HF47" s="89"/>
      <c r="HG47" s="89"/>
      <c r="HH47" s="89"/>
      <c r="HI47" s="89"/>
      <c r="HJ47" s="89"/>
      <c r="HK47" s="89"/>
      <c r="HL47" s="89"/>
      <c r="HM47" s="89"/>
      <c r="HN47" s="89"/>
      <c r="HO47" s="89"/>
      <c r="HP47" s="89"/>
      <c r="HQ47" s="89"/>
      <c r="HR47" s="89"/>
      <c r="HS47" s="89"/>
      <c r="HT47" s="89"/>
      <c r="HU47" s="89"/>
      <c r="HV47" s="89"/>
      <c r="HW47" s="89"/>
      <c r="HX47" s="89"/>
      <c r="HY47" s="89"/>
    </row>
    <row r="48" spans="1:233" s="87" customFormat="1" ht="19.2" hidden="1" customHeight="1" x14ac:dyDescent="0.5">
      <c r="A48" s="37" t="s">
        <v>53</v>
      </c>
      <c r="B48" s="49"/>
      <c r="C48" s="38" t="s">
        <v>51</v>
      </c>
      <c r="D48" s="38" t="s">
        <v>51</v>
      </c>
      <c r="E48" s="38" t="s">
        <v>51</v>
      </c>
      <c r="F48" s="40" t="str">
        <f ca="1">IF(RiderPlus="No","N/A",IFERROR(VLOOKUP($G$6,INDIRECT(E157),4,TRUE),"N/A"))</f>
        <v>N/A</v>
      </c>
      <c r="G48" s="40" t="str">
        <f ca="1">IF(RiderPlus="No","N/A",IFERROR(VLOOKUP($G$6,INDIRECT(E157),8,TRUE),"N/A"))</f>
        <v>N/A</v>
      </c>
      <c r="H48" s="40" t="str">
        <f ca="1">IF(RiderPlus="No","N/A",IFERROR(VLOOKUP($G$6,INDIRECT(G157),8,TRUE),"N/A"))</f>
        <v>N/A</v>
      </c>
      <c r="I48" s="39" t="s">
        <v>51</v>
      </c>
      <c r="J48" s="1"/>
      <c r="K48" s="164">
        <f t="shared" si="16"/>
        <v>0</v>
      </c>
      <c r="L48" s="164">
        <f t="shared" si="16"/>
        <v>0</v>
      </c>
      <c r="M48" s="164">
        <f t="shared" si="17"/>
        <v>0</v>
      </c>
      <c r="N48" s="164">
        <f t="shared" ca="1" si="18"/>
        <v>0</v>
      </c>
      <c r="O48" s="164">
        <f t="shared" ca="1" si="19"/>
        <v>0</v>
      </c>
      <c r="P48" s="164">
        <f t="shared" ca="1" si="19"/>
        <v>0</v>
      </c>
      <c r="Q48" s="164">
        <f>IFERROR(ROUND(I48*0.005,2),0)</f>
        <v>0</v>
      </c>
      <c r="R48" s="437"/>
      <c r="S48" s="327"/>
      <c r="T48" s="327"/>
      <c r="U48" s="327"/>
      <c r="V48" s="327"/>
      <c r="W48" s="327"/>
      <c r="X48" s="327"/>
      <c r="Y48" s="327"/>
      <c r="Z48" s="436"/>
      <c r="AA48" s="436"/>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c r="CB48" s="436"/>
      <c r="CC48" s="436"/>
      <c r="CD48" s="436"/>
      <c r="CE48" s="436"/>
      <c r="CF48" s="436"/>
      <c r="CG48" s="436"/>
      <c r="CH48" s="436"/>
      <c r="CI48" s="436"/>
      <c r="CJ48" s="436"/>
      <c r="CK48" s="436"/>
      <c r="CL48" s="436"/>
      <c r="CM48" s="436"/>
      <c r="CN48" s="436"/>
      <c r="CO48" s="436"/>
      <c r="CP48" s="436"/>
      <c r="CQ48" s="436"/>
      <c r="CR48" s="436"/>
      <c r="CS48" s="436"/>
      <c r="CT48" s="436"/>
      <c r="CU48" s="436"/>
      <c r="CV48" s="436"/>
      <c r="CW48" s="436"/>
      <c r="CX48" s="436"/>
      <c r="CY48" s="436"/>
      <c r="CZ48" s="436"/>
      <c r="DA48" s="436"/>
      <c r="DB48" s="436"/>
      <c r="DC48" s="436"/>
      <c r="DD48" s="438"/>
      <c r="DE48" s="439"/>
      <c r="DF48" s="439"/>
      <c r="DG48" s="439"/>
      <c r="DH48" s="439"/>
      <c r="DI48" s="439"/>
      <c r="DJ48" s="439"/>
      <c r="DK48" s="439"/>
      <c r="DL48" s="439"/>
      <c r="DM48" s="439"/>
      <c r="DN48" s="439"/>
      <c r="DO48" s="439"/>
      <c r="DP48" s="439"/>
      <c r="DQ48" s="439"/>
      <c r="DR48" s="439"/>
      <c r="DS48" s="439"/>
      <c r="DT48" s="439"/>
      <c r="DU48" s="439"/>
      <c r="DV48" s="439"/>
      <c r="DW48" s="439"/>
      <c r="DX48" s="439"/>
      <c r="DY48" s="439"/>
      <c r="DZ48" s="439"/>
      <c r="EA48" s="439"/>
      <c r="EB48" s="439"/>
      <c r="EC48" s="439"/>
      <c r="ED48" s="439"/>
      <c r="EE48" s="439"/>
      <c r="EF48" s="439"/>
      <c r="EG48" s="436"/>
      <c r="EH48" s="436"/>
      <c r="EI48" s="436"/>
      <c r="EJ48" s="436"/>
      <c r="EK48" s="436"/>
      <c r="EL48" s="436"/>
      <c r="EM48" s="436"/>
      <c r="EN48" s="436"/>
      <c r="EO48" s="436"/>
      <c r="EP48" s="436"/>
      <c r="EQ48" s="436"/>
      <c r="ER48" s="436"/>
      <c r="ES48" s="436"/>
      <c r="ET48" s="436"/>
      <c r="EU48" s="436"/>
      <c r="EV48" s="436"/>
      <c r="EW48" s="436"/>
      <c r="EX48" s="436"/>
      <c r="EY48" s="436"/>
      <c r="EZ48" s="436"/>
      <c r="FA48" s="436"/>
      <c r="FB48" s="436"/>
      <c r="FC48" s="436"/>
      <c r="FD48" s="436"/>
      <c r="FE48" s="436"/>
      <c r="FF48" s="436"/>
      <c r="FG48" s="436"/>
      <c r="FH48" s="436"/>
      <c r="FI48" s="436"/>
      <c r="FJ48" s="436"/>
      <c r="FK48" s="436"/>
      <c r="FL48" s="436"/>
      <c r="FM48" s="436"/>
      <c r="FN48" s="436"/>
      <c r="FO48" s="436"/>
      <c r="FP48" s="436"/>
      <c r="FQ48" s="436"/>
      <c r="FR48" s="436"/>
      <c r="FS48" s="436"/>
      <c r="FT48" s="436"/>
      <c r="FU48" s="436"/>
      <c r="FV48" s="436"/>
      <c r="FW48" s="436"/>
      <c r="FX48" s="436"/>
      <c r="FY48" s="436"/>
      <c r="FZ48" s="436"/>
      <c r="GA48" s="436"/>
      <c r="GB48" s="436"/>
      <c r="GC48" s="436"/>
      <c r="GD48" s="436"/>
      <c r="GE48" s="436"/>
      <c r="GF48" s="436"/>
      <c r="GG48" s="436"/>
      <c r="GH48" s="436"/>
      <c r="GI48" s="436"/>
      <c r="GJ48" s="436"/>
      <c r="GK48" s="436"/>
      <c r="GL48" s="436"/>
      <c r="GM48" s="436"/>
      <c r="GN48" s="436"/>
      <c r="GO48" s="436"/>
      <c r="GP48" s="436"/>
      <c r="GQ48" s="436"/>
      <c r="GR48" s="436"/>
      <c r="GS48" s="436"/>
      <c r="GT48" s="436"/>
      <c r="GU48" s="436"/>
      <c r="GV48" s="436"/>
      <c r="GW48" s="436"/>
      <c r="GX48" s="436"/>
      <c r="GY48" s="436"/>
      <c r="GZ48" s="436"/>
      <c r="HA48" s="436"/>
      <c r="HB48" s="436"/>
      <c r="HC48" s="436"/>
      <c r="HD48" s="436"/>
      <c r="HE48" s="436"/>
      <c r="HF48" s="436"/>
      <c r="HG48" s="436"/>
      <c r="HH48" s="436"/>
      <c r="HI48" s="436"/>
      <c r="HJ48" s="436"/>
      <c r="HK48" s="436"/>
      <c r="HL48" s="436"/>
      <c r="HM48" s="436"/>
      <c r="HN48" s="436"/>
      <c r="HO48" s="436"/>
      <c r="HP48" s="436"/>
      <c r="HQ48" s="436"/>
      <c r="HR48" s="436"/>
      <c r="HS48" s="436"/>
      <c r="HT48" s="436"/>
      <c r="HU48" s="436"/>
      <c r="HV48" s="436"/>
      <c r="HW48" s="436"/>
      <c r="HX48" s="436"/>
      <c r="HY48" s="436"/>
    </row>
    <row r="49" spans="1:233" s="87" customFormat="1" ht="19.2" hidden="1" customHeight="1" x14ac:dyDescent="0.5">
      <c r="A49" s="37" t="s">
        <v>54</v>
      </c>
      <c r="B49" s="49"/>
      <c r="C49" s="40">
        <v>0</v>
      </c>
      <c r="D49" s="40">
        <v>0</v>
      </c>
      <c r="E49" s="40">
        <v>0</v>
      </c>
      <c r="F49" s="40">
        <v>0</v>
      </c>
      <c r="G49" s="40">
        <v>0</v>
      </c>
      <c r="H49" s="40">
        <v>0</v>
      </c>
      <c r="I49" s="39">
        <v>0</v>
      </c>
      <c r="J49" s="436"/>
      <c r="K49" s="436"/>
      <c r="L49" s="436"/>
      <c r="M49" s="436"/>
      <c r="N49" s="436"/>
      <c r="O49" s="436"/>
      <c r="P49" s="436"/>
      <c r="Q49" s="436"/>
      <c r="R49" s="437"/>
      <c r="S49" s="327"/>
      <c r="T49" s="327"/>
      <c r="U49" s="327"/>
      <c r="V49" s="327"/>
      <c r="W49" s="327"/>
      <c r="X49" s="327"/>
      <c r="Y49" s="327"/>
      <c r="Z49" s="436"/>
      <c r="AA49" s="436"/>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c r="CB49" s="436"/>
      <c r="CC49" s="436"/>
      <c r="CD49" s="436"/>
      <c r="CE49" s="436"/>
      <c r="CF49" s="436"/>
      <c r="CG49" s="436"/>
      <c r="CH49" s="436"/>
      <c r="CI49" s="436"/>
      <c r="CJ49" s="436"/>
      <c r="CK49" s="436"/>
      <c r="CL49" s="436"/>
      <c r="CM49" s="436"/>
      <c r="CN49" s="436"/>
      <c r="CO49" s="436"/>
      <c r="CP49" s="436"/>
      <c r="CQ49" s="436"/>
      <c r="CR49" s="436"/>
      <c r="CS49" s="436"/>
      <c r="CT49" s="436"/>
      <c r="CU49" s="436"/>
      <c r="CV49" s="436"/>
      <c r="CW49" s="436"/>
      <c r="CX49" s="436"/>
      <c r="CY49" s="436"/>
      <c r="CZ49" s="436"/>
      <c r="DA49" s="436"/>
      <c r="DB49" s="436"/>
      <c r="DC49" s="436"/>
      <c r="DD49" s="438"/>
      <c r="DE49" s="439"/>
      <c r="DF49" s="439"/>
      <c r="DG49" s="439"/>
      <c r="DH49" s="439"/>
      <c r="DI49" s="439"/>
      <c r="DJ49" s="439"/>
      <c r="DK49" s="439"/>
      <c r="DL49" s="439"/>
      <c r="DM49" s="439"/>
      <c r="DN49" s="439"/>
      <c r="DO49" s="439"/>
      <c r="DP49" s="439"/>
      <c r="DQ49" s="439"/>
      <c r="DR49" s="439"/>
      <c r="DS49" s="439"/>
      <c r="DT49" s="439"/>
      <c r="DU49" s="439"/>
      <c r="DV49" s="439"/>
      <c r="DW49" s="439"/>
      <c r="DX49" s="439"/>
      <c r="DY49" s="439"/>
      <c r="DZ49" s="439"/>
      <c r="EA49" s="439"/>
      <c r="EB49" s="439"/>
      <c r="EC49" s="439"/>
      <c r="ED49" s="439"/>
      <c r="EE49" s="439"/>
      <c r="EF49" s="439"/>
      <c r="EG49" s="436"/>
      <c r="EH49" s="436"/>
      <c r="EI49" s="436"/>
      <c r="EJ49" s="436"/>
      <c r="EK49" s="436"/>
      <c r="EL49" s="436"/>
      <c r="EM49" s="436"/>
      <c r="EN49" s="436"/>
      <c r="EO49" s="436"/>
      <c r="EP49" s="436"/>
      <c r="EQ49" s="436"/>
      <c r="ER49" s="436"/>
      <c r="ES49" s="436"/>
      <c r="ET49" s="436"/>
      <c r="EU49" s="436"/>
      <c r="EV49" s="436"/>
      <c r="EW49" s="436"/>
      <c r="EX49" s="436"/>
      <c r="EY49" s="436"/>
      <c r="EZ49" s="436"/>
      <c r="FA49" s="436"/>
      <c r="FB49" s="436"/>
      <c r="FC49" s="436"/>
      <c r="FD49" s="436"/>
      <c r="FE49" s="436"/>
      <c r="FF49" s="436"/>
      <c r="FG49" s="436"/>
      <c r="FH49" s="436"/>
      <c r="FI49" s="436"/>
      <c r="FJ49" s="436"/>
      <c r="FK49" s="436"/>
      <c r="FL49" s="436"/>
      <c r="FM49" s="436"/>
      <c r="FN49" s="436"/>
      <c r="FO49" s="436"/>
      <c r="FP49" s="436"/>
      <c r="FQ49" s="436"/>
      <c r="FR49" s="436"/>
      <c r="FS49" s="436"/>
      <c r="FT49" s="436"/>
      <c r="FU49" s="436"/>
      <c r="FV49" s="436"/>
      <c r="FW49" s="436"/>
      <c r="FX49" s="436"/>
      <c r="FY49" s="436"/>
      <c r="FZ49" s="436"/>
      <c r="GA49" s="436"/>
      <c r="GB49" s="436"/>
      <c r="GC49" s="436"/>
      <c r="GD49" s="436"/>
      <c r="GE49" s="436"/>
      <c r="GF49" s="436"/>
      <c r="GG49" s="436"/>
      <c r="GH49" s="436"/>
      <c r="GI49" s="436"/>
      <c r="GJ49" s="436"/>
      <c r="GK49" s="436"/>
      <c r="GL49" s="436"/>
      <c r="GM49" s="436"/>
      <c r="GN49" s="436"/>
      <c r="GO49" s="436"/>
      <c r="GP49" s="436"/>
      <c r="GQ49" s="436"/>
      <c r="GR49" s="436"/>
      <c r="GS49" s="436"/>
      <c r="GT49" s="436"/>
      <c r="GU49" s="436"/>
      <c r="GV49" s="436"/>
      <c r="GW49" s="436"/>
      <c r="GX49" s="436"/>
      <c r="GY49" s="436"/>
      <c r="GZ49" s="436"/>
      <c r="HA49" s="436"/>
      <c r="HB49" s="436"/>
      <c r="HC49" s="436"/>
      <c r="HD49" s="436"/>
      <c r="HE49" s="436"/>
      <c r="HF49" s="436"/>
      <c r="HG49" s="436"/>
      <c r="HH49" s="436"/>
      <c r="HI49" s="436"/>
      <c r="HJ49" s="436"/>
      <c r="HK49" s="436"/>
      <c r="HL49" s="436"/>
      <c r="HM49" s="436"/>
      <c r="HN49" s="436"/>
      <c r="HO49" s="436"/>
      <c r="HP49" s="436"/>
      <c r="HQ49" s="436"/>
      <c r="HR49" s="436"/>
      <c r="HS49" s="436"/>
      <c r="HT49" s="436"/>
      <c r="HU49" s="436"/>
      <c r="HV49" s="436"/>
      <c r="HW49" s="436"/>
      <c r="HX49" s="436"/>
      <c r="HY49" s="436"/>
    </row>
    <row r="50" spans="1:233" s="87" customFormat="1" ht="19.2" hidden="1" customHeight="1" x14ac:dyDescent="0.5">
      <c r="A50" s="42" t="s">
        <v>58</v>
      </c>
      <c r="B50" s="43"/>
      <c r="C50" s="44"/>
      <c r="D50" s="44"/>
      <c r="E50" s="44"/>
      <c r="F50" s="45"/>
      <c r="G50" s="45"/>
      <c r="H50" s="45"/>
      <c r="I50" s="46"/>
      <c r="J50" s="88"/>
      <c r="K50" s="88"/>
      <c r="L50" s="88"/>
      <c r="M50" s="88"/>
      <c r="N50" s="88"/>
      <c r="O50" s="88"/>
      <c r="P50" s="88"/>
      <c r="Q50" s="88"/>
      <c r="R50" s="436"/>
      <c r="S50" s="327"/>
      <c r="T50" s="327"/>
      <c r="U50" s="327"/>
      <c r="V50" s="327"/>
      <c r="W50" s="327"/>
      <c r="X50" s="327"/>
      <c r="Y50" s="327"/>
      <c r="Z50" s="436"/>
      <c r="AA50" s="436"/>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c r="CB50" s="436"/>
      <c r="CC50" s="436"/>
      <c r="CD50" s="436"/>
      <c r="CE50" s="436"/>
      <c r="CF50" s="436"/>
      <c r="CG50" s="436"/>
      <c r="CH50" s="436"/>
      <c r="CI50" s="436"/>
      <c r="CJ50" s="436"/>
      <c r="CK50" s="436"/>
      <c r="CL50" s="436"/>
      <c r="CM50" s="436"/>
      <c r="CN50" s="436"/>
      <c r="CO50" s="436"/>
      <c r="CP50" s="436"/>
      <c r="CQ50" s="436"/>
      <c r="CR50" s="436"/>
      <c r="CS50" s="436"/>
      <c r="CT50" s="436"/>
      <c r="CU50" s="436"/>
      <c r="CV50" s="436"/>
      <c r="CW50" s="436"/>
      <c r="CX50" s="436"/>
      <c r="CY50" s="436"/>
      <c r="CZ50" s="436"/>
      <c r="DA50" s="436"/>
      <c r="DB50" s="436"/>
      <c r="DC50" s="436"/>
      <c r="DD50" s="436"/>
      <c r="DE50" s="436"/>
      <c r="DF50" s="436"/>
      <c r="DG50" s="436"/>
      <c r="DH50" s="436"/>
      <c r="DI50" s="436"/>
      <c r="DJ50" s="436"/>
      <c r="DK50" s="436"/>
      <c r="DL50" s="436"/>
      <c r="DM50" s="436"/>
      <c r="DN50" s="436"/>
      <c r="DO50" s="436"/>
      <c r="DP50" s="436"/>
      <c r="DQ50" s="436"/>
      <c r="DR50" s="436"/>
      <c r="DS50" s="436"/>
      <c r="DT50" s="436"/>
      <c r="DU50" s="436"/>
      <c r="DV50" s="436"/>
      <c r="DW50" s="436"/>
      <c r="DX50" s="436"/>
      <c r="DY50" s="436"/>
      <c r="DZ50" s="436"/>
      <c r="EA50" s="436"/>
      <c r="EB50" s="436"/>
      <c r="EC50" s="436"/>
      <c r="ED50" s="436"/>
      <c r="EE50" s="436"/>
      <c r="EF50" s="436"/>
      <c r="EG50" s="436"/>
      <c r="EH50" s="436"/>
      <c r="EI50" s="436"/>
      <c r="EJ50" s="436"/>
      <c r="EK50" s="436"/>
      <c r="EL50" s="436"/>
      <c r="EM50" s="436"/>
      <c r="EN50" s="436"/>
      <c r="EO50" s="436"/>
      <c r="EP50" s="436"/>
      <c r="EQ50" s="436"/>
      <c r="ER50" s="436"/>
      <c r="ES50" s="436"/>
      <c r="ET50" s="436"/>
      <c r="EU50" s="436"/>
      <c r="EV50" s="436"/>
      <c r="EW50" s="436"/>
      <c r="EX50" s="436"/>
      <c r="EY50" s="436"/>
      <c r="EZ50" s="436"/>
      <c r="FA50" s="436"/>
      <c r="FB50" s="436"/>
      <c r="FC50" s="436"/>
      <c r="FD50" s="436"/>
      <c r="FE50" s="436"/>
      <c r="FF50" s="436"/>
      <c r="FG50" s="436"/>
      <c r="FH50" s="436"/>
      <c r="FI50" s="436"/>
      <c r="FJ50" s="436"/>
      <c r="FK50" s="436"/>
      <c r="FL50" s="436"/>
      <c r="FM50" s="436"/>
      <c r="FN50" s="436"/>
      <c r="FO50" s="436"/>
      <c r="FP50" s="436"/>
      <c r="FQ50" s="436"/>
      <c r="FR50" s="436"/>
      <c r="FS50" s="436"/>
      <c r="FT50" s="436"/>
      <c r="FU50" s="436"/>
      <c r="FV50" s="436"/>
      <c r="FW50" s="436"/>
      <c r="FX50" s="436"/>
      <c r="FY50" s="436"/>
      <c r="FZ50" s="436"/>
      <c r="GA50" s="436"/>
      <c r="GB50" s="436"/>
      <c r="GC50" s="436"/>
      <c r="GD50" s="440"/>
      <c r="GE50" s="440"/>
      <c r="GF50" s="440"/>
      <c r="GG50" s="440"/>
      <c r="GH50" s="440"/>
      <c r="GI50" s="440"/>
      <c r="GJ50" s="440"/>
      <c r="GK50" s="440"/>
      <c r="GL50" s="440"/>
      <c r="GM50" s="440"/>
      <c r="GN50" s="440"/>
      <c r="GO50" s="440"/>
      <c r="GP50" s="440"/>
      <c r="GQ50" s="440"/>
      <c r="GR50" s="440"/>
      <c r="GS50" s="440"/>
      <c r="GT50" s="440"/>
      <c r="GU50" s="440"/>
      <c r="GV50" s="440"/>
      <c r="GW50" s="440"/>
      <c r="GX50" s="440"/>
      <c r="GY50" s="440"/>
      <c r="GZ50" s="440"/>
      <c r="HA50" s="440"/>
      <c r="HB50" s="440"/>
      <c r="HC50" s="440"/>
      <c r="HD50" s="440"/>
      <c r="HE50" s="440"/>
      <c r="HF50" s="440"/>
      <c r="HG50" s="440"/>
      <c r="HH50" s="440"/>
      <c r="HI50" s="440"/>
      <c r="HJ50" s="440"/>
      <c r="HK50" s="440"/>
      <c r="HL50" s="440"/>
      <c r="HM50" s="440"/>
      <c r="HN50" s="440"/>
      <c r="HO50" s="440"/>
      <c r="HP50" s="440"/>
      <c r="HQ50" s="440"/>
      <c r="HR50" s="440"/>
      <c r="HS50" s="440"/>
      <c r="HT50" s="440"/>
      <c r="HU50" s="440"/>
      <c r="HV50" s="440"/>
      <c r="HW50" s="440"/>
      <c r="HX50" s="440"/>
      <c r="HY50" s="440"/>
    </row>
    <row r="51" spans="1:233" s="87" customFormat="1" ht="19.2" hidden="1" customHeight="1" x14ac:dyDescent="0.5">
      <c r="A51" s="48" t="s">
        <v>45</v>
      </c>
      <c r="B51" s="43"/>
      <c r="C51" s="160">
        <f t="shared" ref="C51:I51" ca="1" si="20">SUM(K43:K48)</f>
        <v>23.79</v>
      </c>
      <c r="D51" s="160">
        <f t="shared" ca="1" si="20"/>
        <v>17.07</v>
      </c>
      <c r="E51" s="160">
        <f t="shared" ca="1" si="20"/>
        <v>14.510000000000002</v>
      </c>
      <c r="F51" s="160">
        <f t="shared" ca="1" si="20"/>
        <v>12.92</v>
      </c>
      <c r="G51" s="160">
        <f t="shared" ca="1" si="20"/>
        <v>9.99</v>
      </c>
      <c r="H51" s="160">
        <f t="shared" ca="1" si="20"/>
        <v>7.76</v>
      </c>
      <c r="I51" s="46">
        <f t="shared" ca="1" si="20"/>
        <v>5.9</v>
      </c>
      <c r="J51" s="436"/>
      <c r="K51" s="436"/>
      <c r="L51" s="436"/>
      <c r="M51" s="436"/>
      <c r="N51" s="436"/>
      <c r="O51" s="436"/>
      <c r="P51" s="436"/>
      <c r="Q51" s="436"/>
      <c r="R51" s="436"/>
      <c r="S51" s="327"/>
      <c r="T51" s="327"/>
      <c r="U51" s="327"/>
      <c r="V51" s="327"/>
      <c r="W51" s="327"/>
      <c r="X51" s="327"/>
      <c r="Y51" s="327"/>
      <c r="Z51" s="436"/>
      <c r="AA51" s="436"/>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c r="CB51" s="436"/>
      <c r="CC51" s="436"/>
      <c r="CD51" s="436"/>
      <c r="CE51" s="436"/>
      <c r="CF51" s="436"/>
      <c r="CG51" s="436"/>
      <c r="CH51" s="436"/>
      <c r="CI51" s="436"/>
      <c r="CJ51" s="436"/>
      <c r="CK51" s="436"/>
      <c r="CL51" s="436"/>
      <c r="CM51" s="436"/>
      <c r="CN51" s="436"/>
      <c r="CO51" s="436"/>
      <c r="CP51" s="436"/>
      <c r="CQ51" s="436"/>
      <c r="CR51" s="436"/>
      <c r="CS51" s="436"/>
      <c r="CT51" s="436"/>
      <c r="CU51" s="436"/>
      <c r="CV51" s="436"/>
      <c r="CW51" s="436"/>
      <c r="CX51" s="436"/>
      <c r="CY51" s="436"/>
      <c r="CZ51" s="436"/>
      <c r="DA51" s="436"/>
      <c r="DB51" s="436"/>
      <c r="DC51" s="436"/>
      <c r="DD51" s="436"/>
      <c r="DE51" s="436"/>
      <c r="DF51" s="436"/>
      <c r="DG51" s="436"/>
      <c r="DH51" s="436"/>
      <c r="DI51" s="436"/>
      <c r="DJ51" s="436"/>
      <c r="DK51" s="436"/>
      <c r="DL51" s="436"/>
      <c r="DM51" s="436"/>
      <c r="DN51" s="436"/>
      <c r="DO51" s="436"/>
      <c r="DP51" s="436"/>
      <c r="DQ51" s="436"/>
      <c r="DR51" s="436"/>
      <c r="DS51" s="436"/>
      <c r="DT51" s="436"/>
      <c r="DU51" s="436"/>
      <c r="DV51" s="436"/>
      <c r="DW51" s="436"/>
      <c r="DX51" s="436"/>
      <c r="DY51" s="436"/>
      <c r="DZ51" s="436"/>
      <c r="EA51" s="436"/>
      <c r="EB51" s="436"/>
      <c r="EC51" s="436"/>
      <c r="ED51" s="436"/>
      <c r="EE51" s="436"/>
      <c r="EF51" s="436"/>
      <c r="EG51" s="436"/>
      <c r="EH51" s="436"/>
      <c r="EI51" s="436"/>
      <c r="EJ51" s="436"/>
      <c r="EK51" s="436"/>
      <c r="EL51" s="436"/>
      <c r="EM51" s="436"/>
      <c r="EN51" s="436"/>
      <c r="EO51" s="436"/>
      <c r="EP51" s="436"/>
      <c r="EQ51" s="436"/>
      <c r="ER51" s="436"/>
      <c r="ES51" s="436"/>
      <c r="ET51" s="436"/>
      <c r="EU51" s="436"/>
      <c r="EV51" s="436"/>
      <c r="EW51" s="436"/>
      <c r="EX51" s="436"/>
      <c r="EY51" s="436"/>
      <c r="EZ51" s="436"/>
      <c r="FA51" s="436"/>
      <c r="FB51" s="436"/>
      <c r="FC51" s="436"/>
      <c r="FD51" s="436"/>
      <c r="FE51" s="436"/>
      <c r="FF51" s="436"/>
      <c r="FG51" s="436"/>
      <c r="FH51" s="436"/>
      <c r="FI51" s="436"/>
      <c r="FJ51" s="436"/>
      <c r="FK51" s="436"/>
      <c r="FL51" s="436"/>
      <c r="FM51" s="436"/>
      <c r="FN51" s="436"/>
      <c r="FO51" s="436"/>
      <c r="FP51" s="436"/>
      <c r="FQ51" s="436"/>
      <c r="FR51" s="436"/>
      <c r="FS51" s="436"/>
      <c r="FT51" s="436"/>
      <c r="FU51" s="436"/>
      <c r="FV51" s="436"/>
      <c r="FW51" s="436"/>
      <c r="FX51" s="436"/>
      <c r="FY51" s="436"/>
      <c r="FZ51" s="436"/>
      <c r="GA51" s="436"/>
      <c r="GB51" s="436"/>
      <c r="GC51" s="436"/>
      <c r="GD51" s="440"/>
      <c r="GE51" s="440"/>
      <c r="GF51" s="440"/>
      <c r="GG51" s="440"/>
      <c r="GH51" s="440"/>
      <c r="GI51" s="440"/>
      <c r="GJ51" s="440"/>
      <c r="GK51" s="440"/>
      <c r="GL51" s="440"/>
      <c r="GM51" s="440"/>
      <c r="GN51" s="440"/>
      <c r="GO51" s="440"/>
      <c r="GP51" s="440"/>
      <c r="GQ51" s="440"/>
      <c r="GR51" s="440"/>
      <c r="GS51" s="440"/>
      <c r="GT51" s="440"/>
      <c r="GU51" s="440"/>
      <c r="GV51" s="440"/>
      <c r="GW51" s="440"/>
      <c r="GX51" s="440"/>
      <c r="GY51" s="440"/>
      <c r="GZ51" s="440"/>
      <c r="HA51" s="440"/>
      <c r="HB51" s="440"/>
      <c r="HC51" s="440"/>
      <c r="HD51" s="440"/>
      <c r="HE51" s="440"/>
      <c r="HF51" s="440"/>
      <c r="HG51" s="440"/>
      <c r="HH51" s="440"/>
      <c r="HI51" s="440"/>
      <c r="HJ51" s="440"/>
      <c r="HK51" s="440"/>
      <c r="HL51" s="440"/>
      <c r="HM51" s="440"/>
      <c r="HN51" s="440"/>
      <c r="HO51" s="440"/>
      <c r="HP51" s="440"/>
      <c r="HQ51" s="440"/>
      <c r="HR51" s="440"/>
      <c r="HS51" s="440"/>
      <c r="HT51" s="440"/>
      <c r="HU51" s="440"/>
      <c r="HV51" s="440"/>
      <c r="HW51" s="440"/>
      <c r="HX51" s="440"/>
      <c r="HY51" s="440"/>
    </row>
    <row r="52" spans="1:233" s="87" customFormat="1" ht="21" hidden="1" customHeight="1" x14ac:dyDescent="0.5">
      <c r="A52" s="37" t="s">
        <v>223</v>
      </c>
      <c r="B52" s="1"/>
      <c r="C52" s="40">
        <f t="shared" ref="C52:I52" si="21">C49*$B$161</f>
        <v>0</v>
      </c>
      <c r="D52" s="40">
        <f t="shared" si="21"/>
        <v>0</v>
      </c>
      <c r="E52" s="40">
        <f t="shared" si="21"/>
        <v>0</v>
      </c>
      <c r="F52" s="40">
        <f t="shared" si="21"/>
        <v>0</v>
      </c>
      <c r="G52" s="40">
        <f t="shared" si="21"/>
        <v>0</v>
      </c>
      <c r="H52" s="40">
        <f t="shared" si="21"/>
        <v>0</v>
      </c>
      <c r="I52" s="39">
        <f t="shared" si="21"/>
        <v>0</v>
      </c>
      <c r="J52" s="436"/>
      <c r="K52" s="436"/>
      <c r="L52" s="436"/>
      <c r="M52" s="436"/>
      <c r="N52" s="436"/>
      <c r="O52" s="436"/>
      <c r="P52" s="436"/>
      <c r="Q52" s="436"/>
      <c r="R52" s="437"/>
      <c r="S52" s="327"/>
      <c r="T52" s="327"/>
      <c r="U52" s="327"/>
      <c r="V52" s="327"/>
      <c r="W52" s="327"/>
      <c r="X52" s="327"/>
      <c r="Y52" s="327"/>
      <c r="Z52" s="436"/>
      <c r="AA52" s="436"/>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c r="CB52" s="436"/>
      <c r="CC52" s="436"/>
      <c r="CD52" s="436"/>
      <c r="CE52" s="436"/>
      <c r="CF52" s="436"/>
      <c r="CG52" s="436"/>
      <c r="CH52" s="436"/>
      <c r="CI52" s="436"/>
      <c r="CJ52" s="436"/>
      <c r="CK52" s="436"/>
      <c r="CL52" s="436"/>
      <c r="CM52" s="436"/>
      <c r="CN52" s="436"/>
      <c r="CO52" s="436"/>
      <c r="CP52" s="436"/>
      <c r="CQ52" s="436"/>
      <c r="CR52" s="436"/>
      <c r="CS52" s="436"/>
      <c r="CT52" s="436"/>
      <c r="CU52" s="436"/>
      <c r="CV52" s="436"/>
      <c r="CW52" s="436"/>
      <c r="CX52" s="436"/>
      <c r="CY52" s="436"/>
      <c r="CZ52" s="436"/>
      <c r="DA52" s="436"/>
      <c r="DB52" s="436"/>
      <c r="DC52" s="436"/>
      <c r="DD52" s="438"/>
      <c r="DE52" s="439"/>
      <c r="DF52" s="439"/>
      <c r="DG52" s="439"/>
      <c r="DH52" s="439"/>
      <c r="DI52" s="439"/>
      <c r="DJ52" s="439"/>
      <c r="DK52" s="439"/>
      <c r="DL52" s="439"/>
      <c r="DM52" s="439"/>
      <c r="DN52" s="439"/>
      <c r="DO52" s="439"/>
      <c r="DP52" s="439"/>
      <c r="DQ52" s="439"/>
      <c r="DR52" s="439"/>
      <c r="DS52" s="439"/>
      <c r="DT52" s="439"/>
      <c r="DU52" s="439"/>
      <c r="DV52" s="439"/>
      <c r="DW52" s="439"/>
      <c r="DX52" s="439"/>
      <c r="DY52" s="439"/>
      <c r="DZ52" s="439"/>
      <c r="EA52" s="439"/>
      <c r="EB52" s="439"/>
      <c r="EC52" s="439"/>
      <c r="ED52" s="439"/>
      <c r="EE52" s="439"/>
      <c r="EF52" s="439"/>
      <c r="EG52" s="436"/>
      <c r="EH52" s="436"/>
      <c r="EI52" s="436"/>
      <c r="EJ52" s="436"/>
      <c r="EK52" s="436"/>
      <c r="EL52" s="436"/>
      <c r="EM52" s="436"/>
      <c r="EN52" s="436"/>
      <c r="EO52" s="436"/>
      <c r="EP52" s="436"/>
      <c r="EQ52" s="436"/>
      <c r="ER52" s="436"/>
      <c r="ES52" s="436"/>
      <c r="ET52" s="436"/>
      <c r="EU52" s="436"/>
      <c r="EV52" s="436"/>
      <c r="EW52" s="436"/>
      <c r="EX52" s="436"/>
      <c r="EY52" s="436"/>
      <c r="EZ52" s="436"/>
      <c r="FA52" s="436"/>
      <c r="FB52" s="436"/>
      <c r="FC52" s="436"/>
      <c r="FD52" s="436"/>
      <c r="FE52" s="436"/>
      <c r="FF52" s="436"/>
      <c r="FG52" s="436"/>
      <c r="FH52" s="436"/>
      <c r="FI52" s="436"/>
      <c r="FJ52" s="436"/>
      <c r="FK52" s="436"/>
      <c r="FL52" s="436"/>
      <c r="FM52" s="436"/>
      <c r="FN52" s="436"/>
      <c r="FO52" s="436"/>
      <c r="FP52" s="436"/>
      <c r="FQ52" s="436"/>
      <c r="FR52" s="436"/>
      <c r="FS52" s="436"/>
      <c r="FT52" s="436"/>
      <c r="FU52" s="436"/>
      <c r="FV52" s="436"/>
      <c r="FW52" s="436"/>
      <c r="FX52" s="436"/>
      <c r="FY52" s="436"/>
      <c r="FZ52" s="436"/>
      <c r="GA52" s="436"/>
      <c r="GB52" s="436"/>
      <c r="GC52" s="436"/>
      <c r="GD52" s="436"/>
      <c r="GE52" s="436"/>
      <c r="GF52" s="436"/>
      <c r="GG52" s="436"/>
      <c r="GH52" s="436"/>
      <c r="GI52" s="436"/>
      <c r="GJ52" s="436"/>
      <c r="GK52" s="436"/>
      <c r="GL52" s="436"/>
      <c r="GM52" s="436"/>
      <c r="GN52" s="436"/>
      <c r="GO52" s="436"/>
      <c r="GP52" s="436"/>
      <c r="GQ52" s="436"/>
      <c r="GR52" s="436"/>
      <c r="GS52" s="436"/>
      <c r="GT52" s="436"/>
      <c r="GU52" s="436"/>
      <c r="GV52" s="436"/>
      <c r="GW52" s="436"/>
      <c r="GX52" s="436"/>
      <c r="GY52" s="436"/>
      <c r="GZ52" s="436"/>
      <c r="HA52" s="436"/>
      <c r="HB52" s="436"/>
      <c r="HC52" s="436"/>
      <c r="HD52" s="436"/>
      <c r="HE52" s="436"/>
      <c r="HF52" s="436"/>
      <c r="HG52" s="436"/>
      <c r="HH52" s="436"/>
      <c r="HI52" s="436"/>
      <c r="HJ52" s="436"/>
      <c r="HK52" s="436"/>
      <c r="HL52" s="436"/>
      <c r="HM52" s="436"/>
      <c r="HN52" s="436"/>
      <c r="HO52" s="436"/>
      <c r="HP52" s="436"/>
      <c r="HQ52" s="436"/>
      <c r="HR52" s="436"/>
      <c r="HS52" s="436"/>
      <c r="HT52" s="436"/>
      <c r="HU52" s="436"/>
      <c r="HV52" s="436"/>
      <c r="HW52" s="436"/>
      <c r="HX52" s="436"/>
      <c r="HY52" s="436"/>
    </row>
    <row r="53" spans="1:233" s="87" customFormat="1" ht="19.2" hidden="1" customHeight="1" x14ac:dyDescent="0.5">
      <c r="A53" s="123" t="s">
        <v>224</v>
      </c>
      <c r="B53" s="124"/>
      <c r="C53" s="125">
        <f t="shared" ref="C53:I53" ca="1" si="22">IF(C16="N/A","N/A",SUM(C43:C52))</f>
        <v>4780.79</v>
      </c>
      <c r="D53" s="125">
        <f t="shared" ca="1" si="22"/>
        <v>3430.07</v>
      </c>
      <c r="E53" s="125">
        <f t="shared" ca="1" si="22"/>
        <v>2915.51</v>
      </c>
      <c r="F53" s="125">
        <f t="shared" ca="1" si="22"/>
        <v>2594.92</v>
      </c>
      <c r="G53" s="151">
        <f t="shared" ca="1" si="22"/>
        <v>2006.99</v>
      </c>
      <c r="H53" s="125">
        <f t="shared" ca="1" si="22"/>
        <v>1558.76</v>
      </c>
      <c r="I53" s="126">
        <f t="shared" ca="1" si="22"/>
        <v>1183.9000000000001</v>
      </c>
      <c r="J53" s="436"/>
      <c r="K53" s="436"/>
      <c r="L53" s="436"/>
      <c r="M53" s="436"/>
      <c r="N53" s="436"/>
      <c r="O53" s="436"/>
      <c r="P53" s="436"/>
      <c r="Q53" s="436"/>
      <c r="R53" s="437"/>
      <c r="S53" s="327"/>
      <c r="T53" s="327"/>
      <c r="U53" s="327"/>
      <c r="V53" s="327"/>
      <c r="W53" s="327"/>
      <c r="X53" s="327"/>
      <c r="Y53" s="327"/>
      <c r="Z53" s="436"/>
      <c r="AA53" s="436"/>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c r="CB53" s="436"/>
      <c r="CC53" s="436"/>
      <c r="CD53" s="436"/>
      <c r="CE53" s="436"/>
      <c r="CF53" s="436"/>
      <c r="CG53" s="436"/>
      <c r="CH53" s="436"/>
      <c r="CI53" s="436"/>
      <c r="CJ53" s="436"/>
      <c r="CK53" s="436"/>
      <c r="CL53" s="436"/>
      <c r="CM53" s="436"/>
      <c r="CN53" s="436"/>
      <c r="CO53" s="436"/>
      <c r="CP53" s="436"/>
      <c r="CQ53" s="436"/>
      <c r="CR53" s="436"/>
      <c r="CS53" s="436"/>
      <c r="CT53" s="436"/>
      <c r="CU53" s="436"/>
      <c r="CV53" s="436"/>
      <c r="CW53" s="436"/>
      <c r="CX53" s="436"/>
      <c r="CY53" s="436"/>
      <c r="CZ53" s="436"/>
      <c r="DA53" s="436"/>
      <c r="DB53" s="436"/>
      <c r="DC53" s="436"/>
      <c r="DD53" s="438"/>
      <c r="DE53" s="439"/>
      <c r="DF53" s="439"/>
      <c r="DG53" s="439"/>
      <c r="DH53" s="439"/>
      <c r="DI53" s="439"/>
      <c r="DJ53" s="439"/>
      <c r="DK53" s="439"/>
      <c r="DL53" s="439"/>
      <c r="DM53" s="439"/>
      <c r="DN53" s="439"/>
      <c r="DO53" s="439"/>
      <c r="DP53" s="439"/>
      <c r="DQ53" s="439"/>
      <c r="DR53" s="439"/>
      <c r="DS53" s="439"/>
      <c r="DT53" s="439"/>
      <c r="DU53" s="439"/>
      <c r="DV53" s="439"/>
      <c r="DW53" s="439"/>
      <c r="DX53" s="439"/>
      <c r="DY53" s="439"/>
      <c r="DZ53" s="439"/>
      <c r="EA53" s="439"/>
      <c r="EB53" s="439"/>
      <c r="EC53" s="439"/>
      <c r="ED53" s="439"/>
      <c r="EE53" s="439"/>
      <c r="EF53" s="439"/>
      <c r="EG53" s="436"/>
      <c r="EH53" s="436"/>
      <c r="EI53" s="436"/>
      <c r="EJ53" s="436"/>
      <c r="EK53" s="436"/>
      <c r="EL53" s="436"/>
      <c r="EM53" s="436"/>
      <c r="EN53" s="436"/>
      <c r="EO53" s="436"/>
      <c r="EP53" s="436"/>
      <c r="EQ53" s="436"/>
      <c r="ER53" s="436"/>
      <c r="ES53" s="436"/>
      <c r="ET53" s="436"/>
      <c r="EU53" s="436"/>
      <c r="EV53" s="436"/>
      <c r="EW53" s="436"/>
      <c r="EX53" s="436"/>
      <c r="EY53" s="436"/>
      <c r="EZ53" s="436"/>
      <c r="FA53" s="436"/>
      <c r="FB53" s="436"/>
      <c r="FC53" s="436"/>
      <c r="FD53" s="436"/>
      <c r="FE53" s="436"/>
      <c r="FF53" s="436"/>
      <c r="FG53" s="436"/>
      <c r="FH53" s="436"/>
      <c r="FI53" s="436"/>
      <c r="FJ53" s="436"/>
      <c r="FK53" s="436"/>
      <c r="FL53" s="436"/>
      <c r="FM53" s="436"/>
      <c r="FN53" s="436"/>
      <c r="FO53" s="436"/>
      <c r="FP53" s="436"/>
      <c r="FQ53" s="436"/>
      <c r="FR53" s="436"/>
      <c r="FS53" s="436"/>
      <c r="FT53" s="436"/>
      <c r="FU53" s="436"/>
      <c r="FV53" s="436"/>
      <c r="FW53" s="436"/>
      <c r="FX53" s="436"/>
      <c r="FY53" s="436"/>
      <c r="FZ53" s="436"/>
      <c r="GA53" s="436"/>
      <c r="GB53" s="436"/>
      <c r="GC53" s="436"/>
      <c r="GD53" s="436"/>
      <c r="GE53" s="436"/>
      <c r="GF53" s="436"/>
      <c r="GG53" s="436"/>
      <c r="GH53" s="436"/>
      <c r="GI53" s="436"/>
      <c r="GJ53" s="436"/>
      <c r="GK53" s="436"/>
      <c r="GL53" s="436"/>
      <c r="GM53" s="436"/>
      <c r="GN53" s="436"/>
      <c r="GO53" s="436"/>
      <c r="GP53" s="436"/>
      <c r="GQ53" s="436"/>
      <c r="GR53" s="436"/>
      <c r="GS53" s="436"/>
      <c r="GT53" s="436"/>
      <c r="GU53" s="436"/>
      <c r="GV53" s="436"/>
      <c r="GW53" s="436"/>
      <c r="GX53" s="436"/>
      <c r="GY53" s="436"/>
      <c r="GZ53" s="436"/>
      <c r="HA53" s="436"/>
      <c r="HB53" s="436"/>
      <c r="HC53" s="436"/>
      <c r="HD53" s="436"/>
      <c r="HE53" s="436"/>
      <c r="HF53" s="436"/>
      <c r="HG53" s="436"/>
      <c r="HH53" s="436"/>
      <c r="HI53" s="436"/>
      <c r="HJ53" s="436"/>
      <c r="HK53" s="436"/>
      <c r="HL53" s="436"/>
      <c r="HM53" s="436"/>
      <c r="HN53" s="436"/>
      <c r="HO53" s="436"/>
      <c r="HP53" s="436"/>
      <c r="HQ53" s="436"/>
      <c r="HR53" s="436"/>
      <c r="HS53" s="436"/>
      <c r="HT53" s="436"/>
      <c r="HU53" s="436"/>
      <c r="HV53" s="436"/>
      <c r="HW53" s="436"/>
      <c r="HX53" s="436"/>
      <c r="HY53" s="436"/>
    </row>
    <row r="54" spans="1:233" s="87" customFormat="1" ht="19.2" hidden="1" customHeight="1" x14ac:dyDescent="0.5">
      <c r="A54" s="119" t="s">
        <v>68</v>
      </c>
      <c r="B54" s="120"/>
      <c r="C54" s="121">
        <f t="shared" ref="C54:I54" ca="1" si="23">IF(C16="N/A","N/A",SUM(C43:C45)+C51)</f>
        <v>4780.79</v>
      </c>
      <c r="D54" s="121">
        <f t="shared" ca="1" si="23"/>
        <v>3430.07</v>
      </c>
      <c r="E54" s="121">
        <f t="shared" ca="1" si="23"/>
        <v>2915.51</v>
      </c>
      <c r="F54" s="121">
        <f t="shared" ca="1" si="23"/>
        <v>2594.92</v>
      </c>
      <c r="G54" s="150">
        <f t="shared" ca="1" si="23"/>
        <v>2006.99</v>
      </c>
      <c r="H54" s="121">
        <f t="shared" ca="1" si="23"/>
        <v>1558.76</v>
      </c>
      <c r="I54" s="122">
        <f t="shared" ca="1" si="23"/>
        <v>1183.9000000000001</v>
      </c>
      <c r="J54" s="436"/>
      <c r="K54" s="436"/>
      <c r="L54" s="436"/>
      <c r="M54" s="436"/>
      <c r="N54" s="436"/>
      <c r="O54" s="436"/>
      <c r="P54" s="436"/>
      <c r="Q54" s="436"/>
      <c r="R54" s="437"/>
      <c r="S54" s="327"/>
      <c r="T54" s="327"/>
      <c r="U54" s="327"/>
      <c r="V54" s="327"/>
      <c r="W54" s="327"/>
      <c r="X54" s="327"/>
      <c r="Y54" s="327"/>
      <c r="Z54" s="436"/>
      <c r="AA54" s="436"/>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c r="CB54" s="436"/>
      <c r="CC54" s="436"/>
      <c r="CD54" s="436"/>
      <c r="CE54" s="436"/>
      <c r="CF54" s="436"/>
      <c r="CG54" s="436"/>
      <c r="CH54" s="436"/>
      <c r="CI54" s="436"/>
      <c r="CJ54" s="436"/>
      <c r="CK54" s="436"/>
      <c r="CL54" s="436"/>
      <c r="CM54" s="436"/>
      <c r="CN54" s="436"/>
      <c r="CO54" s="436"/>
      <c r="CP54" s="436"/>
      <c r="CQ54" s="436"/>
      <c r="CR54" s="436"/>
      <c r="CS54" s="436"/>
      <c r="CT54" s="436"/>
      <c r="CU54" s="436"/>
      <c r="CV54" s="436"/>
      <c r="CW54" s="436"/>
      <c r="CX54" s="436"/>
      <c r="CY54" s="436"/>
      <c r="CZ54" s="436"/>
      <c r="DA54" s="436"/>
      <c r="DB54" s="436"/>
      <c r="DC54" s="436"/>
      <c r="DD54" s="438"/>
      <c r="DE54" s="439"/>
      <c r="DF54" s="439"/>
      <c r="DG54" s="439"/>
      <c r="DH54" s="439"/>
      <c r="DI54" s="439"/>
      <c r="DJ54" s="439"/>
      <c r="DK54" s="439"/>
      <c r="DL54" s="439"/>
      <c r="DM54" s="439"/>
      <c r="DN54" s="439"/>
      <c r="DO54" s="439"/>
      <c r="DP54" s="439"/>
      <c r="DQ54" s="439"/>
      <c r="DR54" s="439"/>
      <c r="DS54" s="439"/>
      <c r="DT54" s="439"/>
      <c r="DU54" s="439"/>
      <c r="DV54" s="439"/>
      <c r="DW54" s="439"/>
      <c r="DX54" s="439"/>
      <c r="DY54" s="439"/>
      <c r="DZ54" s="439"/>
      <c r="EA54" s="439"/>
      <c r="EB54" s="439"/>
      <c r="EC54" s="439"/>
      <c r="ED54" s="439"/>
      <c r="EE54" s="439"/>
      <c r="EF54" s="439"/>
      <c r="EG54" s="436"/>
      <c r="EH54" s="436"/>
      <c r="EI54" s="436"/>
      <c r="EJ54" s="436"/>
      <c r="EK54" s="436"/>
      <c r="EL54" s="436"/>
      <c r="EM54" s="436"/>
      <c r="EN54" s="436"/>
      <c r="EO54" s="436"/>
      <c r="EP54" s="436"/>
      <c r="EQ54" s="436"/>
      <c r="ER54" s="436"/>
      <c r="ES54" s="436"/>
      <c r="ET54" s="436"/>
      <c r="EU54" s="436"/>
      <c r="EV54" s="436"/>
      <c r="EW54" s="436"/>
      <c r="EX54" s="436"/>
      <c r="EY54" s="436"/>
      <c r="EZ54" s="436"/>
      <c r="FA54" s="436"/>
      <c r="FB54" s="436"/>
      <c r="FC54" s="436"/>
      <c r="FD54" s="436"/>
      <c r="FE54" s="436"/>
      <c r="FF54" s="436"/>
      <c r="FG54" s="436"/>
      <c r="FH54" s="436"/>
      <c r="FI54" s="436"/>
      <c r="FJ54" s="436"/>
      <c r="FK54" s="436"/>
      <c r="FL54" s="436"/>
      <c r="FM54" s="436"/>
      <c r="FN54" s="436"/>
      <c r="FO54" s="436"/>
      <c r="FP54" s="436"/>
      <c r="FQ54" s="436"/>
      <c r="FR54" s="436"/>
      <c r="FS54" s="436"/>
      <c r="FT54" s="436"/>
      <c r="FU54" s="436"/>
      <c r="FV54" s="436"/>
      <c r="FW54" s="436"/>
      <c r="FX54" s="436"/>
      <c r="FY54" s="436"/>
      <c r="FZ54" s="436"/>
      <c r="GA54" s="436"/>
      <c r="GB54" s="436"/>
      <c r="GC54" s="436"/>
      <c r="GD54" s="436"/>
      <c r="GE54" s="436"/>
      <c r="GF54" s="436"/>
      <c r="GG54" s="436"/>
      <c r="GH54" s="436"/>
      <c r="GI54" s="436"/>
      <c r="GJ54" s="436"/>
      <c r="GK54" s="436"/>
      <c r="GL54" s="436"/>
      <c r="GM54" s="436"/>
      <c r="GN54" s="436"/>
      <c r="GO54" s="436"/>
      <c r="GP54" s="436"/>
      <c r="GQ54" s="436"/>
      <c r="GR54" s="436"/>
      <c r="GS54" s="436"/>
      <c r="GT54" s="436"/>
      <c r="GU54" s="436"/>
      <c r="GV54" s="436"/>
      <c r="GW54" s="436"/>
      <c r="GX54" s="436"/>
      <c r="GY54" s="436"/>
      <c r="GZ54" s="436"/>
      <c r="HA54" s="436"/>
      <c r="HB54" s="436"/>
      <c r="HC54" s="436"/>
      <c r="HD54" s="436"/>
      <c r="HE54" s="436"/>
      <c r="HF54" s="436"/>
      <c r="HG54" s="436"/>
      <c r="HH54" s="436"/>
      <c r="HI54" s="436"/>
      <c r="HJ54" s="436"/>
      <c r="HK54" s="436"/>
      <c r="HL54" s="436"/>
      <c r="HM54" s="436"/>
      <c r="HN54" s="436"/>
      <c r="HO54" s="436"/>
      <c r="HP54" s="436"/>
      <c r="HQ54" s="436"/>
      <c r="HR54" s="436"/>
      <c r="HS54" s="436"/>
      <c r="HT54" s="436"/>
      <c r="HU54" s="436"/>
      <c r="HV54" s="436"/>
      <c r="HW54" s="436"/>
      <c r="HX54" s="436"/>
      <c r="HY54" s="436"/>
    </row>
    <row r="55" spans="1:233" s="87" customFormat="1" ht="19.2" hidden="1" customHeight="1" x14ac:dyDescent="0.5">
      <c r="A55" s="91" t="s">
        <v>69</v>
      </c>
      <c r="B55" s="71"/>
      <c r="C55" s="71"/>
      <c r="D55" s="71"/>
      <c r="E55" s="71"/>
      <c r="F55" s="71"/>
      <c r="G55" s="71"/>
      <c r="H55" s="71"/>
      <c r="I55" s="90"/>
      <c r="J55" s="436"/>
      <c r="K55" s="436"/>
      <c r="L55" s="195" t="s">
        <v>45</v>
      </c>
      <c r="M55" s="195"/>
      <c r="N55" s="195"/>
      <c r="O55" s="195"/>
      <c r="P55" s="195"/>
      <c r="Q55" s="195"/>
      <c r="R55" s="437"/>
      <c r="S55" s="327"/>
      <c r="T55" s="327"/>
      <c r="U55" s="327"/>
      <c r="V55" s="327"/>
      <c r="W55" s="327"/>
      <c r="X55" s="327"/>
      <c r="Y55" s="327"/>
      <c r="Z55" s="436"/>
      <c r="AA55" s="436"/>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c r="CB55" s="436"/>
      <c r="CC55" s="436"/>
      <c r="CD55" s="436"/>
      <c r="CE55" s="436"/>
      <c r="CF55" s="436"/>
      <c r="CG55" s="436"/>
      <c r="CH55" s="436"/>
      <c r="CI55" s="436"/>
      <c r="CJ55" s="436"/>
      <c r="CK55" s="436"/>
      <c r="CL55" s="436"/>
      <c r="CM55" s="436"/>
      <c r="CN55" s="436"/>
      <c r="CO55" s="436"/>
      <c r="CP55" s="436"/>
      <c r="CQ55" s="436"/>
      <c r="CR55" s="436"/>
      <c r="CS55" s="436"/>
      <c r="CT55" s="436"/>
      <c r="CU55" s="436"/>
      <c r="CV55" s="436"/>
      <c r="CW55" s="436"/>
      <c r="CX55" s="436"/>
      <c r="CY55" s="436"/>
      <c r="CZ55" s="436"/>
      <c r="DA55" s="436"/>
      <c r="DB55" s="436"/>
      <c r="DC55" s="436"/>
      <c r="DD55" s="438"/>
      <c r="DE55" s="439"/>
      <c r="DF55" s="439"/>
      <c r="DG55" s="439"/>
      <c r="DH55" s="439"/>
      <c r="DI55" s="439"/>
      <c r="DJ55" s="439"/>
      <c r="DK55" s="439"/>
      <c r="DL55" s="439"/>
      <c r="DM55" s="439"/>
      <c r="DN55" s="439"/>
      <c r="DO55" s="439"/>
      <c r="DP55" s="439"/>
      <c r="DQ55" s="439"/>
      <c r="DR55" s="439"/>
      <c r="DS55" s="439"/>
      <c r="DT55" s="439"/>
      <c r="DU55" s="439"/>
      <c r="DV55" s="439"/>
      <c r="DW55" s="439"/>
      <c r="DX55" s="439"/>
      <c r="DY55" s="439"/>
      <c r="DZ55" s="439"/>
      <c r="EA55" s="439"/>
      <c r="EB55" s="439"/>
      <c r="EC55" s="439"/>
      <c r="ED55" s="439"/>
      <c r="EE55" s="439"/>
      <c r="EF55" s="439"/>
      <c r="EG55" s="436"/>
      <c r="EH55" s="436"/>
      <c r="EI55" s="436"/>
      <c r="EJ55" s="436"/>
      <c r="EK55" s="436"/>
      <c r="EL55" s="436"/>
      <c r="EM55" s="436"/>
      <c r="EN55" s="436"/>
      <c r="EO55" s="436"/>
      <c r="EP55" s="436"/>
      <c r="EQ55" s="436"/>
      <c r="ER55" s="436"/>
      <c r="ES55" s="436"/>
      <c r="ET55" s="436"/>
      <c r="EU55" s="436"/>
      <c r="EV55" s="436"/>
      <c r="EW55" s="436"/>
      <c r="EX55" s="436"/>
      <c r="EY55" s="436"/>
      <c r="EZ55" s="436"/>
      <c r="FA55" s="436"/>
      <c r="FB55" s="436"/>
      <c r="FC55" s="436"/>
      <c r="FD55" s="436"/>
      <c r="FE55" s="436"/>
      <c r="FF55" s="436"/>
      <c r="FG55" s="436"/>
      <c r="FH55" s="436"/>
      <c r="FI55" s="436"/>
      <c r="FJ55" s="436"/>
      <c r="FK55" s="436"/>
      <c r="FL55" s="436"/>
      <c r="FM55" s="436"/>
      <c r="FN55" s="436"/>
      <c r="FO55" s="436"/>
      <c r="FP55" s="436"/>
      <c r="FQ55" s="436"/>
      <c r="FR55" s="436"/>
      <c r="FS55" s="436"/>
      <c r="FT55" s="436"/>
      <c r="FU55" s="436"/>
      <c r="FV55" s="436"/>
      <c r="FW55" s="436"/>
      <c r="FX55" s="436"/>
      <c r="FY55" s="436"/>
      <c r="FZ55" s="436"/>
      <c r="GA55" s="436"/>
      <c r="GB55" s="436"/>
      <c r="GC55" s="436"/>
      <c r="GD55" s="436"/>
      <c r="GE55" s="436"/>
      <c r="GF55" s="436"/>
      <c r="GG55" s="436"/>
      <c r="GH55" s="436"/>
      <c r="GI55" s="436"/>
      <c r="GJ55" s="436"/>
      <c r="GK55" s="436"/>
      <c r="GL55" s="436"/>
      <c r="GM55" s="436"/>
      <c r="GN55" s="436"/>
      <c r="GO55" s="436"/>
      <c r="GP55" s="436"/>
      <c r="GQ55" s="436"/>
      <c r="GR55" s="436"/>
      <c r="GS55" s="436"/>
      <c r="GT55" s="436"/>
      <c r="GU55" s="436"/>
      <c r="GV55" s="436"/>
      <c r="GW55" s="436"/>
      <c r="GX55" s="436"/>
      <c r="GY55" s="436"/>
      <c r="GZ55" s="436"/>
      <c r="HA55" s="436"/>
      <c r="HB55" s="436"/>
      <c r="HC55" s="436"/>
      <c r="HD55" s="436"/>
      <c r="HE55" s="436"/>
      <c r="HF55" s="436"/>
      <c r="HG55" s="436"/>
      <c r="HH55" s="436"/>
      <c r="HI55" s="436"/>
      <c r="HJ55" s="436"/>
      <c r="HK55" s="436"/>
      <c r="HL55" s="436"/>
      <c r="HM55" s="436"/>
      <c r="HN55" s="436"/>
      <c r="HO55" s="436"/>
      <c r="HP55" s="436"/>
      <c r="HQ55" s="436"/>
      <c r="HR55" s="436"/>
      <c r="HS55" s="436"/>
      <c r="HT55" s="436"/>
      <c r="HU55" s="436"/>
      <c r="HV55" s="436"/>
      <c r="HW55" s="436"/>
      <c r="HX55" s="436"/>
      <c r="HY55" s="436"/>
    </row>
    <row r="56" spans="1:233" ht="19.2" hidden="1" customHeight="1" x14ac:dyDescent="0.5">
      <c r="A56" s="27" t="s">
        <v>46</v>
      </c>
      <c r="B56" s="63"/>
      <c r="C56" s="35">
        <f t="shared" ref="C56:I58" ca="1" si="24">IF(C16="N/A","N/A",ROUNDUP(PRODUCT(C16,0.0933),0))</f>
        <v>971</v>
      </c>
      <c r="D56" s="35">
        <f t="shared" ca="1" si="24"/>
        <v>704</v>
      </c>
      <c r="E56" s="35">
        <f t="shared" ca="1" si="24"/>
        <v>598</v>
      </c>
      <c r="F56" s="35">
        <f t="shared" ca="1" si="24"/>
        <v>528</v>
      </c>
      <c r="G56" s="149">
        <f t="shared" ca="1" si="24"/>
        <v>386</v>
      </c>
      <c r="H56" s="35">
        <f t="shared" ca="1" si="24"/>
        <v>285</v>
      </c>
      <c r="I56" s="36">
        <f t="shared" ca="1" si="24"/>
        <v>216</v>
      </c>
      <c r="J56" s="436"/>
      <c r="K56" s="164">
        <f t="shared" ref="K56:L61" ca="1" si="25">IFERROR(ROUND(C56*0.005,2),0)</f>
        <v>4.8600000000000003</v>
      </c>
      <c r="L56" s="164">
        <f t="shared" ca="1" si="25"/>
        <v>3.52</v>
      </c>
      <c r="M56" s="164">
        <f t="shared" ref="M56:M61" ca="1" si="26">IFERROR(ROUND(E56*0.005,2),0)</f>
        <v>2.99</v>
      </c>
      <c r="N56" s="164">
        <f t="shared" ref="N56:N61" ca="1" si="27">IFERROR(ROUND(F56*0.005,2),0)</f>
        <v>2.64</v>
      </c>
      <c r="O56" s="164">
        <f t="shared" ref="O56:Q61" ca="1" si="28">IFERROR(ROUND(G56*0.005,2),0)</f>
        <v>1.93</v>
      </c>
      <c r="P56" s="164">
        <f t="shared" ca="1" si="28"/>
        <v>1.43</v>
      </c>
      <c r="Q56" s="164">
        <f ca="1">IFERROR(ROUND(I56*0.005,2),0)</f>
        <v>1.08</v>
      </c>
      <c r="S56" s="327"/>
      <c r="T56" s="327"/>
      <c r="U56" s="327"/>
      <c r="V56" s="327"/>
      <c r="W56" s="327"/>
      <c r="X56" s="327"/>
      <c r="Y56" s="327"/>
    </row>
    <row r="57" spans="1:233" ht="19.2" hidden="1" customHeight="1" x14ac:dyDescent="0.5">
      <c r="A57" s="37" t="s">
        <v>47</v>
      </c>
      <c r="B57" s="49"/>
      <c r="C57" s="38" t="str">
        <f t="shared" ca="1" si="24"/>
        <v>N/A</v>
      </c>
      <c r="D57" s="38" t="str">
        <f t="shared" ca="1" si="24"/>
        <v>N/A</v>
      </c>
      <c r="E57" s="38" t="str">
        <f t="shared" ca="1" si="24"/>
        <v>N/A</v>
      </c>
      <c r="F57" s="38" t="str">
        <f t="shared" ca="1" si="24"/>
        <v>N/A</v>
      </c>
      <c r="G57" s="40" t="str">
        <f t="shared" ca="1" si="24"/>
        <v>N/A</v>
      </c>
      <c r="H57" s="38" t="str">
        <f t="shared" ca="1" si="24"/>
        <v>N/A</v>
      </c>
      <c r="I57" s="39" t="str">
        <f t="shared" ca="1" si="24"/>
        <v>N/A</v>
      </c>
      <c r="J57" s="436"/>
      <c r="K57" s="164">
        <f t="shared" ca="1" si="25"/>
        <v>0</v>
      </c>
      <c r="L57" s="164">
        <f t="shared" ca="1" si="25"/>
        <v>0</v>
      </c>
      <c r="M57" s="164">
        <f t="shared" ca="1" si="26"/>
        <v>0</v>
      </c>
      <c r="N57" s="164">
        <f t="shared" ca="1" si="27"/>
        <v>0</v>
      </c>
      <c r="O57" s="164">
        <f t="shared" ca="1" si="28"/>
        <v>0</v>
      </c>
      <c r="P57" s="164">
        <f t="shared" ca="1" si="28"/>
        <v>0</v>
      </c>
      <c r="Q57" s="164">
        <f t="shared" ca="1" si="28"/>
        <v>0</v>
      </c>
      <c r="S57" s="327"/>
      <c r="T57" s="327"/>
      <c r="U57" s="327"/>
      <c r="V57" s="327"/>
      <c r="W57" s="327"/>
      <c r="X57" s="327"/>
      <c r="Y57" s="327"/>
    </row>
    <row r="58" spans="1:233" ht="19.2" hidden="1" customHeight="1" x14ac:dyDescent="0.5">
      <c r="A58" s="37" t="s">
        <v>48</v>
      </c>
      <c r="B58" s="49"/>
      <c r="C58" s="38">
        <f t="shared" ca="1" si="24"/>
        <v>674</v>
      </c>
      <c r="D58" s="38">
        <f t="shared" ca="1" si="24"/>
        <v>476</v>
      </c>
      <c r="E58" s="38">
        <f t="shared" ca="1" si="24"/>
        <v>405</v>
      </c>
      <c r="F58" s="38">
        <f t="shared" ca="1" si="24"/>
        <v>365</v>
      </c>
      <c r="G58" s="40">
        <f t="shared" ca="1" si="24"/>
        <v>305</v>
      </c>
      <c r="H58" s="38">
        <f t="shared" ca="1" si="24"/>
        <v>252</v>
      </c>
      <c r="I58" s="39">
        <f t="shared" ca="1" si="24"/>
        <v>192</v>
      </c>
      <c r="J58" s="436"/>
      <c r="K58" s="164">
        <f t="shared" ca="1" si="25"/>
        <v>3.37</v>
      </c>
      <c r="L58" s="164">
        <f t="shared" ca="1" si="25"/>
        <v>2.38</v>
      </c>
      <c r="M58" s="164">
        <f t="shared" ca="1" si="26"/>
        <v>2.0299999999999998</v>
      </c>
      <c r="N58" s="164">
        <f t="shared" ca="1" si="27"/>
        <v>1.83</v>
      </c>
      <c r="O58" s="164">
        <f t="shared" ca="1" si="28"/>
        <v>1.53</v>
      </c>
      <c r="P58" s="164">
        <f t="shared" ca="1" si="28"/>
        <v>1.26</v>
      </c>
      <c r="Q58" s="164">
        <f t="shared" ca="1" si="28"/>
        <v>0.96</v>
      </c>
      <c r="S58" s="327"/>
      <c r="T58" s="327"/>
      <c r="U58" s="327"/>
      <c r="V58" s="327"/>
      <c r="W58" s="327"/>
      <c r="X58" s="327"/>
      <c r="Y58" s="327"/>
    </row>
    <row r="59" spans="1:233" s="87" customFormat="1" ht="19.2" hidden="1" customHeight="1" x14ac:dyDescent="0.5">
      <c r="A59" s="37" t="s">
        <v>50</v>
      </c>
      <c r="B59" s="49"/>
      <c r="C59" s="38" t="s">
        <v>51</v>
      </c>
      <c r="D59" s="38" t="s">
        <v>51</v>
      </c>
      <c r="E59" s="38" t="s">
        <v>51</v>
      </c>
      <c r="F59" s="40" t="str">
        <f ca="1">IF(RiderPlus="No","N/A",IFERROR(VLOOKUP($C$6,INDIRECT(E156),5,TRUE),"N/A"))</f>
        <v>N/A</v>
      </c>
      <c r="G59" s="40" t="str">
        <f ca="1">IF(RiderPlus="No","N/A",IFERROR(VLOOKUP($C$6,INDIRECT(E156),9,TRUE),"N/A"))</f>
        <v>N/A</v>
      </c>
      <c r="H59" s="40" t="str">
        <f ca="1">IF(RiderPlus="No","N/A",IFERROR(VLOOKUP($C$6,INDIRECT(G156),9,TRUE),"N/A"))</f>
        <v>N/A</v>
      </c>
      <c r="I59" s="39" t="s">
        <v>51</v>
      </c>
      <c r="J59" s="1"/>
      <c r="K59" s="164">
        <f t="shared" si="25"/>
        <v>0</v>
      </c>
      <c r="L59" s="164">
        <f t="shared" si="25"/>
        <v>0</v>
      </c>
      <c r="M59" s="164">
        <f t="shared" si="26"/>
        <v>0</v>
      </c>
      <c r="N59" s="164">
        <f t="shared" ca="1" si="27"/>
        <v>0</v>
      </c>
      <c r="O59" s="164">
        <f t="shared" ca="1" si="28"/>
        <v>0</v>
      </c>
      <c r="P59" s="164">
        <f t="shared" ca="1" si="28"/>
        <v>0</v>
      </c>
      <c r="Q59" s="164">
        <f t="shared" si="28"/>
        <v>0</v>
      </c>
      <c r="R59" s="437"/>
      <c r="S59" s="327"/>
      <c r="T59" s="327"/>
      <c r="U59" s="327"/>
      <c r="V59" s="327"/>
      <c r="W59" s="327"/>
      <c r="X59" s="327"/>
      <c r="Y59" s="327"/>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c r="CB59" s="436"/>
      <c r="CC59" s="436"/>
      <c r="CD59" s="436"/>
      <c r="CE59" s="436"/>
      <c r="CF59" s="436"/>
      <c r="CG59" s="436"/>
      <c r="CH59" s="436"/>
      <c r="CI59" s="436"/>
      <c r="CJ59" s="436"/>
      <c r="CK59" s="436"/>
      <c r="CL59" s="436"/>
      <c r="CM59" s="436"/>
      <c r="CN59" s="436"/>
      <c r="CO59" s="436"/>
      <c r="CP59" s="436"/>
      <c r="CQ59" s="436"/>
      <c r="CR59" s="436"/>
      <c r="CS59" s="436"/>
      <c r="CT59" s="436"/>
      <c r="CU59" s="436"/>
      <c r="CV59" s="436"/>
      <c r="CW59" s="436"/>
      <c r="CX59" s="436"/>
      <c r="CY59" s="436"/>
      <c r="CZ59" s="436"/>
      <c r="DA59" s="436"/>
      <c r="DB59" s="436"/>
      <c r="DC59" s="436"/>
      <c r="DD59" s="438"/>
      <c r="DE59" s="439"/>
      <c r="DF59" s="439"/>
      <c r="DG59" s="439"/>
      <c r="DH59" s="439"/>
      <c r="DI59" s="439"/>
      <c r="DJ59" s="439"/>
      <c r="DK59" s="439"/>
      <c r="DL59" s="439"/>
      <c r="DM59" s="439"/>
      <c r="DN59" s="439"/>
      <c r="DO59" s="439"/>
      <c r="DP59" s="439"/>
      <c r="DQ59" s="439"/>
      <c r="DR59" s="439"/>
      <c r="DS59" s="439"/>
      <c r="DT59" s="439"/>
      <c r="DU59" s="439"/>
      <c r="DV59" s="439"/>
      <c r="DW59" s="439"/>
      <c r="DX59" s="439"/>
      <c r="DY59" s="439"/>
      <c r="DZ59" s="439"/>
      <c r="EA59" s="439"/>
      <c r="EB59" s="439"/>
      <c r="EC59" s="439"/>
      <c r="ED59" s="439"/>
      <c r="EE59" s="439"/>
      <c r="EF59" s="439"/>
      <c r="EG59" s="436"/>
      <c r="EH59" s="436"/>
      <c r="EI59" s="436"/>
      <c r="EJ59" s="436"/>
      <c r="EK59" s="436"/>
      <c r="EL59" s="436"/>
      <c r="EM59" s="436"/>
      <c r="EN59" s="436"/>
      <c r="EO59" s="436"/>
      <c r="EP59" s="436"/>
      <c r="EQ59" s="436"/>
      <c r="ER59" s="436"/>
      <c r="ES59" s="436"/>
      <c r="ET59" s="436"/>
      <c r="EU59" s="436"/>
      <c r="EV59" s="436"/>
      <c r="EW59" s="436"/>
      <c r="EX59" s="436"/>
      <c r="EY59" s="436"/>
      <c r="EZ59" s="436"/>
      <c r="FA59" s="436"/>
      <c r="FB59" s="436"/>
      <c r="FC59" s="436"/>
      <c r="FD59" s="436"/>
      <c r="FE59" s="436"/>
      <c r="FF59" s="436"/>
      <c r="FG59" s="436"/>
      <c r="FH59" s="436"/>
      <c r="FI59" s="436"/>
      <c r="FJ59" s="436"/>
      <c r="FK59" s="436"/>
      <c r="FL59" s="436"/>
      <c r="FM59" s="436"/>
      <c r="FN59" s="436"/>
      <c r="FO59" s="436"/>
      <c r="FP59" s="436"/>
      <c r="FQ59" s="436"/>
      <c r="FR59" s="436"/>
      <c r="FS59" s="436"/>
      <c r="FT59" s="436"/>
      <c r="FU59" s="436"/>
      <c r="FV59" s="436"/>
      <c r="FW59" s="436"/>
      <c r="FX59" s="436"/>
      <c r="FY59" s="436"/>
      <c r="FZ59" s="436"/>
      <c r="GA59" s="436"/>
      <c r="GB59" s="436"/>
      <c r="GC59" s="436"/>
      <c r="GD59" s="436"/>
      <c r="GE59" s="436"/>
      <c r="GF59" s="436"/>
      <c r="GG59" s="436"/>
      <c r="GH59" s="436"/>
      <c r="GI59" s="436"/>
      <c r="GJ59" s="436"/>
      <c r="GK59" s="436"/>
      <c r="GL59" s="436"/>
      <c r="GM59" s="436"/>
      <c r="GN59" s="436"/>
      <c r="GO59" s="436"/>
      <c r="GP59" s="436"/>
      <c r="GQ59" s="436"/>
      <c r="GR59" s="436"/>
      <c r="GS59" s="436"/>
      <c r="GT59" s="436"/>
      <c r="GU59" s="436"/>
      <c r="GV59" s="436"/>
      <c r="GW59" s="436"/>
      <c r="GX59" s="436"/>
      <c r="GY59" s="436"/>
      <c r="GZ59" s="436"/>
      <c r="HA59" s="436"/>
      <c r="HB59" s="436"/>
      <c r="HC59" s="436"/>
      <c r="HD59" s="436"/>
      <c r="HE59" s="436"/>
      <c r="HF59" s="436"/>
      <c r="HG59" s="436"/>
      <c r="HH59" s="436"/>
      <c r="HI59" s="436"/>
      <c r="HJ59" s="436"/>
      <c r="HK59" s="436"/>
      <c r="HL59" s="436"/>
      <c r="HM59" s="436"/>
      <c r="HN59" s="436"/>
      <c r="HO59" s="436"/>
      <c r="HP59" s="436"/>
      <c r="HQ59" s="436"/>
      <c r="HR59" s="436"/>
      <c r="HS59" s="436"/>
      <c r="HT59" s="436"/>
      <c r="HU59" s="436"/>
      <c r="HV59" s="436"/>
      <c r="HW59" s="436"/>
      <c r="HX59" s="436"/>
      <c r="HY59" s="436"/>
    </row>
    <row r="60" spans="1:233" s="88" customFormat="1" ht="19.2" hidden="1" customHeight="1" x14ac:dyDescent="0.5">
      <c r="A60" s="37" t="s">
        <v>52</v>
      </c>
      <c r="B60" s="49"/>
      <c r="C60" s="38" t="s">
        <v>51</v>
      </c>
      <c r="D60" s="38" t="s">
        <v>51</v>
      </c>
      <c r="E60" s="38" t="s">
        <v>51</v>
      </c>
      <c r="F60" s="40" t="str">
        <f ca="1">IF(RiderPlus="No","N/A",IFERROR(VLOOKUP($C$7,INDIRECT(E156),5,TRUE),"N/A"))</f>
        <v>N/A</v>
      </c>
      <c r="G60" s="40" t="str">
        <f ca="1">IF(RiderPlus="No","N/A",IFERROR(VLOOKUP($C$7,INDIRECT(E156),9,TRUE),"N/A"))</f>
        <v>N/A</v>
      </c>
      <c r="H60" s="40" t="str">
        <f ca="1">IF(RiderPlus="No","N/A",IFERROR(VLOOKUP($C$7,INDIRECT(G156),9,TRUE),"N/A"))</f>
        <v>N/A</v>
      </c>
      <c r="I60" s="39" t="s">
        <v>51</v>
      </c>
      <c r="J60" s="1"/>
      <c r="K60" s="164">
        <f t="shared" si="25"/>
        <v>0</v>
      </c>
      <c r="L60" s="164">
        <f t="shared" si="25"/>
        <v>0</v>
      </c>
      <c r="M60" s="164">
        <f t="shared" si="26"/>
        <v>0</v>
      </c>
      <c r="N60" s="164">
        <f t="shared" ca="1" si="27"/>
        <v>0</v>
      </c>
      <c r="O60" s="164">
        <f t="shared" ca="1" si="28"/>
        <v>0</v>
      </c>
      <c r="P60" s="164">
        <f t="shared" ca="1" si="28"/>
        <v>0</v>
      </c>
      <c r="Q60" s="164">
        <f t="shared" si="28"/>
        <v>0</v>
      </c>
      <c r="S60" s="327"/>
      <c r="T60" s="327"/>
      <c r="U60" s="327"/>
      <c r="V60" s="327"/>
      <c r="W60" s="327"/>
      <c r="X60" s="327"/>
      <c r="Y60" s="327"/>
      <c r="GD60" s="89"/>
      <c r="GE60" s="89"/>
      <c r="GF60" s="89"/>
      <c r="GG60" s="89"/>
      <c r="GH60" s="89"/>
      <c r="GI60" s="89"/>
      <c r="GJ60" s="89"/>
      <c r="GK60" s="89"/>
      <c r="GL60" s="89"/>
      <c r="GM60" s="89"/>
      <c r="GN60" s="89"/>
      <c r="GO60" s="89"/>
      <c r="GP60" s="89"/>
      <c r="GQ60" s="89"/>
      <c r="GR60" s="89"/>
      <c r="GS60" s="89"/>
      <c r="GT60" s="89"/>
      <c r="GU60" s="89"/>
      <c r="GV60" s="89"/>
      <c r="GW60" s="89"/>
      <c r="GX60" s="89"/>
      <c r="GY60" s="89"/>
      <c r="GZ60" s="89"/>
      <c r="HA60" s="89"/>
      <c r="HB60" s="89"/>
      <c r="HC60" s="89"/>
      <c r="HD60" s="89"/>
      <c r="HE60" s="89"/>
      <c r="HF60" s="89"/>
      <c r="HG60" s="89"/>
      <c r="HH60" s="89"/>
      <c r="HI60" s="89"/>
      <c r="HJ60" s="89"/>
      <c r="HK60" s="89"/>
      <c r="HL60" s="89"/>
      <c r="HM60" s="89"/>
      <c r="HN60" s="89"/>
      <c r="HO60" s="89"/>
      <c r="HP60" s="89"/>
      <c r="HQ60" s="89"/>
      <c r="HR60" s="89"/>
      <c r="HS60" s="89"/>
      <c r="HT60" s="89"/>
      <c r="HU60" s="89"/>
      <c r="HV60" s="89"/>
      <c r="HW60" s="89"/>
      <c r="HX60" s="89"/>
      <c r="HY60" s="89"/>
    </row>
    <row r="61" spans="1:233" s="87" customFormat="1" ht="19.2" hidden="1" customHeight="1" x14ac:dyDescent="0.5">
      <c r="A61" s="37" t="s">
        <v>53</v>
      </c>
      <c r="B61" s="49"/>
      <c r="C61" s="38" t="s">
        <v>51</v>
      </c>
      <c r="D61" s="38" t="s">
        <v>51</v>
      </c>
      <c r="E61" s="38" t="s">
        <v>51</v>
      </c>
      <c r="F61" s="40" t="str">
        <f ca="1">IF(RiderPlus="No","N/A",IFERROR(VLOOKUP($G$6,INDIRECT(E157),5,TRUE),"N/A"))</f>
        <v>N/A</v>
      </c>
      <c r="G61" s="40" t="str">
        <f ca="1">IF(RiderPlus="No","N/A",IFERROR(VLOOKUP($G$6,INDIRECT(E157),9,TRUE),"N/A"))</f>
        <v>N/A</v>
      </c>
      <c r="H61" s="40" t="str">
        <f ca="1">IF(RiderPlus="No","N/A",IFERROR(VLOOKUP($G$6,INDIRECT(G157),9,TRUE),"N/A"))</f>
        <v>N/A</v>
      </c>
      <c r="I61" s="39" t="s">
        <v>51</v>
      </c>
      <c r="J61" s="1"/>
      <c r="K61" s="164">
        <f t="shared" si="25"/>
        <v>0</v>
      </c>
      <c r="L61" s="164">
        <f t="shared" si="25"/>
        <v>0</v>
      </c>
      <c r="M61" s="164">
        <f t="shared" si="26"/>
        <v>0</v>
      </c>
      <c r="N61" s="164">
        <f t="shared" ca="1" si="27"/>
        <v>0</v>
      </c>
      <c r="O61" s="164">
        <f t="shared" ca="1" si="28"/>
        <v>0</v>
      </c>
      <c r="P61" s="164">
        <f t="shared" ca="1" si="28"/>
        <v>0</v>
      </c>
      <c r="Q61" s="164">
        <f>IFERROR(ROUND(I61*0.005,2),0)</f>
        <v>0</v>
      </c>
      <c r="R61" s="437"/>
      <c r="S61" s="327"/>
      <c r="T61" s="327"/>
      <c r="U61" s="327"/>
      <c r="V61" s="327"/>
      <c r="W61" s="327"/>
      <c r="X61" s="327"/>
      <c r="Y61" s="327"/>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c r="CB61" s="436"/>
      <c r="CC61" s="436"/>
      <c r="CD61" s="436"/>
      <c r="CE61" s="436"/>
      <c r="CF61" s="436"/>
      <c r="CG61" s="436"/>
      <c r="CH61" s="436"/>
      <c r="CI61" s="436"/>
      <c r="CJ61" s="436"/>
      <c r="CK61" s="436"/>
      <c r="CL61" s="436"/>
      <c r="CM61" s="436"/>
      <c r="CN61" s="436"/>
      <c r="CO61" s="436"/>
      <c r="CP61" s="436"/>
      <c r="CQ61" s="436"/>
      <c r="CR61" s="436"/>
      <c r="CS61" s="436"/>
      <c r="CT61" s="436"/>
      <c r="CU61" s="436"/>
      <c r="CV61" s="436"/>
      <c r="CW61" s="436"/>
      <c r="CX61" s="436"/>
      <c r="CY61" s="436"/>
      <c r="CZ61" s="436"/>
      <c r="DA61" s="436"/>
      <c r="DB61" s="436"/>
      <c r="DC61" s="436"/>
      <c r="DD61" s="438"/>
      <c r="DE61" s="439"/>
      <c r="DF61" s="439"/>
      <c r="DG61" s="439"/>
      <c r="DH61" s="439"/>
      <c r="DI61" s="439"/>
      <c r="DJ61" s="439"/>
      <c r="DK61" s="439"/>
      <c r="DL61" s="439"/>
      <c r="DM61" s="439"/>
      <c r="DN61" s="439"/>
      <c r="DO61" s="439"/>
      <c r="DP61" s="439"/>
      <c r="DQ61" s="439"/>
      <c r="DR61" s="439"/>
      <c r="DS61" s="439"/>
      <c r="DT61" s="439"/>
      <c r="DU61" s="439"/>
      <c r="DV61" s="439"/>
      <c r="DW61" s="439"/>
      <c r="DX61" s="439"/>
      <c r="DY61" s="439"/>
      <c r="DZ61" s="439"/>
      <c r="EA61" s="439"/>
      <c r="EB61" s="439"/>
      <c r="EC61" s="439"/>
      <c r="ED61" s="439"/>
      <c r="EE61" s="439"/>
      <c r="EF61" s="439"/>
      <c r="EG61" s="436"/>
      <c r="EH61" s="436"/>
      <c r="EI61" s="436"/>
      <c r="EJ61" s="436"/>
      <c r="EK61" s="436"/>
      <c r="EL61" s="436"/>
      <c r="EM61" s="436"/>
      <c r="EN61" s="436"/>
      <c r="EO61" s="436"/>
      <c r="EP61" s="436"/>
      <c r="EQ61" s="436"/>
      <c r="ER61" s="436"/>
      <c r="ES61" s="436"/>
      <c r="ET61" s="436"/>
      <c r="EU61" s="436"/>
      <c r="EV61" s="436"/>
      <c r="EW61" s="436"/>
      <c r="EX61" s="436"/>
      <c r="EY61" s="436"/>
      <c r="EZ61" s="436"/>
      <c r="FA61" s="436"/>
      <c r="FB61" s="436"/>
      <c r="FC61" s="436"/>
      <c r="FD61" s="436"/>
      <c r="FE61" s="436"/>
      <c r="FF61" s="436"/>
      <c r="FG61" s="436"/>
      <c r="FH61" s="436"/>
      <c r="FI61" s="436"/>
      <c r="FJ61" s="436"/>
      <c r="FK61" s="436"/>
      <c r="FL61" s="436"/>
      <c r="FM61" s="436"/>
      <c r="FN61" s="436"/>
      <c r="FO61" s="436"/>
      <c r="FP61" s="436"/>
      <c r="FQ61" s="436"/>
      <c r="FR61" s="436"/>
      <c r="FS61" s="436"/>
      <c r="FT61" s="436"/>
      <c r="FU61" s="436"/>
      <c r="FV61" s="436"/>
      <c r="FW61" s="436"/>
      <c r="FX61" s="436"/>
      <c r="FY61" s="436"/>
      <c r="FZ61" s="436"/>
      <c r="GA61" s="436"/>
      <c r="GB61" s="436"/>
      <c r="GC61" s="436"/>
      <c r="GD61" s="436"/>
      <c r="GE61" s="436"/>
      <c r="GF61" s="436"/>
      <c r="GG61" s="436"/>
      <c r="GH61" s="436"/>
      <c r="GI61" s="436"/>
      <c r="GJ61" s="436"/>
      <c r="GK61" s="436"/>
      <c r="GL61" s="436"/>
      <c r="GM61" s="436"/>
      <c r="GN61" s="436"/>
      <c r="GO61" s="436"/>
      <c r="GP61" s="436"/>
      <c r="GQ61" s="436"/>
      <c r="GR61" s="436"/>
      <c r="GS61" s="436"/>
      <c r="GT61" s="436"/>
      <c r="GU61" s="436"/>
      <c r="GV61" s="436"/>
      <c r="GW61" s="436"/>
      <c r="GX61" s="436"/>
      <c r="GY61" s="436"/>
      <c r="GZ61" s="436"/>
      <c r="HA61" s="436"/>
      <c r="HB61" s="436"/>
      <c r="HC61" s="436"/>
      <c r="HD61" s="436"/>
      <c r="HE61" s="436"/>
      <c r="HF61" s="436"/>
      <c r="HG61" s="436"/>
      <c r="HH61" s="436"/>
      <c r="HI61" s="436"/>
      <c r="HJ61" s="436"/>
      <c r="HK61" s="436"/>
      <c r="HL61" s="436"/>
      <c r="HM61" s="436"/>
      <c r="HN61" s="436"/>
      <c r="HO61" s="436"/>
      <c r="HP61" s="436"/>
      <c r="HQ61" s="436"/>
      <c r="HR61" s="436"/>
      <c r="HS61" s="436"/>
      <c r="HT61" s="436"/>
      <c r="HU61" s="436"/>
      <c r="HV61" s="436"/>
      <c r="HW61" s="436"/>
      <c r="HX61" s="436"/>
      <c r="HY61" s="436"/>
    </row>
    <row r="62" spans="1:233" s="87" customFormat="1" ht="19.2" hidden="1" customHeight="1" x14ac:dyDescent="0.5">
      <c r="A62" s="37" t="s">
        <v>54</v>
      </c>
      <c r="B62" s="49"/>
      <c r="C62" s="40">
        <v>0</v>
      </c>
      <c r="D62" s="40">
        <v>0</v>
      </c>
      <c r="E62" s="40">
        <v>0</v>
      </c>
      <c r="F62" s="40">
        <v>0</v>
      </c>
      <c r="G62" s="40">
        <v>0</v>
      </c>
      <c r="H62" s="40">
        <v>0</v>
      </c>
      <c r="I62" s="39">
        <v>0</v>
      </c>
      <c r="J62" s="436"/>
      <c r="K62" s="436"/>
      <c r="L62" s="436"/>
      <c r="M62" s="437"/>
      <c r="N62" s="437"/>
      <c r="O62" s="437"/>
      <c r="P62" s="437"/>
      <c r="Q62" s="437"/>
      <c r="R62" s="437"/>
      <c r="S62" s="327"/>
      <c r="T62" s="327"/>
      <c r="U62" s="327"/>
      <c r="V62" s="327"/>
      <c r="W62" s="327"/>
      <c r="X62" s="327"/>
      <c r="Y62" s="327"/>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c r="CB62" s="436"/>
      <c r="CC62" s="436"/>
      <c r="CD62" s="436"/>
      <c r="CE62" s="436"/>
      <c r="CF62" s="436"/>
      <c r="CG62" s="436"/>
      <c r="CH62" s="436"/>
      <c r="CI62" s="436"/>
      <c r="CJ62" s="436"/>
      <c r="CK62" s="436"/>
      <c r="CL62" s="436"/>
      <c r="CM62" s="436"/>
      <c r="CN62" s="436"/>
      <c r="CO62" s="436"/>
      <c r="CP62" s="436"/>
      <c r="CQ62" s="436"/>
      <c r="CR62" s="436"/>
      <c r="CS62" s="436"/>
      <c r="CT62" s="436"/>
      <c r="CU62" s="436"/>
      <c r="CV62" s="436"/>
      <c r="CW62" s="436"/>
      <c r="CX62" s="436"/>
      <c r="CY62" s="436"/>
      <c r="CZ62" s="436"/>
      <c r="DA62" s="436"/>
      <c r="DB62" s="436"/>
      <c r="DC62" s="436"/>
      <c r="DD62" s="438"/>
      <c r="DE62" s="439"/>
      <c r="DF62" s="439"/>
      <c r="DG62" s="439"/>
      <c r="DH62" s="439"/>
      <c r="DI62" s="439"/>
      <c r="DJ62" s="439"/>
      <c r="DK62" s="439"/>
      <c r="DL62" s="439"/>
      <c r="DM62" s="439"/>
      <c r="DN62" s="439"/>
      <c r="DO62" s="439"/>
      <c r="DP62" s="439"/>
      <c r="DQ62" s="439"/>
      <c r="DR62" s="439"/>
      <c r="DS62" s="439"/>
      <c r="DT62" s="439"/>
      <c r="DU62" s="439"/>
      <c r="DV62" s="439"/>
      <c r="DW62" s="439"/>
      <c r="DX62" s="439"/>
      <c r="DY62" s="439"/>
      <c r="DZ62" s="439"/>
      <c r="EA62" s="439"/>
      <c r="EB62" s="439"/>
      <c r="EC62" s="439"/>
      <c r="ED62" s="439"/>
      <c r="EE62" s="439"/>
      <c r="EF62" s="439"/>
      <c r="EG62" s="436"/>
      <c r="EH62" s="436"/>
      <c r="EI62" s="436"/>
      <c r="EJ62" s="436"/>
      <c r="EK62" s="436"/>
      <c r="EL62" s="436"/>
      <c r="EM62" s="436"/>
      <c r="EN62" s="436"/>
      <c r="EO62" s="436"/>
      <c r="EP62" s="436"/>
      <c r="EQ62" s="436"/>
      <c r="ER62" s="436"/>
      <c r="ES62" s="436"/>
      <c r="ET62" s="436"/>
      <c r="EU62" s="436"/>
      <c r="EV62" s="436"/>
      <c r="EW62" s="436"/>
      <c r="EX62" s="436"/>
      <c r="EY62" s="436"/>
      <c r="EZ62" s="436"/>
      <c r="FA62" s="436"/>
      <c r="FB62" s="436"/>
      <c r="FC62" s="436"/>
      <c r="FD62" s="436"/>
      <c r="FE62" s="436"/>
      <c r="FF62" s="436"/>
      <c r="FG62" s="436"/>
      <c r="FH62" s="436"/>
      <c r="FI62" s="436"/>
      <c r="FJ62" s="436"/>
      <c r="FK62" s="436"/>
      <c r="FL62" s="436"/>
      <c r="FM62" s="436"/>
      <c r="FN62" s="436"/>
      <c r="FO62" s="436"/>
      <c r="FP62" s="436"/>
      <c r="FQ62" s="436"/>
      <c r="FR62" s="436"/>
      <c r="FS62" s="436"/>
      <c r="FT62" s="436"/>
      <c r="FU62" s="436"/>
      <c r="FV62" s="436"/>
      <c r="FW62" s="436"/>
      <c r="FX62" s="436"/>
      <c r="FY62" s="436"/>
      <c r="FZ62" s="436"/>
      <c r="GA62" s="436"/>
      <c r="GB62" s="436"/>
      <c r="GC62" s="436"/>
      <c r="GD62" s="436"/>
      <c r="GE62" s="436"/>
      <c r="GF62" s="436"/>
      <c r="GG62" s="436"/>
      <c r="GH62" s="436"/>
      <c r="GI62" s="436"/>
      <c r="GJ62" s="436"/>
      <c r="GK62" s="436"/>
      <c r="GL62" s="436"/>
      <c r="GM62" s="436"/>
      <c r="GN62" s="436"/>
      <c r="GO62" s="436"/>
      <c r="GP62" s="436"/>
      <c r="GQ62" s="436"/>
      <c r="GR62" s="436"/>
      <c r="GS62" s="436"/>
      <c r="GT62" s="436"/>
      <c r="GU62" s="436"/>
      <c r="GV62" s="436"/>
      <c r="GW62" s="436"/>
      <c r="GX62" s="436"/>
      <c r="GY62" s="436"/>
      <c r="GZ62" s="436"/>
      <c r="HA62" s="436"/>
      <c r="HB62" s="436"/>
      <c r="HC62" s="436"/>
      <c r="HD62" s="436"/>
      <c r="HE62" s="436"/>
      <c r="HF62" s="436"/>
      <c r="HG62" s="436"/>
      <c r="HH62" s="436"/>
      <c r="HI62" s="436"/>
      <c r="HJ62" s="436"/>
      <c r="HK62" s="436"/>
      <c r="HL62" s="436"/>
      <c r="HM62" s="436"/>
      <c r="HN62" s="436"/>
      <c r="HO62" s="436"/>
      <c r="HP62" s="436"/>
      <c r="HQ62" s="436"/>
      <c r="HR62" s="436"/>
      <c r="HS62" s="436"/>
      <c r="HT62" s="436"/>
      <c r="HU62" s="436"/>
      <c r="HV62" s="436"/>
      <c r="HW62" s="436"/>
      <c r="HX62" s="436"/>
      <c r="HY62" s="436"/>
    </row>
    <row r="63" spans="1:233" s="87" customFormat="1" ht="19.2" hidden="1" customHeight="1" x14ac:dyDescent="0.5">
      <c r="A63" s="42" t="s">
        <v>58</v>
      </c>
      <c r="B63" s="43"/>
      <c r="C63" s="44"/>
      <c r="D63" s="44"/>
      <c r="E63" s="44"/>
      <c r="F63" s="45"/>
      <c r="G63" s="45"/>
      <c r="H63" s="45"/>
      <c r="I63" s="46"/>
      <c r="J63" s="88"/>
      <c r="K63" s="88"/>
      <c r="L63" s="88"/>
      <c r="M63" s="88"/>
      <c r="N63" s="88"/>
      <c r="O63" s="88"/>
      <c r="P63" s="88"/>
      <c r="Q63" s="88"/>
      <c r="R63" s="436"/>
      <c r="S63" s="327"/>
      <c r="T63" s="327"/>
      <c r="U63" s="327"/>
      <c r="V63" s="327"/>
      <c r="W63" s="327"/>
      <c r="X63" s="327"/>
      <c r="Y63" s="327"/>
      <c r="Z63" s="436"/>
      <c r="AA63" s="436"/>
      <c r="AB63" s="436"/>
      <c r="AC63" s="436"/>
      <c r="AD63" s="436"/>
      <c r="AE63" s="436"/>
      <c r="AF63" s="436"/>
      <c r="AG63" s="436"/>
      <c r="AH63" s="436"/>
      <c r="AI63" s="436"/>
      <c r="AJ63" s="436"/>
      <c r="AK63" s="436"/>
      <c r="AL63" s="436"/>
      <c r="AM63" s="436"/>
      <c r="AN63" s="436"/>
      <c r="AO63" s="436"/>
      <c r="AP63" s="436"/>
      <c r="AQ63" s="436"/>
      <c r="AR63" s="436"/>
      <c r="AS63" s="436"/>
      <c r="AT63" s="436"/>
      <c r="AU63" s="436"/>
      <c r="AV63" s="436"/>
      <c r="AW63" s="436"/>
      <c r="AX63" s="436"/>
      <c r="AY63" s="436"/>
      <c r="AZ63" s="436"/>
      <c r="BA63" s="436"/>
      <c r="BB63" s="436"/>
      <c r="BC63" s="436"/>
      <c r="BD63" s="436"/>
      <c r="BE63" s="436"/>
      <c r="BF63" s="436"/>
      <c r="BG63" s="436"/>
      <c r="BH63" s="436"/>
      <c r="BI63" s="436"/>
      <c r="BJ63" s="436"/>
      <c r="BK63" s="436"/>
      <c r="BL63" s="436"/>
      <c r="BM63" s="436"/>
      <c r="BN63" s="436"/>
      <c r="BO63" s="436"/>
      <c r="BP63" s="436"/>
      <c r="BQ63" s="436"/>
      <c r="BR63" s="436"/>
      <c r="BS63" s="436"/>
      <c r="BT63" s="436"/>
      <c r="BU63" s="436"/>
      <c r="BV63" s="436"/>
      <c r="BW63" s="436"/>
      <c r="BX63" s="436"/>
      <c r="BY63" s="436"/>
      <c r="BZ63" s="436"/>
      <c r="CA63" s="436"/>
      <c r="CB63" s="436"/>
      <c r="CC63" s="436"/>
      <c r="CD63" s="436"/>
      <c r="CE63" s="436"/>
      <c r="CF63" s="436"/>
      <c r="CG63" s="436"/>
      <c r="CH63" s="436"/>
      <c r="CI63" s="436"/>
      <c r="CJ63" s="436"/>
      <c r="CK63" s="436"/>
      <c r="CL63" s="436"/>
      <c r="CM63" s="436"/>
      <c r="CN63" s="436"/>
      <c r="CO63" s="436"/>
      <c r="CP63" s="436"/>
      <c r="CQ63" s="436"/>
      <c r="CR63" s="436"/>
      <c r="CS63" s="436"/>
      <c r="CT63" s="436"/>
      <c r="CU63" s="436"/>
      <c r="CV63" s="436"/>
      <c r="CW63" s="436"/>
      <c r="CX63" s="436"/>
      <c r="CY63" s="436"/>
      <c r="CZ63" s="436"/>
      <c r="DA63" s="436"/>
      <c r="DB63" s="436"/>
      <c r="DC63" s="436"/>
      <c r="DD63" s="436"/>
      <c r="DE63" s="436"/>
      <c r="DF63" s="436"/>
      <c r="DG63" s="436"/>
      <c r="DH63" s="436"/>
      <c r="DI63" s="436"/>
      <c r="DJ63" s="436"/>
      <c r="DK63" s="436"/>
      <c r="DL63" s="436"/>
      <c r="DM63" s="436"/>
      <c r="DN63" s="436"/>
      <c r="DO63" s="436"/>
      <c r="DP63" s="436"/>
      <c r="DQ63" s="436"/>
      <c r="DR63" s="436"/>
      <c r="DS63" s="436"/>
      <c r="DT63" s="436"/>
      <c r="DU63" s="436"/>
      <c r="DV63" s="436"/>
      <c r="DW63" s="436"/>
      <c r="DX63" s="436"/>
      <c r="DY63" s="436"/>
      <c r="DZ63" s="436"/>
      <c r="EA63" s="436"/>
      <c r="EB63" s="436"/>
      <c r="EC63" s="436"/>
      <c r="ED63" s="436"/>
      <c r="EE63" s="436"/>
      <c r="EF63" s="436"/>
      <c r="EG63" s="436"/>
      <c r="EH63" s="436"/>
      <c r="EI63" s="436"/>
      <c r="EJ63" s="436"/>
      <c r="EK63" s="436"/>
      <c r="EL63" s="436"/>
      <c r="EM63" s="436"/>
      <c r="EN63" s="436"/>
      <c r="EO63" s="436"/>
      <c r="EP63" s="436"/>
      <c r="EQ63" s="436"/>
      <c r="ER63" s="436"/>
      <c r="ES63" s="436"/>
      <c r="ET63" s="436"/>
      <c r="EU63" s="436"/>
      <c r="EV63" s="436"/>
      <c r="EW63" s="436"/>
      <c r="EX63" s="436"/>
      <c r="EY63" s="436"/>
      <c r="EZ63" s="436"/>
      <c r="FA63" s="436"/>
      <c r="FB63" s="436"/>
      <c r="FC63" s="436"/>
      <c r="FD63" s="436"/>
      <c r="FE63" s="436"/>
      <c r="FF63" s="436"/>
      <c r="FG63" s="436"/>
      <c r="FH63" s="436"/>
      <c r="FI63" s="436"/>
      <c r="FJ63" s="436"/>
      <c r="FK63" s="436"/>
      <c r="FL63" s="436"/>
      <c r="FM63" s="436"/>
      <c r="FN63" s="436"/>
      <c r="FO63" s="436"/>
      <c r="FP63" s="436"/>
      <c r="FQ63" s="436"/>
      <c r="FR63" s="436"/>
      <c r="FS63" s="436"/>
      <c r="FT63" s="436"/>
      <c r="FU63" s="436"/>
      <c r="FV63" s="436"/>
      <c r="FW63" s="436"/>
      <c r="FX63" s="436"/>
      <c r="FY63" s="436"/>
      <c r="FZ63" s="436"/>
      <c r="GA63" s="436"/>
      <c r="GB63" s="436"/>
      <c r="GC63" s="436"/>
      <c r="GD63" s="440"/>
      <c r="GE63" s="440"/>
      <c r="GF63" s="440"/>
      <c r="GG63" s="440"/>
      <c r="GH63" s="440"/>
      <c r="GI63" s="440"/>
      <c r="GJ63" s="440"/>
      <c r="GK63" s="440"/>
      <c r="GL63" s="440"/>
      <c r="GM63" s="440"/>
      <c r="GN63" s="440"/>
      <c r="GO63" s="440"/>
      <c r="GP63" s="440"/>
      <c r="GQ63" s="440"/>
      <c r="GR63" s="440"/>
      <c r="GS63" s="440"/>
      <c r="GT63" s="440"/>
      <c r="GU63" s="440"/>
      <c r="GV63" s="440"/>
      <c r="GW63" s="440"/>
      <c r="GX63" s="440"/>
      <c r="GY63" s="440"/>
      <c r="GZ63" s="440"/>
      <c r="HA63" s="440"/>
      <c r="HB63" s="440"/>
      <c r="HC63" s="440"/>
      <c r="HD63" s="440"/>
      <c r="HE63" s="440"/>
      <c r="HF63" s="440"/>
      <c r="HG63" s="440"/>
      <c r="HH63" s="440"/>
      <c r="HI63" s="440"/>
      <c r="HJ63" s="440"/>
      <c r="HK63" s="440"/>
      <c r="HL63" s="440"/>
      <c r="HM63" s="440"/>
      <c r="HN63" s="440"/>
      <c r="HO63" s="440"/>
      <c r="HP63" s="440"/>
      <c r="HQ63" s="440"/>
      <c r="HR63" s="440"/>
      <c r="HS63" s="440"/>
      <c r="HT63" s="440"/>
      <c r="HU63" s="440"/>
      <c r="HV63" s="440"/>
      <c r="HW63" s="440"/>
      <c r="HX63" s="440"/>
      <c r="HY63" s="440"/>
    </row>
    <row r="64" spans="1:233" s="87" customFormat="1" ht="19.2" hidden="1" customHeight="1" x14ac:dyDescent="0.5">
      <c r="A64" s="48" t="s">
        <v>45</v>
      </c>
      <c r="B64" s="43"/>
      <c r="C64" s="160">
        <f t="shared" ref="C64:I64" ca="1" si="29">SUM(K56:K61)</f>
        <v>8.23</v>
      </c>
      <c r="D64" s="160">
        <f t="shared" ca="1" si="29"/>
        <v>5.9</v>
      </c>
      <c r="E64" s="160">
        <f t="shared" ca="1" si="29"/>
        <v>5.0199999999999996</v>
      </c>
      <c r="F64" s="160">
        <f t="shared" ca="1" si="29"/>
        <v>4.4700000000000006</v>
      </c>
      <c r="G64" s="160">
        <f t="shared" ca="1" si="29"/>
        <v>3.46</v>
      </c>
      <c r="H64" s="160">
        <f t="shared" ca="1" si="29"/>
        <v>2.69</v>
      </c>
      <c r="I64" s="46">
        <f t="shared" ca="1" si="29"/>
        <v>2.04</v>
      </c>
      <c r="J64" s="436"/>
      <c r="K64" s="436"/>
      <c r="L64" s="436"/>
      <c r="M64" s="437"/>
      <c r="N64" s="437"/>
      <c r="O64" s="437"/>
      <c r="P64" s="437"/>
      <c r="Q64" s="437"/>
      <c r="R64" s="436"/>
      <c r="S64" s="327"/>
      <c r="T64" s="327"/>
      <c r="U64" s="327"/>
      <c r="V64" s="327"/>
      <c r="W64" s="327"/>
      <c r="X64" s="327"/>
      <c r="Y64" s="327"/>
      <c r="Z64" s="436"/>
      <c r="AA64" s="436"/>
      <c r="AB64" s="436"/>
      <c r="AC64" s="436"/>
      <c r="AD64" s="436"/>
      <c r="AE64" s="436"/>
      <c r="AF64" s="436"/>
      <c r="AG64" s="436"/>
      <c r="AH64" s="436"/>
      <c r="AI64" s="436"/>
      <c r="AJ64" s="436"/>
      <c r="AK64" s="436"/>
      <c r="AL64" s="436"/>
      <c r="AM64" s="436"/>
      <c r="AN64" s="436"/>
      <c r="AO64" s="436"/>
      <c r="AP64" s="436"/>
      <c r="AQ64" s="436"/>
      <c r="AR64" s="436"/>
      <c r="AS64" s="436"/>
      <c r="AT64" s="436"/>
      <c r="AU64" s="436"/>
      <c r="AV64" s="436"/>
      <c r="AW64" s="436"/>
      <c r="AX64" s="436"/>
      <c r="AY64" s="436"/>
      <c r="AZ64" s="436"/>
      <c r="BA64" s="436"/>
      <c r="BB64" s="436"/>
      <c r="BC64" s="436"/>
      <c r="BD64" s="436"/>
      <c r="BE64" s="436"/>
      <c r="BF64" s="436"/>
      <c r="BG64" s="436"/>
      <c r="BH64" s="436"/>
      <c r="BI64" s="436"/>
      <c r="BJ64" s="436"/>
      <c r="BK64" s="436"/>
      <c r="BL64" s="436"/>
      <c r="BM64" s="436"/>
      <c r="BN64" s="436"/>
      <c r="BO64" s="436"/>
      <c r="BP64" s="436"/>
      <c r="BQ64" s="436"/>
      <c r="BR64" s="436"/>
      <c r="BS64" s="436"/>
      <c r="BT64" s="436"/>
      <c r="BU64" s="436"/>
      <c r="BV64" s="436"/>
      <c r="BW64" s="436"/>
      <c r="BX64" s="436"/>
      <c r="BY64" s="436"/>
      <c r="BZ64" s="436"/>
      <c r="CA64" s="436"/>
      <c r="CB64" s="436"/>
      <c r="CC64" s="436"/>
      <c r="CD64" s="436"/>
      <c r="CE64" s="436"/>
      <c r="CF64" s="436"/>
      <c r="CG64" s="436"/>
      <c r="CH64" s="436"/>
      <c r="CI64" s="436"/>
      <c r="CJ64" s="436"/>
      <c r="CK64" s="436"/>
      <c r="CL64" s="436"/>
      <c r="CM64" s="436"/>
      <c r="CN64" s="436"/>
      <c r="CO64" s="436"/>
      <c r="CP64" s="436"/>
      <c r="CQ64" s="436"/>
      <c r="CR64" s="436"/>
      <c r="CS64" s="436"/>
      <c r="CT64" s="436"/>
      <c r="CU64" s="436"/>
      <c r="CV64" s="436"/>
      <c r="CW64" s="436"/>
      <c r="CX64" s="436"/>
      <c r="CY64" s="436"/>
      <c r="CZ64" s="436"/>
      <c r="DA64" s="436"/>
      <c r="DB64" s="436"/>
      <c r="DC64" s="436"/>
      <c r="DD64" s="436"/>
      <c r="DE64" s="436"/>
      <c r="DF64" s="436"/>
      <c r="DG64" s="436"/>
      <c r="DH64" s="436"/>
      <c r="DI64" s="436"/>
      <c r="DJ64" s="436"/>
      <c r="DK64" s="436"/>
      <c r="DL64" s="436"/>
      <c r="DM64" s="436"/>
      <c r="DN64" s="436"/>
      <c r="DO64" s="436"/>
      <c r="DP64" s="436"/>
      <c r="DQ64" s="436"/>
      <c r="DR64" s="436"/>
      <c r="DS64" s="436"/>
      <c r="DT64" s="436"/>
      <c r="DU64" s="436"/>
      <c r="DV64" s="436"/>
      <c r="DW64" s="436"/>
      <c r="DX64" s="436"/>
      <c r="DY64" s="436"/>
      <c r="DZ64" s="436"/>
      <c r="EA64" s="436"/>
      <c r="EB64" s="436"/>
      <c r="EC64" s="436"/>
      <c r="ED64" s="436"/>
      <c r="EE64" s="436"/>
      <c r="EF64" s="436"/>
      <c r="EG64" s="436"/>
      <c r="EH64" s="436"/>
      <c r="EI64" s="436"/>
      <c r="EJ64" s="436"/>
      <c r="EK64" s="436"/>
      <c r="EL64" s="436"/>
      <c r="EM64" s="436"/>
      <c r="EN64" s="436"/>
      <c r="EO64" s="436"/>
      <c r="EP64" s="436"/>
      <c r="EQ64" s="436"/>
      <c r="ER64" s="436"/>
      <c r="ES64" s="436"/>
      <c r="ET64" s="436"/>
      <c r="EU64" s="436"/>
      <c r="EV64" s="436"/>
      <c r="EW64" s="436"/>
      <c r="EX64" s="436"/>
      <c r="EY64" s="436"/>
      <c r="EZ64" s="436"/>
      <c r="FA64" s="436"/>
      <c r="FB64" s="436"/>
      <c r="FC64" s="436"/>
      <c r="FD64" s="436"/>
      <c r="FE64" s="436"/>
      <c r="FF64" s="436"/>
      <c r="FG64" s="436"/>
      <c r="FH64" s="436"/>
      <c r="FI64" s="436"/>
      <c r="FJ64" s="436"/>
      <c r="FK64" s="436"/>
      <c r="FL64" s="436"/>
      <c r="FM64" s="436"/>
      <c r="FN64" s="436"/>
      <c r="FO64" s="436"/>
      <c r="FP64" s="436"/>
      <c r="FQ64" s="436"/>
      <c r="FR64" s="436"/>
      <c r="FS64" s="436"/>
      <c r="FT64" s="436"/>
      <c r="FU64" s="436"/>
      <c r="FV64" s="436"/>
      <c r="FW64" s="436"/>
      <c r="FX64" s="436"/>
      <c r="FY64" s="436"/>
      <c r="FZ64" s="436"/>
      <c r="GA64" s="436"/>
      <c r="GB64" s="436"/>
      <c r="GC64" s="436"/>
      <c r="GD64" s="440"/>
      <c r="GE64" s="440"/>
      <c r="GF64" s="440"/>
      <c r="GG64" s="440"/>
      <c r="GH64" s="440"/>
      <c r="GI64" s="440"/>
      <c r="GJ64" s="440"/>
      <c r="GK64" s="440"/>
      <c r="GL64" s="440"/>
      <c r="GM64" s="440"/>
      <c r="GN64" s="440"/>
      <c r="GO64" s="440"/>
      <c r="GP64" s="440"/>
      <c r="GQ64" s="440"/>
      <c r="GR64" s="440"/>
      <c r="GS64" s="440"/>
      <c r="GT64" s="440"/>
      <c r="GU64" s="440"/>
      <c r="GV64" s="440"/>
      <c r="GW64" s="440"/>
      <c r="GX64" s="440"/>
      <c r="GY64" s="440"/>
      <c r="GZ64" s="440"/>
      <c r="HA64" s="440"/>
      <c r="HB64" s="440"/>
      <c r="HC64" s="440"/>
      <c r="HD64" s="440"/>
      <c r="HE64" s="440"/>
      <c r="HF64" s="440"/>
      <c r="HG64" s="440"/>
      <c r="HH64" s="440"/>
      <c r="HI64" s="440"/>
      <c r="HJ64" s="440"/>
      <c r="HK64" s="440"/>
      <c r="HL64" s="440"/>
      <c r="HM64" s="440"/>
      <c r="HN64" s="440"/>
      <c r="HO64" s="440"/>
      <c r="HP64" s="440"/>
      <c r="HQ64" s="440"/>
      <c r="HR64" s="440"/>
      <c r="HS64" s="440"/>
      <c r="HT64" s="440"/>
      <c r="HU64" s="440"/>
      <c r="HV64" s="440"/>
      <c r="HW64" s="440"/>
      <c r="HX64" s="440"/>
      <c r="HY64" s="440"/>
    </row>
    <row r="65" spans="1:25" ht="48" hidden="1" customHeight="1" x14ac:dyDescent="0.5">
      <c r="A65" s="37" t="s">
        <v>223</v>
      </c>
      <c r="C65" s="40">
        <f t="shared" ref="C65:I65" si="30">C62*$B$161</f>
        <v>0</v>
      </c>
      <c r="D65" s="40">
        <f t="shared" si="30"/>
        <v>0</v>
      </c>
      <c r="E65" s="40">
        <f t="shared" si="30"/>
        <v>0</v>
      </c>
      <c r="F65" s="40">
        <f t="shared" si="30"/>
        <v>0</v>
      </c>
      <c r="G65" s="40">
        <f t="shared" si="30"/>
        <v>0</v>
      </c>
      <c r="H65" s="40">
        <f t="shared" si="30"/>
        <v>0</v>
      </c>
      <c r="I65" s="39">
        <f t="shared" si="30"/>
        <v>0</v>
      </c>
      <c r="J65" s="436"/>
      <c r="K65" s="436"/>
      <c r="L65" s="436"/>
      <c r="M65" s="437"/>
      <c r="N65" s="437"/>
      <c r="O65" s="437"/>
      <c r="P65" s="437"/>
      <c r="Q65" s="437"/>
      <c r="S65" s="327"/>
      <c r="T65" s="327"/>
      <c r="U65" s="327"/>
      <c r="V65" s="327"/>
      <c r="W65" s="327"/>
      <c r="X65" s="327"/>
      <c r="Y65" s="327"/>
    </row>
    <row r="66" spans="1:25" ht="19.2" hidden="1" customHeight="1" x14ac:dyDescent="0.5">
      <c r="A66" s="119" t="s">
        <v>224</v>
      </c>
      <c r="B66" s="120"/>
      <c r="C66" s="121">
        <f t="shared" ref="C66:I66" ca="1" si="31">IF(C16="N/A","N/A",SUM(C56:C65))</f>
        <v>1653.23</v>
      </c>
      <c r="D66" s="121">
        <f t="shared" ca="1" si="31"/>
        <v>1185.9000000000001</v>
      </c>
      <c r="E66" s="121">
        <f t="shared" ca="1" si="31"/>
        <v>1008.02</v>
      </c>
      <c r="F66" s="121">
        <f t="shared" ca="1" si="31"/>
        <v>897.47</v>
      </c>
      <c r="G66" s="150">
        <f t="shared" ca="1" si="31"/>
        <v>694.46</v>
      </c>
      <c r="H66" s="121">
        <f t="shared" ca="1" si="31"/>
        <v>539.69000000000005</v>
      </c>
      <c r="I66" s="122">
        <f t="shared" ca="1" si="31"/>
        <v>410.04</v>
      </c>
      <c r="J66" s="436"/>
      <c r="K66" s="436"/>
      <c r="L66" s="436"/>
      <c r="M66" s="436"/>
      <c r="N66" s="436"/>
      <c r="O66" s="436"/>
      <c r="P66" s="436"/>
      <c r="Q66" s="436"/>
      <c r="S66" s="327"/>
      <c r="T66" s="327"/>
      <c r="U66" s="327"/>
      <c r="V66" s="327"/>
      <c r="W66" s="327"/>
      <c r="X66" s="327"/>
      <c r="Y66" s="327"/>
    </row>
    <row r="67" spans="1:25" ht="19.2" hidden="1" customHeight="1" x14ac:dyDescent="0.5">
      <c r="A67" s="119" t="s">
        <v>71</v>
      </c>
      <c r="B67" s="120"/>
      <c r="C67" s="121">
        <f ca="1">IF(C16="N/A","N/A",SUM(C56:C58)+C64)</f>
        <v>1653.23</v>
      </c>
      <c r="D67" s="121">
        <f ca="1">IF(D16="N/A","N/A",SUM(D56:D58)+D64)</f>
        <v>1185.9000000000001</v>
      </c>
      <c r="E67" s="121">
        <f ca="1">IF(E16="N/A","N/A",SUM(E56:E58)+E64)</f>
        <v>1008.02</v>
      </c>
      <c r="F67" s="121">
        <f ca="1">IF(F16="N/A","N/A",SUM(F56:F58)+F64)</f>
        <v>897.47</v>
      </c>
      <c r="G67" s="122">
        <f ca="1">IF(G16="N/A","N/A",SUM(G56:G58)+G64)</f>
        <v>694.46</v>
      </c>
      <c r="H67" s="436"/>
      <c r="I67" s="436"/>
      <c r="J67" s="436"/>
      <c r="K67" s="436"/>
      <c r="L67" s="436"/>
      <c r="M67" s="436"/>
      <c r="N67" s="436"/>
      <c r="O67" s="436"/>
      <c r="P67" s="436"/>
      <c r="Q67" s="436"/>
      <c r="S67" s="327"/>
      <c r="T67" s="327"/>
      <c r="U67" s="327"/>
      <c r="V67" s="327"/>
      <c r="W67" s="327"/>
      <c r="X67" s="327"/>
      <c r="Y67" s="327"/>
    </row>
    <row r="68" spans="1:25" x14ac:dyDescent="0.5">
      <c r="A68" s="91" t="s">
        <v>63</v>
      </c>
      <c r="B68" s="71"/>
      <c r="C68" s="71"/>
      <c r="D68" s="71"/>
      <c r="E68" s="71"/>
      <c r="F68" s="71"/>
      <c r="G68" s="71"/>
      <c r="H68" s="71"/>
      <c r="I68" s="90"/>
      <c r="J68" s="436"/>
      <c r="K68" s="673" t="s">
        <v>45</v>
      </c>
      <c r="L68" s="673"/>
      <c r="M68" s="673"/>
      <c r="N68" s="673"/>
      <c r="O68" s="673"/>
      <c r="P68" s="673"/>
      <c r="Q68" s="673"/>
      <c r="S68" s="327"/>
      <c r="T68" s="327"/>
      <c r="U68" s="327"/>
      <c r="V68" s="327"/>
      <c r="W68" s="327"/>
      <c r="X68" s="327"/>
      <c r="Y68" s="327"/>
    </row>
    <row r="69" spans="1:25" x14ac:dyDescent="0.5">
      <c r="A69" s="27" t="s">
        <v>46</v>
      </c>
      <c r="B69" s="63"/>
      <c r="C69" s="35">
        <f ca="1">IFERROR(ROUND(VLOOKUP($C$6,INDIRECT($C$156),3,TRUE),2),"N/A")</f>
        <v>5199</v>
      </c>
      <c r="D69" s="35">
        <f ca="1">IFERROR(ROUND(VLOOKUP($C$6,INDIRECT($C$156),7,TRUE),2),"N/A")</f>
        <v>3768</v>
      </c>
      <c r="E69" s="35">
        <f ca="1">IFERROR(ROUND(VLOOKUP($C$6,INDIRECT($C$156),11,TRUE),2),"N/A")</f>
        <v>3203</v>
      </c>
      <c r="F69" s="35">
        <f ca="1">IFERROR(ROUND(VLOOKUP($C$6,INDIRECT($C$156),15,TRUE),2),"N/A")</f>
        <v>2827</v>
      </c>
      <c r="G69" s="149">
        <f ca="1">IFERROR(ROUND(VLOOKUP($C$6,INDIRECT($C$156),19,TRUE),2),"N/A")</f>
        <v>2067</v>
      </c>
      <c r="H69" s="35">
        <f ca="1">IFERROR(ROUND(VLOOKUP($C$6,INDIRECT($C$156),23,TRUE),2),"N/A")</f>
        <v>1523</v>
      </c>
      <c r="I69" s="36">
        <f ca="1">IFERROR(ROUND(VLOOKUP($C$6,INDIRECT($C$156),27,TRUE),2),"N/A")</f>
        <v>1157</v>
      </c>
      <c r="J69" s="436"/>
      <c r="K69" s="164">
        <f t="shared" ref="K69:L74" ca="1" si="32">IFERROR(ROUND(C69*0.005,2),0)</f>
        <v>26</v>
      </c>
      <c r="L69" s="164">
        <f t="shared" ca="1" si="32"/>
        <v>18.84</v>
      </c>
      <c r="M69" s="164">
        <f t="shared" ref="M69:M74" ca="1" si="33">IFERROR(ROUND(E69*0.005,2),0)</f>
        <v>16.02</v>
      </c>
      <c r="N69" s="164">
        <f t="shared" ref="N69:N74" ca="1" si="34">IFERROR(ROUND(F69*0.005,2),0)</f>
        <v>14.14</v>
      </c>
      <c r="O69" s="164">
        <f t="shared" ref="O69:O74" ca="1" si="35">IFERROR(ROUND(G69*0.005,2),0)</f>
        <v>10.34</v>
      </c>
      <c r="P69" s="164">
        <f t="shared" ref="P69:P74" ca="1" si="36">IFERROR(ROUND(H69*0.005,2),0)</f>
        <v>7.62</v>
      </c>
      <c r="Q69" s="164">
        <f t="shared" ref="Q69:Q74" ca="1" si="37">IFERROR(ROUND(I69*0.005,2),0)</f>
        <v>5.79</v>
      </c>
      <c r="S69" s="327"/>
      <c r="T69" s="327"/>
      <c r="U69" s="327"/>
      <c r="V69" s="327"/>
      <c r="W69" s="327"/>
      <c r="X69" s="327"/>
      <c r="Y69" s="327"/>
    </row>
    <row r="70" spans="1:25" x14ac:dyDescent="0.5">
      <c r="A70" s="37" t="s">
        <v>47</v>
      </c>
      <c r="B70" s="49"/>
      <c r="C70" s="38" t="str">
        <f ca="1">IFERROR(ROUND(VLOOKUP($C$7,INDIRECT($C$156),3,TRUE),2),"N/A")</f>
        <v>N/A</v>
      </c>
      <c r="D70" s="38" t="str">
        <f ca="1">IFERROR(ROUND(VLOOKUP($C$7,INDIRECT($C$156),7,TRUE),2),"N/A")</f>
        <v>N/A</v>
      </c>
      <c r="E70" s="38" t="str">
        <f ca="1">IFERROR(ROUND(VLOOKUP($C$7,INDIRECT($C$156),11,TRUE),2),"N/A")</f>
        <v>N/A</v>
      </c>
      <c r="F70" s="38" t="str">
        <f ca="1">IFERROR(ROUND(VLOOKUP($C$7,INDIRECT($C$156),15,TRUE),2),"N/A")</f>
        <v>N/A</v>
      </c>
      <c r="G70" s="40" t="str">
        <f ca="1">IFERROR(ROUND(VLOOKUP($C$7,INDIRECT($C$156),19,TRUE),2),"N/A")</f>
        <v>N/A</v>
      </c>
      <c r="H70" s="38" t="str">
        <f ca="1">IFERROR(ROUND(VLOOKUP($C$7,INDIRECT($C$156),23,TRUE),2),"N/A")</f>
        <v>N/A</v>
      </c>
      <c r="I70" s="39" t="str">
        <f ca="1">IFERROR(ROUND(VLOOKUP($C$7,INDIRECT($C$156),27,TRUE),2),"N/A")</f>
        <v>N/A</v>
      </c>
      <c r="J70" s="436"/>
      <c r="K70" s="164">
        <f t="shared" ca="1" si="32"/>
        <v>0</v>
      </c>
      <c r="L70" s="164">
        <f t="shared" ca="1" si="32"/>
        <v>0</v>
      </c>
      <c r="M70" s="164">
        <f t="shared" ca="1" si="33"/>
        <v>0</v>
      </c>
      <c r="N70" s="164">
        <f t="shared" ca="1" si="34"/>
        <v>0</v>
      </c>
      <c r="O70" s="164">
        <f t="shared" ca="1" si="35"/>
        <v>0</v>
      </c>
      <c r="P70" s="164">
        <f t="shared" ca="1" si="36"/>
        <v>0</v>
      </c>
      <c r="Q70" s="164">
        <f t="shared" ca="1" si="37"/>
        <v>0</v>
      </c>
      <c r="S70" s="327"/>
      <c r="T70" s="327"/>
      <c r="U70" s="327"/>
      <c r="V70" s="327"/>
      <c r="W70" s="327"/>
      <c r="X70" s="327"/>
      <c r="Y70" s="327"/>
    </row>
    <row r="71" spans="1:25" x14ac:dyDescent="0.5">
      <c r="A71" s="37" t="s">
        <v>48</v>
      </c>
      <c r="B71" s="49"/>
      <c r="C71" s="38">
        <f ca="1">IFERROR(ROUND(VLOOKUP($C$149,INDIRECT($C$157),3,TRUE),2),"N/A")</f>
        <v>3608</v>
      </c>
      <c r="D71" s="38">
        <f ca="1">IFERROR(ROUND(VLOOKUP($C$149,INDIRECT($C$157),7,TRUE),2),"N/A")</f>
        <v>2551</v>
      </c>
      <c r="E71" s="38">
        <f ca="1">IFERROR(ROUND(VLOOKUP($C$149,INDIRECT($C$157),11,TRUE),2),"N/A")</f>
        <v>2168</v>
      </c>
      <c r="F71" s="38">
        <f ca="1">IFERROR(ROUND(VLOOKUP($C$149,INDIRECT($C$157),15,TRUE),2),"N/A")</f>
        <v>1953</v>
      </c>
      <c r="G71" s="40">
        <f ca="1">IFERROR(ROUND(VLOOKUP($C$149,INDIRECT($C$157),19,TRUE),2),"N/A")</f>
        <v>1630</v>
      </c>
      <c r="H71" s="38">
        <f ca="1">IFERROR(ROUND(VLOOKUP($C$149,INDIRECT($C$157),23,TRUE),2),"N/A")</f>
        <v>1348</v>
      </c>
      <c r="I71" s="39">
        <f ca="1">IFERROR(ROUND(VLOOKUP($C$149,INDIRECT($C$157),27,TRUE),2),"N/A")</f>
        <v>1024</v>
      </c>
      <c r="J71" s="436"/>
      <c r="K71" s="164">
        <f t="shared" ca="1" si="32"/>
        <v>18.04</v>
      </c>
      <c r="L71" s="164">
        <f t="shared" ca="1" si="32"/>
        <v>12.76</v>
      </c>
      <c r="M71" s="164">
        <f t="shared" ca="1" si="33"/>
        <v>10.84</v>
      </c>
      <c r="N71" s="164">
        <f t="shared" ca="1" si="34"/>
        <v>9.77</v>
      </c>
      <c r="O71" s="164">
        <f t="shared" ca="1" si="35"/>
        <v>8.15</v>
      </c>
      <c r="P71" s="164">
        <f t="shared" ca="1" si="36"/>
        <v>6.74</v>
      </c>
      <c r="Q71" s="164">
        <f t="shared" ca="1" si="37"/>
        <v>5.12</v>
      </c>
      <c r="S71" s="327"/>
      <c r="T71" s="327"/>
      <c r="U71" s="327"/>
      <c r="V71" s="327"/>
      <c r="W71" s="327"/>
      <c r="X71" s="327"/>
      <c r="Y71" s="327"/>
    </row>
    <row r="72" spans="1:25" hidden="1" x14ac:dyDescent="0.5">
      <c r="A72" s="37" t="s">
        <v>50</v>
      </c>
      <c r="B72" s="49"/>
      <c r="C72" s="38" t="s">
        <v>51</v>
      </c>
      <c r="D72" s="38" t="s">
        <v>51</v>
      </c>
      <c r="E72" s="38" t="s">
        <v>51</v>
      </c>
      <c r="F72" s="40" t="str">
        <f ca="1">IF(RiderPlus="No","N/A",IFERROR(VLOOKUP($C$6,INDIRECT($E$156),3,TRUE),"N/A"))</f>
        <v>N/A</v>
      </c>
      <c r="G72" s="40" t="str">
        <f ca="1">IF(RiderPlus="No","N/A",IFERROR(VLOOKUP($C$6,INDIRECT($E$156),7,TRUE),"N/A"))</f>
        <v>N/A</v>
      </c>
      <c r="H72" s="38" t="s">
        <v>51</v>
      </c>
      <c r="I72" s="39" t="s">
        <v>51</v>
      </c>
      <c r="J72" s="436"/>
      <c r="K72" s="164">
        <f t="shared" si="32"/>
        <v>0</v>
      </c>
      <c r="L72" s="164">
        <f t="shared" si="32"/>
        <v>0</v>
      </c>
      <c r="M72" s="164">
        <f t="shared" si="33"/>
        <v>0</v>
      </c>
      <c r="N72" s="164">
        <f t="shared" ca="1" si="34"/>
        <v>0</v>
      </c>
      <c r="O72" s="164">
        <f t="shared" ca="1" si="35"/>
        <v>0</v>
      </c>
      <c r="P72" s="164">
        <f t="shared" si="36"/>
        <v>0</v>
      </c>
      <c r="Q72" s="164">
        <f t="shared" si="37"/>
        <v>0</v>
      </c>
      <c r="S72" s="327"/>
      <c r="T72" s="327"/>
      <c r="U72" s="327"/>
      <c r="V72" s="327"/>
      <c r="W72" s="327"/>
      <c r="X72" s="327"/>
      <c r="Y72" s="327"/>
    </row>
    <row r="73" spans="1:25" hidden="1" x14ac:dyDescent="0.5">
      <c r="A73" s="37" t="s">
        <v>52</v>
      </c>
      <c r="B73" s="49"/>
      <c r="C73" s="38" t="s">
        <v>51</v>
      </c>
      <c r="D73" s="38" t="s">
        <v>51</v>
      </c>
      <c r="E73" s="38" t="s">
        <v>51</v>
      </c>
      <c r="F73" s="40" t="str">
        <f ca="1">IF(RiderPlus="No","N/A",IFERROR(VLOOKUP($C$7,INDIRECT($E$156),3,TRUE),"N/A"))</f>
        <v>N/A</v>
      </c>
      <c r="G73" s="40" t="str">
        <f ca="1">IF(RiderPlus="No","N/A",IFERROR(VLOOKUP($C$7,INDIRECT($E$156),7,TRUE),"N/A"))</f>
        <v>N/A</v>
      </c>
      <c r="H73" s="38" t="s">
        <v>51</v>
      </c>
      <c r="I73" s="39" t="s">
        <v>51</v>
      </c>
      <c r="J73" s="436"/>
      <c r="K73" s="164">
        <f t="shared" si="32"/>
        <v>0</v>
      </c>
      <c r="L73" s="164">
        <f t="shared" si="32"/>
        <v>0</v>
      </c>
      <c r="M73" s="164">
        <f t="shared" si="33"/>
        <v>0</v>
      </c>
      <c r="N73" s="164">
        <f t="shared" ca="1" si="34"/>
        <v>0</v>
      </c>
      <c r="O73" s="164">
        <f t="shared" ca="1" si="35"/>
        <v>0</v>
      </c>
      <c r="P73" s="164">
        <f t="shared" si="36"/>
        <v>0</v>
      </c>
      <c r="Q73" s="164">
        <f t="shared" si="37"/>
        <v>0</v>
      </c>
      <c r="S73" s="327"/>
      <c r="T73" s="327"/>
      <c r="U73" s="327"/>
      <c r="V73" s="327"/>
      <c r="W73" s="327"/>
      <c r="X73" s="327"/>
      <c r="Y73" s="327"/>
    </row>
    <row r="74" spans="1:25" hidden="1" x14ac:dyDescent="0.5">
      <c r="A74" s="37" t="s">
        <v>53</v>
      </c>
      <c r="B74" s="49"/>
      <c r="C74" s="38" t="s">
        <v>51</v>
      </c>
      <c r="D74" s="38" t="s">
        <v>51</v>
      </c>
      <c r="E74" s="38" t="s">
        <v>51</v>
      </c>
      <c r="F74" s="40" t="str">
        <f ca="1">IF(RiderPlus="No","N/A",IFERROR(VLOOKUP($G$6,INDIRECT($E$157),3,TRUE),"N/A"))</f>
        <v>N/A</v>
      </c>
      <c r="G74" s="40" t="str">
        <f ca="1">IF(RiderPlus="No","N/A",IFERROR(VLOOKUP($G$6,INDIRECT($E$157),7,TRUE),"N/A"))</f>
        <v>N/A</v>
      </c>
      <c r="H74" s="38" t="s">
        <v>51</v>
      </c>
      <c r="I74" s="39" t="s">
        <v>51</v>
      </c>
      <c r="J74" s="436"/>
      <c r="K74" s="164">
        <f t="shared" si="32"/>
        <v>0</v>
      </c>
      <c r="L74" s="164">
        <f t="shared" si="32"/>
        <v>0</v>
      </c>
      <c r="M74" s="164">
        <f t="shared" si="33"/>
        <v>0</v>
      </c>
      <c r="N74" s="164">
        <f t="shared" ca="1" si="34"/>
        <v>0</v>
      </c>
      <c r="O74" s="164">
        <f t="shared" ca="1" si="35"/>
        <v>0</v>
      </c>
      <c r="P74" s="164">
        <f t="shared" si="36"/>
        <v>0</v>
      </c>
      <c r="Q74" s="164">
        <f t="shared" si="37"/>
        <v>0</v>
      </c>
      <c r="S74" s="327"/>
      <c r="T74" s="327"/>
      <c r="U74" s="327"/>
      <c r="V74" s="327"/>
      <c r="W74" s="327"/>
      <c r="X74" s="327"/>
      <c r="Y74" s="327"/>
    </row>
    <row r="75" spans="1:25" hidden="1" x14ac:dyDescent="0.5">
      <c r="A75" s="37" t="s">
        <v>54</v>
      </c>
      <c r="B75" s="49"/>
      <c r="C75" s="40">
        <v>0</v>
      </c>
      <c r="D75" s="40">
        <v>0</v>
      </c>
      <c r="E75" s="40">
        <v>0</v>
      </c>
      <c r="F75" s="40">
        <v>0</v>
      </c>
      <c r="G75" s="40">
        <v>0</v>
      </c>
      <c r="H75" s="40">
        <v>0</v>
      </c>
      <c r="I75" s="39">
        <v>0</v>
      </c>
      <c r="J75" s="436"/>
      <c r="K75" s="164">
        <f t="shared" ref="K75:Q76" si="38">IFERROR(ROUND(C75*0.005,2),0)</f>
        <v>0</v>
      </c>
      <c r="L75" s="164">
        <f t="shared" si="38"/>
        <v>0</v>
      </c>
      <c r="M75" s="164">
        <f t="shared" si="38"/>
        <v>0</v>
      </c>
      <c r="N75" s="164">
        <f t="shared" si="38"/>
        <v>0</v>
      </c>
      <c r="O75" s="164">
        <f t="shared" si="38"/>
        <v>0</v>
      </c>
      <c r="P75" s="164">
        <f t="shared" si="38"/>
        <v>0</v>
      </c>
      <c r="Q75" s="164">
        <f t="shared" si="38"/>
        <v>0</v>
      </c>
      <c r="S75" s="327"/>
      <c r="T75" s="327"/>
      <c r="U75" s="327"/>
      <c r="V75" s="327"/>
      <c r="W75" s="327"/>
      <c r="X75" s="327"/>
      <c r="Y75" s="327"/>
    </row>
    <row r="76" spans="1:25" hidden="1" x14ac:dyDescent="0.5">
      <c r="A76" s="37" t="s">
        <v>55</v>
      </c>
      <c r="C76" s="40">
        <v>0</v>
      </c>
      <c r="D76" s="40">
        <v>0</v>
      </c>
      <c r="E76" s="40">
        <v>0</v>
      </c>
      <c r="F76" s="40">
        <v>0</v>
      </c>
      <c r="G76" s="40">
        <v>0</v>
      </c>
      <c r="H76" s="40">
        <v>0</v>
      </c>
      <c r="I76" s="39">
        <v>0</v>
      </c>
      <c r="J76" s="436"/>
      <c r="K76" s="164">
        <f t="shared" si="38"/>
        <v>0</v>
      </c>
      <c r="L76" s="164">
        <f t="shared" si="38"/>
        <v>0</v>
      </c>
      <c r="M76" s="164">
        <f t="shared" si="38"/>
        <v>0</v>
      </c>
      <c r="N76" s="164">
        <f t="shared" si="38"/>
        <v>0</v>
      </c>
      <c r="O76" s="164">
        <f t="shared" si="38"/>
        <v>0</v>
      </c>
      <c r="P76" s="164">
        <f t="shared" si="38"/>
        <v>0</v>
      </c>
      <c r="Q76" s="164">
        <f t="shared" si="38"/>
        <v>0</v>
      </c>
      <c r="S76" s="327"/>
      <c r="T76" s="327"/>
      <c r="U76" s="327"/>
      <c r="V76" s="327"/>
      <c r="W76" s="327"/>
      <c r="X76" s="327"/>
      <c r="Y76" s="327"/>
    </row>
    <row r="77" spans="1:25" hidden="1" x14ac:dyDescent="0.5">
      <c r="A77" s="37" t="s">
        <v>222</v>
      </c>
      <c r="C77" s="40"/>
      <c r="D77" s="40"/>
      <c r="E77" s="40"/>
      <c r="F77" s="40"/>
      <c r="G77" s="40"/>
      <c r="H77" s="40"/>
      <c r="I77" s="39"/>
      <c r="J77" s="436"/>
      <c r="K77" s="164"/>
      <c r="L77" s="164"/>
      <c r="M77" s="164"/>
      <c r="N77" s="164"/>
      <c r="O77" s="164"/>
      <c r="P77" s="164"/>
      <c r="Q77" s="164"/>
      <c r="S77" s="327"/>
      <c r="T77" s="327"/>
      <c r="U77" s="327"/>
      <c r="V77" s="327"/>
      <c r="W77" s="327"/>
      <c r="X77" s="327"/>
      <c r="Y77" s="327"/>
    </row>
    <row r="78" spans="1:25" x14ac:dyDescent="0.5">
      <c r="A78" s="263" t="s">
        <v>58</v>
      </c>
      <c r="B78" s="43"/>
      <c r="C78" s="44"/>
      <c r="D78" s="44"/>
      <c r="E78" s="44"/>
      <c r="F78" s="45"/>
      <c r="G78" s="45"/>
      <c r="H78" s="45"/>
      <c r="I78" s="46"/>
      <c r="J78" s="436"/>
      <c r="K78" s="436"/>
      <c r="L78" s="436"/>
      <c r="M78" s="436"/>
      <c r="N78" s="436"/>
      <c r="O78" s="436"/>
      <c r="P78" s="436"/>
      <c r="Q78" s="436"/>
      <c r="S78" s="327"/>
      <c r="T78" s="327"/>
      <c r="U78" s="327"/>
      <c r="V78" s="327"/>
      <c r="W78" s="327"/>
      <c r="X78" s="327"/>
      <c r="Y78" s="327"/>
    </row>
    <row r="79" spans="1:25" x14ac:dyDescent="0.5">
      <c r="A79" s="48" t="s">
        <v>45</v>
      </c>
      <c r="B79" s="43"/>
      <c r="C79" s="160">
        <f ca="1">SUM(K69:K74)</f>
        <v>44.04</v>
      </c>
      <c r="D79" s="160">
        <f t="shared" ref="D79:I79" ca="1" si="39">SUM(L69:L74)</f>
        <v>31.6</v>
      </c>
      <c r="E79" s="160">
        <f t="shared" ca="1" si="39"/>
        <v>26.86</v>
      </c>
      <c r="F79" s="160">
        <f t="shared" ca="1" si="39"/>
        <v>23.91</v>
      </c>
      <c r="G79" s="160">
        <f t="shared" ca="1" si="39"/>
        <v>18.490000000000002</v>
      </c>
      <c r="H79" s="160">
        <f t="shared" ca="1" si="39"/>
        <v>14.36</v>
      </c>
      <c r="I79" s="46">
        <f t="shared" ca="1" si="39"/>
        <v>10.91</v>
      </c>
      <c r="J79" s="436"/>
      <c r="K79" s="436"/>
      <c r="L79" s="436"/>
      <c r="M79" s="436"/>
      <c r="N79" s="436"/>
      <c r="O79" s="436"/>
      <c r="P79" s="436"/>
      <c r="Q79" s="436"/>
      <c r="S79" s="327"/>
      <c r="T79" s="327"/>
      <c r="U79" s="327"/>
      <c r="V79" s="327"/>
      <c r="W79" s="327"/>
      <c r="X79" s="327"/>
      <c r="Y79" s="327"/>
    </row>
    <row r="80" spans="1:25" hidden="1" x14ac:dyDescent="0.5">
      <c r="A80" s="37" t="s">
        <v>223</v>
      </c>
      <c r="C80" s="40">
        <f t="shared" ref="C80:I80" si="40">C75*$B$161</f>
        <v>0</v>
      </c>
      <c r="D80" s="40">
        <f t="shared" si="40"/>
        <v>0</v>
      </c>
      <c r="E80" s="40">
        <f t="shared" si="40"/>
        <v>0</v>
      </c>
      <c r="F80" s="40">
        <f t="shared" si="40"/>
        <v>0</v>
      </c>
      <c r="G80" s="40">
        <f t="shared" si="40"/>
        <v>0</v>
      </c>
      <c r="H80" s="40">
        <f t="shared" si="40"/>
        <v>0</v>
      </c>
      <c r="I80" s="39">
        <f t="shared" si="40"/>
        <v>0</v>
      </c>
      <c r="J80" s="436"/>
      <c r="K80" s="436"/>
      <c r="L80" s="436"/>
      <c r="M80" s="436"/>
      <c r="N80" s="436"/>
      <c r="O80" s="436"/>
      <c r="P80" s="436"/>
      <c r="Q80" s="436"/>
      <c r="S80" s="327"/>
      <c r="T80" s="327"/>
      <c r="U80" s="327"/>
      <c r="V80" s="327"/>
      <c r="W80" s="327"/>
      <c r="X80" s="327"/>
      <c r="Y80" s="327"/>
    </row>
    <row r="81" spans="1:25" x14ac:dyDescent="0.5">
      <c r="A81" s="119" t="s">
        <v>64</v>
      </c>
      <c r="B81" s="120"/>
      <c r="C81" s="121">
        <f ca="1">IF(C69="N/A","N/A",SUM(C69,C70,C71,C79))</f>
        <v>8851.0400000000009</v>
      </c>
      <c r="D81" s="121">
        <f t="shared" ref="D81:E81" ca="1" si="41">IF(D69="N/A","N/A",SUM(D69,D70,D71,D79))</f>
        <v>6350.6</v>
      </c>
      <c r="E81" s="121">
        <f t="shared" ca="1" si="41"/>
        <v>5397.86</v>
      </c>
      <c r="F81" s="121">
        <f ca="1">IF(F69="N/A","N/A",SUM(F69,F70,F71,F72,F73,F74,F79))</f>
        <v>4803.91</v>
      </c>
      <c r="G81" s="150">
        <f ca="1">IF(G69="N/A","N/A",SUM(G69,G70,G71,G72,G73,G74,G79))</f>
        <v>3715.49</v>
      </c>
      <c r="H81" s="121">
        <f t="shared" ref="H81:I81" ca="1" si="42">IF(H69="N/A","N/A",SUM(H69,H70,H71,H79))</f>
        <v>2885.36</v>
      </c>
      <c r="I81" s="122">
        <f t="shared" ca="1" si="42"/>
        <v>2191.91</v>
      </c>
      <c r="J81" s="436"/>
      <c r="K81" s="436"/>
      <c r="L81" s="436"/>
      <c r="M81" s="436"/>
      <c r="N81" s="436"/>
      <c r="O81" s="436"/>
      <c r="P81" s="436"/>
      <c r="Q81" s="436"/>
      <c r="S81" s="327"/>
      <c r="T81" s="327"/>
      <c r="U81" s="327"/>
      <c r="V81" s="327"/>
      <c r="W81" s="327"/>
      <c r="X81" s="327"/>
      <c r="Y81" s="327"/>
    </row>
    <row r="82" spans="1:25" x14ac:dyDescent="0.5">
      <c r="A82" s="119" t="s">
        <v>65</v>
      </c>
      <c r="B82" s="165"/>
      <c r="C82" s="121">
        <f ca="1">IF(C69="N/A","N/A",SUM(C69,C70,C71,C79))</f>
        <v>8851.0400000000009</v>
      </c>
      <c r="D82" s="121">
        <f ca="1">IF(D69="N/A","N/A",SUM(D69,D70,D71,D79))</f>
        <v>6350.6</v>
      </c>
      <c r="E82" s="121">
        <f ca="1">IF(E69="N/A","N/A",SUM(E69,E70,E71,E79))</f>
        <v>5397.86</v>
      </c>
      <c r="F82" s="121">
        <f ca="1">IF(F69="N/A","N/A",SUM(F70,F69,F71,F72,F73,F74,F79))</f>
        <v>4803.91</v>
      </c>
      <c r="G82" s="121">
        <f ca="1">IF(G69="N/A","N/A",SUM(G70,G69,G71,G72,G73,G74,G79))</f>
        <v>3715.49</v>
      </c>
      <c r="H82" s="121">
        <f ca="1">IF(H69="N/A","N/A",SUM(H69,H70,H71,H79))</f>
        <v>2885.36</v>
      </c>
      <c r="I82" s="150">
        <f ca="1">IF(I69="N/A","N/A",SUM(I69,I70,I71,I79))</f>
        <v>2191.91</v>
      </c>
      <c r="J82" s="436"/>
      <c r="K82" s="436"/>
      <c r="L82" s="436"/>
      <c r="M82" s="436"/>
      <c r="N82" s="436"/>
      <c r="O82" s="436"/>
      <c r="P82" s="436"/>
      <c r="Q82" s="436"/>
      <c r="S82" s="327"/>
      <c r="T82" s="327"/>
      <c r="U82" s="327"/>
      <c r="V82" s="327"/>
      <c r="W82" s="327"/>
      <c r="X82" s="327"/>
      <c r="Y82" s="327"/>
    </row>
    <row r="83" spans="1:25" x14ac:dyDescent="0.5">
      <c r="A83" s="91" t="s">
        <v>66</v>
      </c>
      <c r="B83" s="71"/>
      <c r="C83" s="71"/>
      <c r="D83" s="71"/>
      <c r="E83" s="71"/>
      <c r="F83" s="71"/>
      <c r="G83" s="71"/>
      <c r="H83" s="71"/>
      <c r="I83" s="90"/>
      <c r="J83" s="436"/>
      <c r="K83" s="673" t="s">
        <v>45</v>
      </c>
      <c r="L83" s="673"/>
      <c r="M83" s="673"/>
      <c r="N83" s="673"/>
      <c r="O83" s="673"/>
      <c r="P83" s="673"/>
      <c r="Q83" s="673"/>
      <c r="S83" s="327"/>
      <c r="T83" s="327"/>
      <c r="U83" s="327"/>
      <c r="V83" s="327"/>
      <c r="W83" s="327"/>
      <c r="X83" s="327"/>
      <c r="Y83" s="327"/>
    </row>
    <row r="84" spans="1:25" x14ac:dyDescent="0.5">
      <c r="A84" s="27" t="s">
        <v>46</v>
      </c>
      <c r="B84" s="63"/>
      <c r="C84" s="35">
        <f ca="1">IFERROR(ROUND(VLOOKUP($C$6,INDIRECT($C$156),4,TRUE),2),"N/A")</f>
        <v>2600</v>
      </c>
      <c r="D84" s="35">
        <f ca="1">IFERROR(ROUND(VLOOKUP($C$6,INDIRECT($C$156),8,TRUE),2),"N/A")</f>
        <v>1884</v>
      </c>
      <c r="E84" s="35">
        <f ca="1">IFERROR(ROUND(VLOOKUP($C$6,INDIRECT($C$156),12,TRUE),2),"N/A")</f>
        <v>1601</v>
      </c>
      <c r="F84" s="35">
        <f ca="1">IFERROR(ROUND(VLOOKUP($C$6,INDIRECT($C$156),16,TRUE),2),"N/A")</f>
        <v>1413</v>
      </c>
      <c r="G84" s="149">
        <f ca="1">IFERROR(ROUND(VLOOKUP($C$6,INDIRECT($C$156),20,TRUE),2),"N/A")</f>
        <v>1034</v>
      </c>
      <c r="H84" s="35">
        <f ca="1">IFERROR(ROUND(VLOOKUP($C$6,INDIRECT($C$156),24,TRUE),2),"N/A")</f>
        <v>762</v>
      </c>
      <c r="I84" s="36">
        <f ca="1">IFERROR(ROUND(VLOOKUP($C$6,INDIRECT($C$156),28,TRUE),2),"N/A")</f>
        <v>579</v>
      </c>
      <c r="J84" s="436"/>
      <c r="K84" s="164">
        <f t="shared" ref="K84:L89" ca="1" si="43">IFERROR(ROUND(C84*0.005,2),0)</f>
        <v>13</v>
      </c>
      <c r="L84" s="164">
        <f t="shared" ca="1" si="43"/>
        <v>9.42</v>
      </c>
      <c r="M84" s="164">
        <f t="shared" ref="M84:M89" ca="1" si="44">IFERROR(ROUND(E84*0.005,2),0)</f>
        <v>8.01</v>
      </c>
      <c r="N84" s="164">
        <f t="shared" ref="N84:N89" ca="1" si="45">IFERROR(ROUND(F84*0.005,2),0)</f>
        <v>7.07</v>
      </c>
      <c r="O84" s="164">
        <f t="shared" ref="O84:O89" ca="1" si="46">IFERROR(ROUND(G84*0.005,2),0)</f>
        <v>5.17</v>
      </c>
      <c r="P84" s="164">
        <f t="shared" ref="P84:P89" ca="1" si="47">IFERROR(ROUND(H84*0.005,2),0)</f>
        <v>3.81</v>
      </c>
      <c r="Q84" s="164">
        <f t="shared" ref="Q84:Q89" ca="1" si="48">IFERROR(ROUND(I84*0.005,2),0)</f>
        <v>2.9</v>
      </c>
      <c r="S84" s="327"/>
      <c r="T84" s="327"/>
      <c r="U84" s="327"/>
      <c r="V84" s="327"/>
      <c r="W84" s="327"/>
      <c r="X84" s="327"/>
      <c r="Y84" s="327"/>
    </row>
    <row r="85" spans="1:25" x14ac:dyDescent="0.5">
      <c r="A85" s="37" t="s">
        <v>47</v>
      </c>
      <c r="B85" s="49"/>
      <c r="C85" s="38" t="str">
        <f ca="1">IFERROR(ROUND(VLOOKUP($C$7,INDIRECT($C$156),4,TRUE),2),"N/A")</f>
        <v>N/A</v>
      </c>
      <c r="D85" s="38" t="str">
        <f ca="1">IFERROR(ROUND(VLOOKUP($C$7,INDIRECT($C$156),8,TRUE),2),"N/A")</f>
        <v>N/A</v>
      </c>
      <c r="E85" s="38" t="str">
        <f ca="1">IFERROR(ROUND(VLOOKUP($C$7,INDIRECT($C$156),12,TRUE),2),"N/A")</f>
        <v>N/A</v>
      </c>
      <c r="F85" s="38" t="str">
        <f ca="1">IFERROR(ROUND(VLOOKUP($C$7,INDIRECT($C$156),16,TRUE),2),"N/A")</f>
        <v>N/A</v>
      </c>
      <c r="G85" s="40" t="str">
        <f ca="1">IFERROR(ROUND(VLOOKUP($C$7,INDIRECT($C$156),20,TRUE),2),"N/A")</f>
        <v>N/A</v>
      </c>
      <c r="H85" s="38" t="str">
        <f ca="1">IFERROR(ROUND(VLOOKUP($C$7,INDIRECT($C$156),24,TRUE),2),"N/A")</f>
        <v>N/A</v>
      </c>
      <c r="I85" s="39" t="str">
        <f ca="1">IFERROR(ROUND(VLOOKUP($C$7,INDIRECT($C$156),28,TRUE),2),"N/A")</f>
        <v>N/A</v>
      </c>
      <c r="J85" s="436"/>
      <c r="K85" s="164">
        <f t="shared" ca="1" si="43"/>
        <v>0</v>
      </c>
      <c r="L85" s="164">
        <f t="shared" ca="1" si="43"/>
        <v>0</v>
      </c>
      <c r="M85" s="164">
        <f t="shared" ca="1" si="44"/>
        <v>0</v>
      </c>
      <c r="N85" s="164">
        <f t="shared" ca="1" si="45"/>
        <v>0</v>
      </c>
      <c r="O85" s="164">
        <f t="shared" ca="1" si="46"/>
        <v>0</v>
      </c>
      <c r="P85" s="164">
        <f t="shared" ca="1" si="47"/>
        <v>0</v>
      </c>
      <c r="Q85" s="164">
        <f t="shared" ca="1" si="48"/>
        <v>0</v>
      </c>
      <c r="S85" s="327"/>
      <c r="T85" s="327"/>
      <c r="U85" s="327"/>
      <c r="V85" s="327"/>
      <c r="W85" s="327"/>
      <c r="X85" s="327"/>
      <c r="Y85" s="327"/>
    </row>
    <row r="86" spans="1:25" x14ac:dyDescent="0.5">
      <c r="A86" s="37" t="s">
        <v>48</v>
      </c>
      <c r="B86" s="49"/>
      <c r="C86" s="38">
        <f ca="1">IFERROR(ROUND(VLOOKUP($C$149,INDIRECT($C$157),4,TRUE),2),"N/A")</f>
        <v>1804</v>
      </c>
      <c r="D86" s="38">
        <f ca="1">IFERROR(ROUND(VLOOKUP($C$149,INDIRECT($C$157),8,TRUE),2),"N/A")</f>
        <v>1275</v>
      </c>
      <c r="E86" s="38">
        <f ca="1">IFERROR(ROUND(VLOOKUP($C$149,INDIRECT($C$157),12,TRUE),2),"N/A")</f>
        <v>1084</v>
      </c>
      <c r="F86" s="38">
        <f ca="1">IFERROR(ROUND(VLOOKUP($C$149,INDIRECT($C$157),16,TRUE),2),"N/A")</f>
        <v>976</v>
      </c>
      <c r="G86" s="40">
        <f ca="1">IFERROR(ROUND(VLOOKUP($C$149,INDIRECT($C$157),20,TRUE),2),"N/A")</f>
        <v>815</v>
      </c>
      <c r="H86" s="38">
        <f ca="1">IFERROR(ROUND(VLOOKUP($C$149,INDIRECT($C$157),24,TRUE),2),"N/A")</f>
        <v>674</v>
      </c>
      <c r="I86" s="39">
        <f ca="1">IFERROR(ROUND(VLOOKUP($C$149,INDIRECT($C$157),28,TRUE),2),"N/A")</f>
        <v>512</v>
      </c>
      <c r="J86" s="436"/>
      <c r="K86" s="164">
        <f t="shared" ca="1" si="43"/>
        <v>9.02</v>
      </c>
      <c r="L86" s="164">
        <f t="shared" ca="1" si="43"/>
        <v>6.38</v>
      </c>
      <c r="M86" s="164">
        <f t="shared" ca="1" si="44"/>
        <v>5.42</v>
      </c>
      <c r="N86" s="164">
        <f t="shared" ca="1" si="45"/>
        <v>4.88</v>
      </c>
      <c r="O86" s="164">
        <f t="shared" ca="1" si="46"/>
        <v>4.08</v>
      </c>
      <c r="P86" s="164">
        <f t="shared" ca="1" si="47"/>
        <v>3.37</v>
      </c>
      <c r="Q86" s="164">
        <f t="shared" ca="1" si="48"/>
        <v>2.56</v>
      </c>
      <c r="S86" s="327"/>
      <c r="T86" s="327"/>
      <c r="U86" s="327"/>
      <c r="V86" s="327"/>
      <c r="W86" s="327"/>
      <c r="X86" s="327"/>
      <c r="Y86" s="327"/>
    </row>
    <row r="87" spans="1:25" hidden="1" x14ac:dyDescent="0.5">
      <c r="A87" s="37" t="s">
        <v>50</v>
      </c>
      <c r="B87" s="49"/>
      <c r="C87" s="38" t="s">
        <v>51</v>
      </c>
      <c r="D87" s="38" t="s">
        <v>51</v>
      </c>
      <c r="E87" s="38" t="s">
        <v>51</v>
      </c>
      <c r="F87" s="40" t="str">
        <f ca="1">IF(RiderPlus="No","N/A",IFERROR(VLOOKUP($C$6,INDIRECT($E$156),4,TRUE),"N/A"))</f>
        <v>N/A</v>
      </c>
      <c r="G87" s="40" t="str">
        <f ca="1">IF(RiderPlus="No","N/A",IFERROR(VLOOKUP($C$6,INDIRECT($E$156),8,TRUE),"N/A"))</f>
        <v>N/A</v>
      </c>
      <c r="H87" s="38" t="s">
        <v>51</v>
      </c>
      <c r="I87" s="39" t="s">
        <v>51</v>
      </c>
      <c r="J87" s="436"/>
      <c r="K87" s="164">
        <f t="shared" si="43"/>
        <v>0</v>
      </c>
      <c r="L87" s="164">
        <f t="shared" si="43"/>
        <v>0</v>
      </c>
      <c r="M87" s="164">
        <f t="shared" si="44"/>
        <v>0</v>
      </c>
      <c r="N87" s="164">
        <f t="shared" ca="1" si="45"/>
        <v>0</v>
      </c>
      <c r="O87" s="164">
        <f t="shared" ca="1" si="46"/>
        <v>0</v>
      </c>
      <c r="P87" s="164">
        <f t="shared" si="47"/>
        <v>0</v>
      </c>
      <c r="Q87" s="164">
        <f t="shared" si="48"/>
        <v>0</v>
      </c>
      <c r="S87" s="327"/>
      <c r="T87" s="327"/>
      <c r="U87" s="327"/>
      <c r="V87" s="327"/>
      <c r="W87" s="327"/>
      <c r="X87" s="327"/>
      <c r="Y87" s="327"/>
    </row>
    <row r="88" spans="1:25" hidden="1" x14ac:dyDescent="0.5">
      <c r="A88" s="37" t="s">
        <v>52</v>
      </c>
      <c r="B88" s="49"/>
      <c r="C88" s="38" t="s">
        <v>51</v>
      </c>
      <c r="D88" s="38" t="s">
        <v>51</v>
      </c>
      <c r="E88" s="38" t="s">
        <v>51</v>
      </c>
      <c r="F88" s="40" t="str">
        <f ca="1">IF(RiderPlus="No","N/A",IFERROR(VLOOKUP($C$7,INDIRECT($E$156),4,TRUE),"N/A"))</f>
        <v>N/A</v>
      </c>
      <c r="G88" s="40" t="str">
        <f ca="1">IF(RiderPlus="No","N/A",IFERROR(VLOOKUP($C$7,INDIRECT($E$156),8,TRUE),"N/A"))</f>
        <v>N/A</v>
      </c>
      <c r="H88" s="38" t="s">
        <v>51</v>
      </c>
      <c r="I88" s="39" t="s">
        <v>51</v>
      </c>
      <c r="J88" s="436"/>
      <c r="K88" s="164">
        <f t="shared" si="43"/>
        <v>0</v>
      </c>
      <c r="L88" s="164">
        <f t="shared" si="43"/>
        <v>0</v>
      </c>
      <c r="M88" s="164">
        <f t="shared" si="44"/>
        <v>0</v>
      </c>
      <c r="N88" s="164">
        <f t="shared" ca="1" si="45"/>
        <v>0</v>
      </c>
      <c r="O88" s="164">
        <f t="shared" ca="1" si="46"/>
        <v>0</v>
      </c>
      <c r="P88" s="164">
        <f t="shared" si="47"/>
        <v>0</v>
      </c>
      <c r="Q88" s="164">
        <f t="shared" si="48"/>
        <v>0</v>
      </c>
      <c r="S88" s="327"/>
      <c r="T88" s="327"/>
      <c r="U88" s="327"/>
      <c r="V88" s="327"/>
      <c r="W88" s="327"/>
      <c r="X88" s="327"/>
      <c r="Y88" s="327"/>
    </row>
    <row r="89" spans="1:25" hidden="1" x14ac:dyDescent="0.5">
      <c r="A89" s="37" t="s">
        <v>53</v>
      </c>
      <c r="B89" s="49"/>
      <c r="C89" s="38" t="s">
        <v>51</v>
      </c>
      <c r="D89" s="38" t="s">
        <v>51</v>
      </c>
      <c r="E89" s="38" t="s">
        <v>51</v>
      </c>
      <c r="F89" s="40" t="str">
        <f ca="1">IF(RiderPlus="No","N/A",IFERROR(VLOOKUP($G$6,INDIRECT($E$157),4,TRUE),"N/A"))</f>
        <v>N/A</v>
      </c>
      <c r="G89" s="40" t="str">
        <f ca="1">IF(RiderPlus="No","N/A",IFERROR(VLOOKUP($G$6,INDIRECT($E$157),8,TRUE),"N/A"))</f>
        <v>N/A</v>
      </c>
      <c r="H89" s="38" t="s">
        <v>51</v>
      </c>
      <c r="I89" s="39" t="s">
        <v>51</v>
      </c>
      <c r="J89" s="436"/>
      <c r="K89" s="164">
        <f t="shared" si="43"/>
        <v>0</v>
      </c>
      <c r="L89" s="164">
        <f t="shared" si="43"/>
        <v>0</v>
      </c>
      <c r="M89" s="164">
        <f t="shared" si="44"/>
        <v>0</v>
      </c>
      <c r="N89" s="164">
        <f t="shared" ca="1" si="45"/>
        <v>0</v>
      </c>
      <c r="O89" s="164">
        <f t="shared" ca="1" si="46"/>
        <v>0</v>
      </c>
      <c r="P89" s="164">
        <f t="shared" si="47"/>
        <v>0</v>
      </c>
      <c r="Q89" s="164">
        <f t="shared" si="48"/>
        <v>0</v>
      </c>
      <c r="S89" s="327"/>
      <c r="T89" s="327"/>
      <c r="U89" s="327"/>
      <c r="V89" s="327"/>
      <c r="W89" s="327"/>
      <c r="X89" s="327"/>
      <c r="Y89" s="327"/>
    </row>
    <row r="90" spans="1:25" hidden="1" x14ac:dyDescent="0.5">
      <c r="A90" s="37" t="s">
        <v>54</v>
      </c>
      <c r="B90" s="49"/>
      <c r="C90" s="40">
        <v>0</v>
      </c>
      <c r="D90" s="40">
        <v>0</v>
      </c>
      <c r="E90" s="40">
        <v>0</v>
      </c>
      <c r="F90" s="40">
        <v>0</v>
      </c>
      <c r="G90" s="40">
        <v>0</v>
      </c>
      <c r="H90" s="40">
        <v>0</v>
      </c>
      <c r="I90" s="39">
        <v>0</v>
      </c>
      <c r="J90" s="436"/>
      <c r="K90" s="164">
        <f t="shared" ref="K90:Q91" si="49">IFERROR(ROUND(C90*0.005,2),0)</f>
        <v>0</v>
      </c>
      <c r="L90" s="164">
        <f t="shared" si="49"/>
        <v>0</v>
      </c>
      <c r="M90" s="164">
        <f t="shared" si="49"/>
        <v>0</v>
      </c>
      <c r="N90" s="164">
        <f t="shared" si="49"/>
        <v>0</v>
      </c>
      <c r="O90" s="164">
        <f t="shared" si="49"/>
        <v>0</v>
      </c>
      <c r="P90" s="164">
        <f t="shared" si="49"/>
        <v>0</v>
      </c>
      <c r="Q90" s="164">
        <f t="shared" si="49"/>
        <v>0</v>
      </c>
      <c r="S90" s="327"/>
      <c r="T90" s="327"/>
      <c r="U90" s="327"/>
      <c r="V90" s="327"/>
      <c r="W90" s="327"/>
      <c r="X90" s="327"/>
      <c r="Y90" s="327"/>
    </row>
    <row r="91" spans="1:25" hidden="1" x14ac:dyDescent="0.5">
      <c r="A91" s="37" t="s">
        <v>55</v>
      </c>
      <c r="C91" s="40">
        <v>0</v>
      </c>
      <c r="D91" s="40">
        <v>0</v>
      </c>
      <c r="E91" s="40">
        <v>0</v>
      </c>
      <c r="F91" s="40">
        <v>0</v>
      </c>
      <c r="G91" s="40">
        <v>0</v>
      </c>
      <c r="H91" s="40">
        <v>0</v>
      </c>
      <c r="I91" s="39">
        <v>0</v>
      </c>
      <c r="J91" s="436"/>
      <c r="K91" s="164">
        <f t="shared" si="49"/>
        <v>0</v>
      </c>
      <c r="L91" s="164">
        <f t="shared" si="49"/>
        <v>0</v>
      </c>
      <c r="M91" s="164">
        <f t="shared" si="49"/>
        <v>0</v>
      </c>
      <c r="N91" s="164">
        <f t="shared" si="49"/>
        <v>0</v>
      </c>
      <c r="O91" s="164">
        <f t="shared" si="49"/>
        <v>0</v>
      </c>
      <c r="P91" s="164">
        <f t="shared" si="49"/>
        <v>0</v>
      </c>
      <c r="Q91" s="164">
        <f t="shared" si="49"/>
        <v>0</v>
      </c>
      <c r="S91" s="327"/>
      <c r="T91" s="327"/>
      <c r="U91" s="327"/>
      <c r="V91" s="327"/>
      <c r="W91" s="327"/>
      <c r="X91" s="327"/>
      <c r="Y91" s="327"/>
    </row>
    <row r="92" spans="1:25" hidden="1" x14ac:dyDescent="0.5">
      <c r="A92" s="37" t="s">
        <v>222</v>
      </c>
      <c r="C92" s="40"/>
      <c r="D92" s="40"/>
      <c r="E92" s="40"/>
      <c r="F92" s="40"/>
      <c r="G92" s="40"/>
      <c r="H92" s="40"/>
      <c r="I92" s="39"/>
      <c r="J92" s="436"/>
      <c r="K92" s="164"/>
      <c r="L92" s="164"/>
      <c r="M92" s="164"/>
      <c r="N92" s="164"/>
      <c r="O92" s="164"/>
      <c r="P92" s="164"/>
      <c r="Q92" s="164"/>
      <c r="S92" s="327"/>
      <c r="T92" s="327"/>
      <c r="U92" s="327"/>
      <c r="V92" s="327"/>
      <c r="W92" s="327"/>
      <c r="X92" s="327"/>
      <c r="Y92" s="327"/>
    </row>
    <row r="93" spans="1:25" x14ac:dyDescent="0.5">
      <c r="A93" s="263" t="s">
        <v>58</v>
      </c>
      <c r="B93" s="43"/>
      <c r="C93" s="44"/>
      <c r="D93" s="44"/>
      <c r="E93" s="44"/>
      <c r="F93" s="45"/>
      <c r="G93" s="45"/>
      <c r="H93" s="45"/>
      <c r="I93" s="46"/>
      <c r="J93" s="436"/>
      <c r="K93" s="436"/>
      <c r="L93" s="436"/>
      <c r="M93" s="436"/>
      <c r="N93" s="436"/>
      <c r="O93" s="436"/>
      <c r="P93" s="436"/>
      <c r="Q93" s="436"/>
      <c r="S93" s="327"/>
      <c r="T93" s="327"/>
      <c r="U93" s="327"/>
      <c r="V93" s="327"/>
      <c r="W93" s="327"/>
      <c r="X93" s="327"/>
      <c r="Y93" s="327"/>
    </row>
    <row r="94" spans="1:25" x14ac:dyDescent="0.5">
      <c r="A94" s="48" t="s">
        <v>45</v>
      </c>
      <c r="B94" s="43"/>
      <c r="C94" s="160">
        <f ca="1">SUM(K84:K89)</f>
        <v>22.02</v>
      </c>
      <c r="D94" s="160">
        <f t="shared" ref="D94:I94" ca="1" si="50">SUM(L84:L89)</f>
        <v>15.8</v>
      </c>
      <c r="E94" s="160">
        <f t="shared" ca="1" si="50"/>
        <v>13.43</v>
      </c>
      <c r="F94" s="160">
        <f t="shared" ca="1" si="50"/>
        <v>11.95</v>
      </c>
      <c r="G94" s="160">
        <f t="shared" ca="1" si="50"/>
        <v>9.25</v>
      </c>
      <c r="H94" s="160">
        <f t="shared" ca="1" si="50"/>
        <v>7.18</v>
      </c>
      <c r="I94" s="46">
        <f t="shared" ca="1" si="50"/>
        <v>5.46</v>
      </c>
      <c r="J94" s="436"/>
      <c r="K94" s="436"/>
      <c r="L94" s="436"/>
      <c r="M94" s="436"/>
      <c r="N94" s="436"/>
      <c r="O94" s="436"/>
      <c r="P94" s="436"/>
      <c r="Q94" s="436"/>
      <c r="S94" s="327"/>
      <c r="T94" s="327"/>
      <c r="U94" s="327"/>
      <c r="V94" s="327"/>
      <c r="W94" s="327"/>
      <c r="X94" s="327"/>
      <c r="Y94" s="327"/>
    </row>
    <row r="95" spans="1:25" hidden="1" x14ac:dyDescent="0.5">
      <c r="A95" s="37" t="s">
        <v>223</v>
      </c>
      <c r="C95" s="40">
        <f t="shared" ref="C95:I95" si="51">C90*$B$161</f>
        <v>0</v>
      </c>
      <c r="D95" s="40">
        <f t="shared" si="51"/>
        <v>0</v>
      </c>
      <c r="E95" s="40">
        <f t="shared" si="51"/>
        <v>0</v>
      </c>
      <c r="F95" s="40">
        <f t="shared" si="51"/>
        <v>0</v>
      </c>
      <c r="G95" s="40">
        <f t="shared" si="51"/>
        <v>0</v>
      </c>
      <c r="H95" s="40">
        <f t="shared" si="51"/>
        <v>0</v>
      </c>
      <c r="I95" s="39">
        <f t="shared" si="51"/>
        <v>0</v>
      </c>
      <c r="J95" s="436"/>
      <c r="K95" s="436"/>
      <c r="L95" s="436"/>
      <c r="M95" s="436"/>
      <c r="N95" s="436"/>
      <c r="O95" s="436"/>
      <c r="P95" s="436"/>
      <c r="Q95" s="436"/>
      <c r="S95" s="327"/>
      <c r="T95" s="327"/>
      <c r="U95" s="327"/>
      <c r="V95" s="327"/>
      <c r="W95" s="327"/>
      <c r="X95" s="327"/>
      <c r="Y95" s="327"/>
    </row>
    <row r="96" spans="1:25" x14ac:dyDescent="0.5">
      <c r="A96" s="119" t="s">
        <v>67</v>
      </c>
      <c r="B96" s="120"/>
      <c r="C96" s="121">
        <f ca="1">IF(C84="N/A","N/A",SUM(C84,C85,C86,C94))</f>
        <v>4426.0200000000004</v>
      </c>
      <c r="D96" s="121">
        <f t="shared" ref="D96:E96" ca="1" si="52">IF(D84="N/A","N/A",SUM(D84,D85,D86,D94))</f>
        <v>3174.8</v>
      </c>
      <c r="E96" s="121">
        <f t="shared" ca="1" si="52"/>
        <v>2698.43</v>
      </c>
      <c r="F96" s="121">
        <f ca="1">IF(F84="N/A","N/A",SUM(F84,F85,F86,F87,F88,F89,F94))</f>
        <v>2400.9499999999998</v>
      </c>
      <c r="G96" s="150">
        <f ca="1">IF(G84="N/A","N/A",SUM(G84,G85,G86,G87,G88,G89,G94))</f>
        <v>1858.25</v>
      </c>
      <c r="H96" s="121">
        <f t="shared" ref="H96:I96" ca="1" si="53">IF(H84="N/A","N/A",SUM(H84,H85,H86,H94))</f>
        <v>1443.18</v>
      </c>
      <c r="I96" s="122">
        <f t="shared" ca="1" si="53"/>
        <v>1096.46</v>
      </c>
      <c r="J96" s="436"/>
      <c r="K96" s="436"/>
      <c r="L96" s="436"/>
      <c r="M96" s="436"/>
      <c r="N96" s="436"/>
      <c r="O96" s="436"/>
      <c r="P96" s="436"/>
      <c r="Q96" s="436"/>
      <c r="S96" s="327"/>
      <c r="T96" s="327"/>
      <c r="U96" s="327"/>
      <c r="V96" s="327"/>
      <c r="W96" s="327"/>
      <c r="X96" s="327"/>
      <c r="Y96" s="327"/>
    </row>
    <row r="97" spans="1:25" x14ac:dyDescent="0.5">
      <c r="A97" s="119" t="s">
        <v>68</v>
      </c>
      <c r="B97" s="266"/>
      <c r="C97" s="267">
        <f ca="1">IF(C84="N/A","N/A",SUM(C84,C85,C86,C94))</f>
        <v>4426.0200000000004</v>
      </c>
      <c r="D97" s="267">
        <f t="shared" ref="D97:E97" ca="1" si="54">IF(D84="N/A","N/A",SUM(D84,D85,D86,D94))</f>
        <v>3174.8</v>
      </c>
      <c r="E97" s="267">
        <f t="shared" ca="1" si="54"/>
        <v>2698.43</v>
      </c>
      <c r="F97" s="267">
        <f ca="1">IF(F84="N/A","N/A",SUM(F84,F85,F86,F87,F88,F89,F94))</f>
        <v>2400.9499999999998</v>
      </c>
      <c r="G97" s="267">
        <f ca="1">IF(G84="N/A","N/A",SUM(G84,G85,G86,G87,G88,G89,G94))</f>
        <v>1858.25</v>
      </c>
      <c r="H97" s="267">
        <f t="shared" ref="H97:I97" ca="1" si="55">IF(H84="N/A","N/A",SUM(H84,H85,H86,H94))</f>
        <v>1443.18</v>
      </c>
      <c r="I97" s="198">
        <f t="shared" ca="1" si="55"/>
        <v>1096.46</v>
      </c>
      <c r="J97" s="436"/>
      <c r="K97" s="436"/>
      <c r="L97" s="436"/>
      <c r="M97" s="436"/>
      <c r="N97" s="436"/>
      <c r="O97" s="436"/>
      <c r="P97" s="436"/>
      <c r="Q97" s="436"/>
      <c r="S97" s="327"/>
      <c r="T97" s="327"/>
      <c r="U97" s="327"/>
      <c r="V97" s="327"/>
      <c r="W97" s="327"/>
      <c r="X97" s="327"/>
      <c r="Y97" s="327"/>
    </row>
    <row r="98" spans="1:25" x14ac:dyDescent="0.5">
      <c r="A98" s="91" t="s">
        <v>69</v>
      </c>
      <c r="B98" s="71"/>
      <c r="C98" s="71"/>
      <c r="D98" s="71"/>
      <c r="E98" s="71"/>
      <c r="F98" s="71"/>
      <c r="G98" s="71"/>
      <c r="H98" s="71"/>
      <c r="I98" s="90"/>
      <c r="J98" s="436"/>
      <c r="K98" s="673" t="s">
        <v>45</v>
      </c>
      <c r="L98" s="673"/>
      <c r="M98" s="673"/>
      <c r="N98" s="673"/>
      <c r="O98" s="673"/>
      <c r="P98" s="673"/>
      <c r="Q98" s="673"/>
      <c r="S98" s="327"/>
      <c r="T98" s="327"/>
      <c r="U98" s="327"/>
      <c r="V98" s="327"/>
      <c r="W98" s="327"/>
      <c r="X98" s="327"/>
      <c r="Y98" s="327"/>
    </row>
    <row r="99" spans="1:25" x14ac:dyDescent="0.5">
      <c r="A99" s="27" t="s">
        <v>46</v>
      </c>
      <c r="B99" s="63"/>
      <c r="C99" s="35">
        <f ca="1">IFERROR(ROUND(VLOOKUP($C$6,INDIRECT($C$156),5,TRUE),5),"N/A")</f>
        <v>866</v>
      </c>
      <c r="D99" s="35">
        <f ca="1">IFERROR(ROUND(VLOOKUP($C$6,INDIRECT($C$156),9,TRUE),2),"N/A")</f>
        <v>628</v>
      </c>
      <c r="E99" s="35">
        <f ca="1">IFERROR(ROUND(VLOOKUP($C$6,INDIRECT($C$156),13,TRUE),2),"N/A")</f>
        <v>534</v>
      </c>
      <c r="F99" s="35">
        <f ca="1">IFERROR(ROUND(VLOOKUP($C$6,INDIRECT($C$156),17,TRUE),2),"N/A")</f>
        <v>471</v>
      </c>
      <c r="G99" s="149">
        <f ca="1">IFERROR(ROUND(VLOOKUP($C$6,INDIRECT($C$156),21,TRUE),2),"N/A")</f>
        <v>344</v>
      </c>
      <c r="H99" s="35">
        <f ca="1">IFERROR(ROUND(VLOOKUP($C$6,INDIRECT($C$156),25,TRUE),2),"N/A")</f>
        <v>254</v>
      </c>
      <c r="I99" s="36">
        <f ca="1">IFERROR(ROUND(VLOOKUP($C$6,INDIRECT($C$156),29,TRUE),2),"N/A")</f>
        <v>193</v>
      </c>
      <c r="J99" s="436"/>
      <c r="K99" s="164">
        <f t="shared" ref="K99:L104" ca="1" si="56">IFERROR(ROUND(C99*0.005,2),0)</f>
        <v>4.33</v>
      </c>
      <c r="L99" s="164">
        <f t="shared" ca="1" si="56"/>
        <v>3.14</v>
      </c>
      <c r="M99" s="164">
        <f t="shared" ref="M99:M104" ca="1" si="57">IFERROR(ROUND(E99*0.005,2),0)</f>
        <v>2.67</v>
      </c>
      <c r="N99" s="164">
        <f t="shared" ref="N99:N103" ca="1" si="58">IFERROR(ROUND(F99*0.005,2),0)</f>
        <v>2.36</v>
      </c>
      <c r="O99" s="164">
        <f t="shared" ref="O99:O104" ca="1" si="59">IFERROR(ROUND(G99*0.005,2),0)</f>
        <v>1.72</v>
      </c>
      <c r="P99" s="164">
        <f t="shared" ref="P99:P104" ca="1" si="60">IFERROR(ROUND(H99*0.005,2),0)</f>
        <v>1.27</v>
      </c>
      <c r="Q99" s="164">
        <f t="shared" ref="Q99:Q104" ca="1" si="61">IFERROR(ROUND(I99*0.005,2),0)</f>
        <v>0.97</v>
      </c>
      <c r="S99" s="327"/>
      <c r="T99" s="327"/>
      <c r="U99" s="327"/>
      <c r="V99" s="327"/>
      <c r="W99" s="327"/>
      <c r="X99" s="327"/>
      <c r="Y99" s="327"/>
    </row>
    <row r="100" spans="1:25" x14ac:dyDescent="0.5">
      <c r="A100" s="37" t="s">
        <v>47</v>
      </c>
      <c r="B100" s="49"/>
      <c r="C100" s="38" t="str">
        <f ca="1">IFERROR(ROUND(VLOOKUP($C$7,INDIRECT($C$156),5,TRUE),2),"N/A")</f>
        <v>N/A</v>
      </c>
      <c r="D100" s="38" t="str">
        <f ca="1">IFERROR(ROUND(VLOOKUP($C$7,INDIRECT($C$156),9,TRUE),2),"N/A")</f>
        <v>N/A</v>
      </c>
      <c r="E100" s="38" t="str">
        <f ca="1">IFERROR(ROUND(VLOOKUP($C$7,INDIRECT($C$156),13,TRUE),2),"N/A")</f>
        <v>N/A</v>
      </c>
      <c r="F100" s="38" t="str">
        <f ca="1">IFERROR(ROUND(VLOOKUP($C$7,INDIRECT($C$156),17,TRUE),2),"N/A")</f>
        <v>N/A</v>
      </c>
      <c r="G100" s="40" t="str">
        <f ca="1">IFERROR(ROUND(VLOOKUP($C$7,INDIRECT($C$156),21,TRUE),2),"N/A")</f>
        <v>N/A</v>
      </c>
      <c r="H100" s="38" t="str">
        <f ca="1">IFERROR(ROUND(VLOOKUP($C$7,INDIRECT($C$156),25,TRUE),2),"N/A")</f>
        <v>N/A</v>
      </c>
      <c r="I100" s="39" t="str">
        <f ca="1">IFERROR(ROUND(VLOOKUP($C$7,INDIRECT($C$156),29,TRUE),2),"N/A")</f>
        <v>N/A</v>
      </c>
      <c r="J100" s="436"/>
      <c r="K100" s="164">
        <f t="shared" ca="1" si="56"/>
        <v>0</v>
      </c>
      <c r="L100" s="164">
        <f t="shared" ca="1" si="56"/>
        <v>0</v>
      </c>
      <c r="M100" s="164">
        <f t="shared" ca="1" si="57"/>
        <v>0</v>
      </c>
      <c r="N100" s="164">
        <f t="shared" ca="1" si="58"/>
        <v>0</v>
      </c>
      <c r="O100" s="164">
        <f t="shared" ca="1" si="59"/>
        <v>0</v>
      </c>
      <c r="P100" s="164">
        <f t="shared" ca="1" si="60"/>
        <v>0</v>
      </c>
      <c r="Q100" s="164">
        <f t="shared" ca="1" si="61"/>
        <v>0</v>
      </c>
      <c r="S100" s="327"/>
      <c r="T100" s="327"/>
      <c r="U100" s="327"/>
      <c r="V100" s="327"/>
      <c r="W100" s="327"/>
      <c r="X100" s="327"/>
      <c r="Y100" s="327"/>
    </row>
    <row r="101" spans="1:25" x14ac:dyDescent="0.5">
      <c r="A101" s="37" t="s">
        <v>48</v>
      </c>
      <c r="B101" s="49"/>
      <c r="C101" s="38">
        <f ca="1">IFERROR(ROUND(VLOOKUP($C$149,INDIRECT($C$157),5,TRUE),2),"N/A")</f>
        <v>601</v>
      </c>
      <c r="D101" s="38">
        <f ca="1">IFERROR(ROUND(VLOOKUP($C$149,INDIRECT($C$157),9,TRUE),2),"N/A")</f>
        <v>425</v>
      </c>
      <c r="E101" s="38">
        <f ca="1">IFERROR(ROUND(VLOOKUP($C$149,INDIRECT($C$157),13,TRUE),2),"N/A")</f>
        <v>361</v>
      </c>
      <c r="F101" s="38">
        <f ca="1">IFERROR(ROUND(VLOOKUP($C$149,INDIRECT($C$157),17,TRUE),2),"N/A")</f>
        <v>325</v>
      </c>
      <c r="G101" s="40">
        <f ca="1">IFERROR(ROUND(VLOOKUP($C$149,INDIRECT($C$157),21,TRUE),2),"N/A")</f>
        <v>271</v>
      </c>
      <c r="H101" s="38">
        <f ca="1">IFERROR(ROUND(VLOOKUP($C$149,INDIRECT($C$157),25,TRUE),2),"N/A")</f>
        <v>224</v>
      </c>
      <c r="I101" s="39">
        <f ca="1">IFERROR(ROUND(VLOOKUP($C$149,INDIRECT($C$157),29,TRUE),2),"N/A")</f>
        <v>171</v>
      </c>
      <c r="J101" s="436"/>
      <c r="K101" s="164">
        <f t="shared" ca="1" si="56"/>
        <v>3.01</v>
      </c>
      <c r="L101" s="164">
        <f t="shared" ca="1" si="56"/>
        <v>2.13</v>
      </c>
      <c r="M101" s="164">
        <f t="shared" ca="1" si="57"/>
        <v>1.81</v>
      </c>
      <c r="N101" s="164">
        <f t="shared" ca="1" si="58"/>
        <v>1.63</v>
      </c>
      <c r="O101" s="164">
        <f t="shared" ca="1" si="59"/>
        <v>1.36</v>
      </c>
      <c r="P101" s="164">
        <f t="shared" ca="1" si="60"/>
        <v>1.1200000000000001</v>
      </c>
      <c r="Q101" s="164">
        <f t="shared" ca="1" si="61"/>
        <v>0.86</v>
      </c>
      <c r="S101" s="327"/>
      <c r="T101" s="327"/>
      <c r="U101" s="327"/>
      <c r="V101" s="327"/>
      <c r="W101" s="327"/>
      <c r="X101" s="327"/>
      <c r="Y101" s="327"/>
    </row>
    <row r="102" spans="1:25" hidden="1" x14ac:dyDescent="0.5">
      <c r="A102" s="37" t="s">
        <v>50</v>
      </c>
      <c r="B102" s="49"/>
      <c r="C102" s="38" t="s">
        <v>51</v>
      </c>
      <c r="D102" s="38" t="s">
        <v>51</v>
      </c>
      <c r="E102" s="38" t="s">
        <v>51</v>
      </c>
      <c r="F102" s="40" t="str">
        <f ca="1">IF(RiderPlus="No","N/A",IFERROR(VLOOKUP($C$6,INDIRECT($E$156),5,TRUE),"N/A"))</f>
        <v>N/A</v>
      </c>
      <c r="G102" s="40" t="str">
        <f ca="1">IF(RiderPlus="No","N/A",IFERROR(VLOOKUP($C$6,INDIRECT($E$156),9,TRUE),"N/A"))</f>
        <v>N/A</v>
      </c>
      <c r="H102" s="38" t="s">
        <v>51</v>
      </c>
      <c r="I102" s="39" t="s">
        <v>51</v>
      </c>
      <c r="J102" s="436"/>
      <c r="K102" s="164">
        <f t="shared" si="56"/>
        <v>0</v>
      </c>
      <c r="L102" s="164">
        <f t="shared" si="56"/>
        <v>0</v>
      </c>
      <c r="M102" s="164">
        <f t="shared" si="57"/>
        <v>0</v>
      </c>
      <c r="N102" s="164">
        <f t="shared" ca="1" si="58"/>
        <v>0</v>
      </c>
      <c r="O102" s="164">
        <f t="shared" ca="1" si="59"/>
        <v>0</v>
      </c>
      <c r="P102" s="164">
        <f t="shared" si="60"/>
        <v>0</v>
      </c>
      <c r="Q102" s="164">
        <f t="shared" si="61"/>
        <v>0</v>
      </c>
      <c r="S102" s="327"/>
      <c r="T102" s="327"/>
      <c r="U102" s="327"/>
      <c r="V102" s="327"/>
      <c r="W102" s="327"/>
      <c r="X102" s="327"/>
      <c r="Y102" s="327"/>
    </row>
    <row r="103" spans="1:25" hidden="1" x14ac:dyDescent="0.5">
      <c r="A103" s="37" t="s">
        <v>52</v>
      </c>
      <c r="B103" s="49"/>
      <c r="C103" s="38" t="s">
        <v>51</v>
      </c>
      <c r="D103" s="38" t="s">
        <v>51</v>
      </c>
      <c r="E103" s="38" t="s">
        <v>51</v>
      </c>
      <c r="F103" s="40" t="str">
        <f ca="1">IF(RiderPlus="No","N/A",IFERROR(VLOOKUP($C$7,INDIRECT($E$156),5,TRUE),"N/A"))</f>
        <v>N/A</v>
      </c>
      <c r="G103" s="40" t="str">
        <f ca="1">IF(RiderPlus="No","N/A",IFERROR(VLOOKUP($C$7,INDIRECT($E$156),9,TRUE),"N/A"))</f>
        <v>N/A</v>
      </c>
      <c r="H103" s="38" t="s">
        <v>51</v>
      </c>
      <c r="I103" s="39" t="s">
        <v>51</v>
      </c>
      <c r="J103" s="436"/>
      <c r="K103" s="164">
        <f t="shared" si="56"/>
        <v>0</v>
      </c>
      <c r="L103" s="164">
        <f t="shared" si="56"/>
        <v>0</v>
      </c>
      <c r="M103" s="164">
        <f t="shared" si="57"/>
        <v>0</v>
      </c>
      <c r="N103" s="164">
        <f t="shared" ca="1" si="58"/>
        <v>0</v>
      </c>
      <c r="O103" s="164">
        <f t="shared" ca="1" si="59"/>
        <v>0</v>
      </c>
      <c r="P103" s="164">
        <f t="shared" si="60"/>
        <v>0</v>
      </c>
      <c r="Q103" s="164">
        <f t="shared" si="61"/>
        <v>0</v>
      </c>
      <c r="S103" s="327"/>
      <c r="T103" s="327"/>
      <c r="U103" s="327"/>
      <c r="V103" s="327"/>
      <c r="W103" s="327"/>
      <c r="X103" s="327"/>
      <c r="Y103" s="327"/>
    </row>
    <row r="104" spans="1:25" hidden="1" x14ac:dyDescent="0.5">
      <c r="A104" s="37" t="s">
        <v>53</v>
      </c>
      <c r="B104" s="49"/>
      <c r="C104" s="38" t="s">
        <v>51</v>
      </c>
      <c r="D104" s="38" t="s">
        <v>51</v>
      </c>
      <c r="E104" s="38" t="s">
        <v>51</v>
      </c>
      <c r="F104" s="40" t="str">
        <f ca="1">IF(RiderPlus="No","N/A",IFERROR(VLOOKUP($G$6,INDIRECT($E$157),5,TRUE),"N/A"))</f>
        <v>N/A</v>
      </c>
      <c r="G104" s="40" t="str">
        <f ca="1">IF(RiderPlus="No","N/A",IFERROR(VLOOKUP($G$6,INDIRECT($E$157),9,TRUE),"N/A"))</f>
        <v>N/A</v>
      </c>
      <c r="H104" s="38" t="s">
        <v>51</v>
      </c>
      <c r="I104" s="39" t="s">
        <v>51</v>
      </c>
      <c r="J104" s="436"/>
      <c r="K104" s="164">
        <f t="shared" si="56"/>
        <v>0</v>
      </c>
      <c r="L104" s="164">
        <f t="shared" si="56"/>
        <v>0</v>
      </c>
      <c r="M104" s="164">
        <f t="shared" si="57"/>
        <v>0</v>
      </c>
      <c r="N104" s="164">
        <f ca="1">IFERROR(ROUND(F104*0.005,2),0)</f>
        <v>0</v>
      </c>
      <c r="O104" s="164">
        <f t="shared" ca="1" si="59"/>
        <v>0</v>
      </c>
      <c r="P104" s="164">
        <f t="shared" si="60"/>
        <v>0</v>
      </c>
      <c r="Q104" s="164">
        <f t="shared" si="61"/>
        <v>0</v>
      </c>
      <c r="S104" s="327"/>
      <c r="T104" s="327"/>
      <c r="U104" s="327"/>
      <c r="V104" s="327"/>
      <c r="W104" s="327"/>
      <c r="X104" s="327"/>
      <c r="Y104" s="327"/>
    </row>
    <row r="105" spans="1:25" hidden="1" x14ac:dyDescent="0.5">
      <c r="A105" s="37" t="s">
        <v>54</v>
      </c>
      <c r="B105" s="49"/>
      <c r="C105" s="40">
        <v>0</v>
      </c>
      <c r="D105" s="40">
        <v>0</v>
      </c>
      <c r="E105" s="40">
        <v>0</v>
      </c>
      <c r="F105" s="40">
        <v>0</v>
      </c>
      <c r="G105" s="40">
        <v>0</v>
      </c>
      <c r="H105" s="40">
        <v>0</v>
      </c>
      <c r="I105" s="39">
        <v>0</v>
      </c>
      <c r="J105" s="436"/>
      <c r="K105" s="164">
        <f t="shared" ref="K105:Q106" si="62">IFERROR(ROUND(C105*0.005,2),0)</f>
        <v>0</v>
      </c>
      <c r="L105" s="164">
        <f t="shared" si="62"/>
        <v>0</v>
      </c>
      <c r="M105" s="164">
        <f t="shared" si="62"/>
        <v>0</v>
      </c>
      <c r="N105" s="164">
        <f t="shared" si="62"/>
        <v>0</v>
      </c>
      <c r="O105" s="164">
        <f t="shared" si="62"/>
        <v>0</v>
      </c>
      <c r="P105" s="164">
        <f t="shared" si="62"/>
        <v>0</v>
      </c>
      <c r="Q105" s="164">
        <f t="shared" si="62"/>
        <v>0</v>
      </c>
      <c r="S105" s="327"/>
      <c r="T105" s="327"/>
      <c r="U105" s="327"/>
      <c r="V105" s="327"/>
      <c r="W105" s="327"/>
      <c r="X105" s="327"/>
      <c r="Y105" s="327"/>
    </row>
    <row r="106" spans="1:25" hidden="1" x14ac:dyDescent="0.5">
      <c r="A106" s="37" t="s">
        <v>55</v>
      </c>
      <c r="C106" s="40">
        <v>0</v>
      </c>
      <c r="D106" s="40">
        <v>0</v>
      </c>
      <c r="E106" s="40">
        <v>0</v>
      </c>
      <c r="F106" s="40">
        <v>0</v>
      </c>
      <c r="G106" s="40">
        <v>0</v>
      </c>
      <c r="H106" s="40">
        <v>0</v>
      </c>
      <c r="I106" s="39">
        <v>0</v>
      </c>
      <c r="J106" s="436"/>
      <c r="K106" s="164">
        <f t="shared" si="62"/>
        <v>0</v>
      </c>
      <c r="L106" s="164">
        <f t="shared" si="62"/>
        <v>0</v>
      </c>
      <c r="M106" s="164">
        <f t="shared" si="62"/>
        <v>0</v>
      </c>
      <c r="N106" s="164">
        <f t="shared" si="62"/>
        <v>0</v>
      </c>
      <c r="O106" s="164">
        <f t="shared" si="62"/>
        <v>0</v>
      </c>
      <c r="P106" s="164">
        <f t="shared" si="62"/>
        <v>0</v>
      </c>
      <c r="Q106" s="164">
        <f t="shared" si="62"/>
        <v>0</v>
      </c>
      <c r="S106" s="327"/>
      <c r="T106" s="327"/>
      <c r="U106" s="327"/>
      <c r="V106" s="327"/>
      <c r="W106" s="327"/>
      <c r="X106" s="327"/>
      <c r="Y106" s="327"/>
    </row>
    <row r="107" spans="1:25" hidden="1" x14ac:dyDescent="0.5">
      <c r="A107" s="37" t="s">
        <v>222</v>
      </c>
      <c r="C107" s="40"/>
      <c r="D107" s="40"/>
      <c r="E107" s="40"/>
      <c r="F107" s="40"/>
      <c r="G107" s="40"/>
      <c r="H107" s="40"/>
      <c r="I107" s="39"/>
      <c r="J107" s="436"/>
      <c r="K107" s="164"/>
      <c r="L107" s="164"/>
      <c r="M107" s="164"/>
      <c r="N107" s="164"/>
      <c r="O107" s="164"/>
      <c r="P107" s="164"/>
      <c r="Q107" s="164"/>
      <c r="S107" s="327"/>
      <c r="T107" s="327"/>
      <c r="U107" s="327"/>
      <c r="V107" s="327"/>
      <c r="W107" s="327"/>
      <c r="X107" s="327"/>
      <c r="Y107" s="327"/>
    </row>
    <row r="108" spans="1:25" x14ac:dyDescent="0.5">
      <c r="A108" s="262" t="s">
        <v>58</v>
      </c>
      <c r="B108" s="43"/>
      <c r="C108" s="44"/>
      <c r="D108" s="44"/>
      <c r="E108" s="44"/>
      <c r="F108" s="45"/>
      <c r="G108" s="45"/>
      <c r="H108" s="45"/>
      <c r="I108" s="46"/>
      <c r="J108" s="436"/>
      <c r="K108" s="436"/>
      <c r="L108" s="436"/>
      <c r="M108" s="436"/>
      <c r="N108" s="436"/>
      <c r="O108" s="436"/>
      <c r="P108" s="436"/>
      <c r="Q108" s="436"/>
      <c r="S108" s="327"/>
      <c r="T108" s="327"/>
      <c r="U108" s="327"/>
      <c r="V108" s="327"/>
      <c r="W108" s="327"/>
      <c r="X108" s="327"/>
      <c r="Y108" s="327"/>
    </row>
    <row r="109" spans="1:25" x14ac:dyDescent="0.5">
      <c r="A109" s="48" t="s">
        <v>45</v>
      </c>
      <c r="B109" s="43"/>
      <c r="C109" s="160">
        <f ca="1">SUM(K99:K104)</f>
        <v>7.34</v>
      </c>
      <c r="D109" s="160">
        <f t="shared" ref="D109:I109" ca="1" si="63">SUM(L99:L104)</f>
        <v>5.27</v>
      </c>
      <c r="E109" s="160">
        <f t="shared" ca="1" si="63"/>
        <v>4.4800000000000004</v>
      </c>
      <c r="F109" s="160">
        <f ca="1">SUM(N99:N104)</f>
        <v>3.9899999999999998</v>
      </c>
      <c r="G109" s="160">
        <f t="shared" ca="1" si="63"/>
        <v>3.08</v>
      </c>
      <c r="H109" s="160">
        <f t="shared" ca="1" si="63"/>
        <v>2.39</v>
      </c>
      <c r="I109" s="46">
        <f t="shared" ca="1" si="63"/>
        <v>1.83</v>
      </c>
      <c r="J109" s="436"/>
      <c r="K109" s="436"/>
      <c r="L109" s="436"/>
      <c r="M109" s="436"/>
      <c r="N109" s="436"/>
      <c r="O109" s="436"/>
      <c r="P109" s="436"/>
      <c r="Q109" s="436"/>
    </row>
    <row r="110" spans="1:25" hidden="1" x14ac:dyDescent="0.5">
      <c r="A110" s="37" t="s">
        <v>223</v>
      </c>
      <c r="C110" s="40">
        <f t="shared" ref="C110:I110" si="64">C105*$B$161</f>
        <v>0</v>
      </c>
      <c r="D110" s="40">
        <f t="shared" si="64"/>
        <v>0</v>
      </c>
      <c r="E110" s="40">
        <f t="shared" si="64"/>
        <v>0</v>
      </c>
      <c r="F110" s="40">
        <f t="shared" si="64"/>
        <v>0</v>
      </c>
      <c r="G110" s="40">
        <f t="shared" si="64"/>
        <v>0</v>
      </c>
      <c r="H110" s="40">
        <f t="shared" si="64"/>
        <v>0</v>
      </c>
      <c r="I110" s="39">
        <f t="shared" si="64"/>
        <v>0</v>
      </c>
      <c r="J110" s="436"/>
      <c r="K110" s="436"/>
      <c r="L110" s="436"/>
      <c r="M110" s="436"/>
      <c r="N110" s="436"/>
      <c r="O110" s="436"/>
      <c r="P110" s="436"/>
      <c r="Q110" s="436"/>
    </row>
    <row r="111" spans="1:25" x14ac:dyDescent="0.5">
      <c r="A111" s="119" t="s">
        <v>70</v>
      </c>
      <c r="B111" s="120"/>
      <c r="C111" s="121">
        <f ca="1">IF(C99="N/A","N/A",SUM(C99,C100,C101,C109))</f>
        <v>1474.34</v>
      </c>
      <c r="D111" s="121">
        <f ca="1">IF(D99="N/A","N/A",SUM(D99,D100,D101,D109))</f>
        <v>1058.27</v>
      </c>
      <c r="E111" s="121">
        <f ca="1">IF(E99="N/A","N/A",SUM(E99,E100,E101,E109))</f>
        <v>899.48</v>
      </c>
      <c r="F111" s="121">
        <f ca="1">IF(F99="N/A","N/A",SUM(F99,F100,F101,F102,F103,F104,F109))</f>
        <v>799.99</v>
      </c>
      <c r="G111" s="150">
        <f ca="1">IF(G99="N/A","N/A",SUM(G99,G100,G101,G102,G103,G104,G109))</f>
        <v>618.08000000000004</v>
      </c>
      <c r="H111" s="121">
        <f ca="1">IF(H99="N/A","N/A",SUM(H99,H100,H101,H109))</f>
        <v>480.39</v>
      </c>
      <c r="I111" s="122">
        <f ca="1">IF(I99="N/A","N/A",SUM(I99,I100,I101,I109))</f>
        <v>365.83</v>
      </c>
      <c r="J111" s="436"/>
      <c r="K111" s="436"/>
      <c r="L111" s="436"/>
      <c r="M111" s="436"/>
      <c r="N111" s="436"/>
      <c r="O111" s="436"/>
      <c r="P111" s="436"/>
      <c r="Q111" s="436"/>
    </row>
    <row r="112" spans="1:25" hidden="1" x14ac:dyDescent="0.5">
      <c r="A112" s="119" t="s">
        <v>225</v>
      </c>
      <c r="B112" s="120"/>
      <c r="C112" s="121">
        <f t="shared" ref="C112:I112" ca="1" si="65">IF(C99="N/A","N/A",SUM(C99:C110))</f>
        <v>1474.34</v>
      </c>
      <c r="D112" s="121">
        <f t="shared" ca="1" si="65"/>
        <v>1058.27</v>
      </c>
      <c r="E112" s="121">
        <f t="shared" ca="1" si="65"/>
        <v>899.48</v>
      </c>
      <c r="F112" s="121">
        <f t="shared" ca="1" si="65"/>
        <v>799.99</v>
      </c>
      <c r="G112" s="150">
        <f t="shared" ca="1" si="65"/>
        <v>618.08000000000004</v>
      </c>
      <c r="H112" s="121">
        <f t="shared" ca="1" si="65"/>
        <v>480.39</v>
      </c>
      <c r="I112" s="122">
        <f t="shared" ca="1" si="65"/>
        <v>365.83</v>
      </c>
      <c r="J112" s="436"/>
      <c r="K112" s="436"/>
      <c r="L112" s="436"/>
      <c r="M112" s="436"/>
      <c r="N112" s="436"/>
      <c r="O112" s="436"/>
      <c r="P112" s="436"/>
      <c r="Q112" s="436"/>
    </row>
    <row r="113" spans="1:17" x14ac:dyDescent="0.5">
      <c r="A113" s="119" t="s">
        <v>71</v>
      </c>
      <c r="B113" s="120"/>
      <c r="C113" s="398">
        <f ca="1">IF(C99="N/A","N/A",SUM(C99,C100,C101,C109))</f>
        <v>1474.34</v>
      </c>
      <c r="D113" s="267">
        <f t="shared" ref="D113:E113" ca="1" si="66">IF(D99="N/A","N/A",SUM(D99,D100,D101,D109))</f>
        <v>1058.27</v>
      </c>
      <c r="E113" s="267">
        <f t="shared" ca="1" si="66"/>
        <v>899.48</v>
      </c>
      <c r="F113" s="267">
        <f ca="1">IF(F99="N/A","N/A",SUM(F99,F100,F101,F102,F103,F104,F109))</f>
        <v>799.99</v>
      </c>
      <c r="G113" s="267">
        <f ca="1">IF(G99="N/A","N/A",SUM(G99,G100,G101,G102,G103,G104,G109))</f>
        <v>618.08000000000004</v>
      </c>
      <c r="H113" s="267">
        <f t="shared" ref="H113:I113" ca="1" si="67">IF(H99="N/A","N/A",SUM(H99,H100,H101,H109))</f>
        <v>480.39</v>
      </c>
      <c r="I113" s="198">
        <f t="shared" ca="1" si="67"/>
        <v>365.83</v>
      </c>
      <c r="J113" s="436"/>
      <c r="K113" s="436"/>
      <c r="L113" s="436"/>
      <c r="M113" s="436"/>
      <c r="N113" s="436"/>
      <c r="O113" s="436"/>
      <c r="P113" s="436"/>
      <c r="Q113" s="436"/>
    </row>
    <row r="114" spans="1:17" hidden="1" x14ac:dyDescent="0.5">
      <c r="A114" s="241"/>
      <c r="B114" s="241"/>
      <c r="C114" s="399"/>
      <c r="D114" s="131"/>
      <c r="E114" s="131"/>
      <c r="F114" s="131"/>
      <c r="G114" s="131"/>
      <c r="H114" s="131"/>
      <c r="I114" s="400"/>
      <c r="J114" s="436"/>
      <c r="K114" s="436"/>
      <c r="L114" s="436"/>
      <c r="M114" s="436"/>
      <c r="N114" s="436"/>
      <c r="O114" s="436"/>
      <c r="P114" s="436"/>
      <c r="Q114" s="436"/>
    </row>
    <row r="115" spans="1:17" hidden="1" x14ac:dyDescent="0.5">
      <c r="A115" s="241"/>
      <c r="B115" s="241"/>
      <c r="C115" s="399"/>
      <c r="D115" s="131"/>
      <c r="E115" s="131"/>
      <c r="F115" s="131"/>
      <c r="G115" s="131"/>
      <c r="H115" s="131"/>
      <c r="I115" s="400"/>
      <c r="J115" s="436"/>
      <c r="K115" s="436"/>
      <c r="L115" s="436"/>
      <c r="M115" s="436"/>
      <c r="N115" s="436"/>
      <c r="O115" s="436"/>
      <c r="P115" s="436"/>
      <c r="Q115" s="436"/>
    </row>
    <row r="116" spans="1:17" hidden="1" x14ac:dyDescent="0.5">
      <c r="A116" s="241"/>
      <c r="B116" s="241"/>
      <c r="C116" s="399"/>
      <c r="D116" s="131"/>
      <c r="E116" s="131"/>
      <c r="F116" s="131"/>
      <c r="G116" s="131"/>
      <c r="H116" s="131"/>
      <c r="I116" s="400"/>
      <c r="J116" s="436"/>
      <c r="K116" s="436"/>
      <c r="L116" s="436"/>
      <c r="M116" s="436"/>
      <c r="N116" s="436"/>
      <c r="O116" s="436"/>
      <c r="P116" s="436"/>
      <c r="Q116" s="436"/>
    </row>
    <row r="117" spans="1:17" hidden="1" x14ac:dyDescent="0.5">
      <c r="A117" s="241"/>
      <c r="B117" s="241"/>
      <c r="C117" s="399"/>
      <c r="D117" s="131"/>
      <c r="E117" s="131"/>
      <c r="F117" s="131"/>
      <c r="G117" s="131"/>
      <c r="H117" s="131"/>
      <c r="I117" s="400"/>
      <c r="J117" s="436"/>
      <c r="K117" s="436"/>
      <c r="L117" s="436"/>
      <c r="M117" s="436"/>
      <c r="N117" s="436"/>
      <c r="O117" s="436"/>
      <c r="P117" s="436"/>
      <c r="Q117" s="436"/>
    </row>
    <row r="118" spans="1:17" hidden="1" x14ac:dyDescent="0.5">
      <c r="A118" s="241"/>
      <c r="B118" s="241"/>
      <c r="C118" s="399"/>
      <c r="D118" s="131"/>
      <c r="E118" s="131"/>
      <c r="F118" s="131"/>
      <c r="G118" s="131"/>
      <c r="H118" s="131"/>
      <c r="I118" s="400"/>
      <c r="J118" s="436"/>
      <c r="K118" s="436"/>
      <c r="L118" s="436"/>
      <c r="M118" s="436"/>
      <c r="N118" s="436"/>
      <c r="O118" s="436"/>
      <c r="P118" s="436"/>
      <c r="Q118" s="436"/>
    </row>
    <row r="119" spans="1:17" hidden="1" x14ac:dyDescent="0.5">
      <c r="A119" s="241"/>
      <c r="B119" s="241"/>
      <c r="C119" s="399"/>
      <c r="D119" s="131"/>
      <c r="E119" s="131"/>
      <c r="F119" s="131"/>
      <c r="G119" s="131"/>
      <c r="H119" s="131"/>
      <c r="I119" s="400"/>
      <c r="J119" s="436"/>
      <c r="K119" s="436"/>
      <c r="L119" s="436"/>
      <c r="M119" s="436"/>
      <c r="N119" s="436"/>
      <c r="O119" s="436"/>
      <c r="P119" s="436"/>
      <c r="Q119" s="436"/>
    </row>
    <row r="120" spans="1:17" hidden="1" x14ac:dyDescent="0.5">
      <c r="A120" s="241"/>
      <c r="B120" s="241"/>
      <c r="C120" s="399"/>
      <c r="D120" s="131"/>
      <c r="E120" s="131"/>
      <c r="F120" s="131"/>
      <c r="G120" s="131"/>
      <c r="H120" s="131"/>
      <c r="I120" s="400"/>
      <c r="J120" s="436"/>
      <c r="K120" s="436"/>
      <c r="L120" s="436"/>
      <c r="M120" s="436"/>
      <c r="N120" s="436"/>
      <c r="O120" s="436"/>
      <c r="P120" s="436"/>
      <c r="Q120" s="436"/>
    </row>
    <row r="121" spans="1:17" hidden="1" x14ac:dyDescent="0.5">
      <c r="A121" s="241"/>
      <c r="B121" s="241"/>
      <c r="C121" s="399"/>
      <c r="D121" s="131"/>
      <c r="E121" s="131"/>
      <c r="F121" s="131"/>
      <c r="G121" s="131"/>
      <c r="H121" s="131"/>
      <c r="I121" s="400"/>
      <c r="J121" s="436"/>
      <c r="K121" s="436"/>
      <c r="L121" s="436"/>
      <c r="M121" s="436"/>
      <c r="N121" s="436"/>
      <c r="O121" s="436"/>
      <c r="P121" s="436"/>
      <c r="Q121" s="436"/>
    </row>
    <row r="122" spans="1:17" hidden="1" x14ac:dyDescent="0.5">
      <c r="A122" s="241"/>
      <c r="B122" s="241"/>
      <c r="C122" s="399"/>
      <c r="D122" s="131"/>
      <c r="E122" s="131"/>
      <c r="F122" s="131"/>
      <c r="G122" s="131"/>
      <c r="H122" s="131"/>
      <c r="I122" s="400"/>
      <c r="J122" s="436"/>
      <c r="K122" s="436"/>
      <c r="L122" s="436"/>
      <c r="M122" s="436"/>
      <c r="N122" s="436"/>
      <c r="O122" s="436"/>
      <c r="P122" s="436"/>
      <c r="Q122" s="436"/>
    </row>
    <row r="123" spans="1:17" hidden="1" x14ac:dyDescent="0.5">
      <c r="A123" s="241"/>
      <c r="B123" s="241"/>
      <c r="C123" s="399"/>
      <c r="D123" s="131"/>
      <c r="E123" s="131"/>
      <c r="F123" s="131"/>
      <c r="G123" s="131"/>
      <c r="H123" s="131"/>
      <c r="I123" s="400"/>
      <c r="J123" s="436"/>
      <c r="K123" s="436"/>
      <c r="L123" s="436"/>
      <c r="M123" s="436"/>
      <c r="N123" s="436"/>
      <c r="O123" s="436"/>
      <c r="P123" s="436"/>
      <c r="Q123" s="436"/>
    </row>
    <row r="124" spans="1:17" hidden="1" x14ac:dyDescent="0.5">
      <c r="A124" s="241"/>
      <c r="B124" s="241"/>
      <c r="C124" s="399"/>
      <c r="D124" s="131"/>
      <c r="E124" s="131"/>
      <c r="F124" s="131"/>
      <c r="G124" s="131"/>
      <c r="H124" s="131"/>
      <c r="I124" s="400"/>
      <c r="J124" s="436"/>
      <c r="K124" s="436"/>
      <c r="L124" s="436"/>
      <c r="M124" s="436"/>
      <c r="N124" s="436"/>
      <c r="O124" s="436"/>
      <c r="P124" s="436"/>
      <c r="Q124" s="436"/>
    </row>
    <row r="125" spans="1:17" hidden="1" x14ac:dyDescent="0.5">
      <c r="A125" s="241"/>
      <c r="B125" s="241"/>
      <c r="C125" s="399"/>
      <c r="D125" s="131"/>
      <c r="E125" s="131"/>
      <c r="F125" s="131"/>
      <c r="G125" s="131"/>
      <c r="H125" s="131"/>
      <c r="I125" s="400"/>
      <c r="J125" s="436"/>
      <c r="K125" s="436"/>
      <c r="L125" s="436"/>
      <c r="M125" s="436"/>
      <c r="N125" s="436"/>
      <c r="O125" s="436"/>
      <c r="P125" s="436"/>
      <c r="Q125" s="436"/>
    </row>
    <row r="126" spans="1:17" hidden="1" x14ac:dyDescent="0.5">
      <c r="A126" s="241"/>
      <c r="B126" s="241"/>
      <c r="C126" s="399"/>
      <c r="D126" s="131"/>
      <c r="E126" s="131"/>
      <c r="F126" s="131"/>
      <c r="G126" s="131"/>
      <c r="H126" s="131"/>
      <c r="I126" s="400"/>
      <c r="J126" s="436"/>
      <c r="K126" s="436"/>
      <c r="L126" s="436"/>
      <c r="M126" s="436"/>
      <c r="N126" s="436"/>
      <c r="O126" s="436"/>
      <c r="P126" s="436"/>
      <c r="Q126" s="436"/>
    </row>
    <row r="127" spans="1:17" hidden="1" x14ac:dyDescent="0.5">
      <c r="A127" s="241"/>
      <c r="B127" s="241"/>
      <c r="C127" s="399"/>
      <c r="D127" s="131"/>
      <c r="E127" s="131"/>
      <c r="F127" s="131"/>
      <c r="G127" s="131"/>
      <c r="H127" s="131"/>
      <c r="I127" s="400"/>
      <c r="J127" s="436"/>
      <c r="K127" s="436"/>
      <c r="L127" s="436"/>
      <c r="M127" s="436"/>
      <c r="N127" s="436"/>
      <c r="O127" s="436"/>
      <c r="P127" s="436"/>
      <c r="Q127" s="436"/>
    </row>
    <row r="128" spans="1:17" hidden="1" x14ac:dyDescent="0.5">
      <c r="A128" s="241"/>
      <c r="B128" s="241"/>
      <c r="C128" s="399"/>
      <c r="D128" s="131"/>
      <c r="E128" s="131"/>
      <c r="F128" s="131"/>
      <c r="G128" s="131"/>
      <c r="H128" s="131"/>
      <c r="I128" s="400"/>
      <c r="J128" s="436"/>
      <c r="K128" s="436"/>
      <c r="L128" s="436"/>
      <c r="M128" s="436"/>
      <c r="N128" s="436"/>
      <c r="O128" s="436"/>
      <c r="P128" s="436"/>
      <c r="Q128" s="436"/>
    </row>
    <row r="129" spans="1:17" hidden="1" x14ac:dyDescent="0.5">
      <c r="A129" s="241"/>
      <c r="B129" s="241"/>
      <c r="C129" s="399"/>
      <c r="D129" s="131"/>
      <c r="E129" s="131"/>
      <c r="F129" s="131"/>
      <c r="G129" s="131"/>
      <c r="H129" s="131"/>
      <c r="I129" s="400"/>
      <c r="J129" s="436"/>
      <c r="K129" s="436"/>
      <c r="L129" s="436"/>
      <c r="M129" s="436"/>
      <c r="N129" s="436"/>
      <c r="O129" s="436"/>
      <c r="P129" s="436"/>
      <c r="Q129" s="436"/>
    </row>
    <row r="130" spans="1:17" hidden="1" x14ac:dyDescent="0.5">
      <c r="A130" s="234" t="s">
        <v>226</v>
      </c>
      <c r="B130" s="405"/>
      <c r="C130" s="406">
        <f ca="1">$C$96</f>
        <v>4426.0200000000004</v>
      </c>
      <c r="D130" s="403">
        <f ca="1">$D$96</f>
        <v>3174.8</v>
      </c>
      <c r="E130" s="403">
        <f ca="1">$E$96</f>
        <v>2698.43</v>
      </c>
      <c r="F130" s="403">
        <f ca="1">$F$96</f>
        <v>2400.9499999999998</v>
      </c>
      <c r="G130" s="403">
        <f ca="1">$G$96</f>
        <v>1858.25</v>
      </c>
      <c r="H130" s="408">
        <f ca="1">$H$96</f>
        <v>1443.18</v>
      </c>
      <c r="I130" s="404">
        <f ca="1">$I$96</f>
        <v>1096.46</v>
      </c>
      <c r="J130" s="436"/>
      <c r="K130" s="436"/>
      <c r="L130" s="436"/>
      <c r="M130" s="436"/>
      <c r="N130" s="436"/>
      <c r="O130" s="436"/>
      <c r="P130" s="436"/>
      <c r="Q130" s="436"/>
    </row>
    <row r="131" spans="1:17" hidden="1" x14ac:dyDescent="0.5">
      <c r="A131" s="123" t="s">
        <v>73</v>
      </c>
      <c r="B131" s="389"/>
      <c r="C131" s="391">
        <f ca="1">$C$81</f>
        <v>8851.0400000000009</v>
      </c>
      <c r="D131" s="390">
        <f ca="1">$D$81</f>
        <v>6350.6</v>
      </c>
      <c r="E131" s="390">
        <f ca="1">$E$81</f>
        <v>5397.86</v>
      </c>
      <c r="F131" s="390">
        <f ca="1">$F$81</f>
        <v>4803.91</v>
      </c>
      <c r="G131" s="390">
        <f ca="1">$G$81</f>
        <v>3715.49</v>
      </c>
      <c r="H131" s="401">
        <f ca="1">$H$81</f>
        <v>2885.36</v>
      </c>
      <c r="I131" s="392">
        <f ca="1">$I$81</f>
        <v>2191.91</v>
      </c>
      <c r="J131" s="436"/>
      <c r="K131" s="436"/>
      <c r="L131" s="436"/>
      <c r="M131" s="436"/>
      <c r="N131" s="436"/>
      <c r="O131" s="436"/>
      <c r="P131" s="436"/>
      <c r="Q131" s="436"/>
    </row>
    <row r="132" spans="1:17" hidden="1" x14ac:dyDescent="0.5">
      <c r="A132" s="234" t="s">
        <v>74</v>
      </c>
      <c r="B132" s="405"/>
      <c r="C132" s="406">
        <f ca="1">$C$28</f>
        <v>17701.07</v>
      </c>
      <c r="D132" s="403">
        <f ca="1">$D$28</f>
        <v>12700.19</v>
      </c>
      <c r="E132" s="403">
        <f ca="1">$E$28</f>
        <v>10793.71</v>
      </c>
      <c r="F132" s="403">
        <f ca="1">$F$28</f>
        <v>9605.7999999999993</v>
      </c>
      <c r="G132" s="403">
        <f ca="1">$G$28</f>
        <v>7429.97</v>
      </c>
      <c r="H132" s="408">
        <f ca="1">$H$28</f>
        <v>5769.71</v>
      </c>
      <c r="I132" s="404">
        <f ca="1">$I$28</f>
        <v>4383.8100000000004</v>
      </c>
      <c r="J132" s="436"/>
      <c r="K132" s="436"/>
      <c r="L132" s="436"/>
      <c r="M132" s="436"/>
      <c r="N132" s="436"/>
      <c r="O132" s="436"/>
      <c r="P132" s="436"/>
      <c r="Q132" s="436"/>
    </row>
    <row r="133" spans="1:17" hidden="1" x14ac:dyDescent="0.5">
      <c r="A133" s="241"/>
      <c r="B133" s="241"/>
      <c r="C133" s="131"/>
      <c r="D133" s="131"/>
      <c r="E133" s="131"/>
      <c r="F133" s="131"/>
      <c r="G133" s="131"/>
      <c r="H133" s="131"/>
      <c r="I133" s="131"/>
      <c r="J133" s="436"/>
      <c r="K133" s="436"/>
      <c r="L133" s="436"/>
      <c r="M133" s="436"/>
      <c r="N133" s="436"/>
      <c r="O133" s="436"/>
      <c r="P133" s="436"/>
      <c r="Q133" s="436"/>
    </row>
    <row r="134" spans="1:17" hidden="1" x14ac:dyDescent="0.5">
      <c r="A134" s="241"/>
      <c r="B134" s="241"/>
      <c r="C134" s="131"/>
      <c r="D134" s="131"/>
      <c r="E134" s="131"/>
      <c r="F134" s="131"/>
      <c r="G134" s="131"/>
      <c r="H134" s="131"/>
      <c r="I134" s="131"/>
      <c r="J134" s="436"/>
      <c r="K134" s="436"/>
      <c r="L134" s="436"/>
      <c r="M134" s="436"/>
      <c r="N134" s="436"/>
      <c r="O134" s="436"/>
      <c r="P134" s="436"/>
      <c r="Q134" s="436"/>
    </row>
    <row r="135" spans="1:17" ht="28.95" customHeight="1" x14ac:dyDescent="0.5">
      <c r="A135" s="687" t="s">
        <v>227</v>
      </c>
      <c r="B135" s="687"/>
      <c r="C135" s="687"/>
      <c r="D135" s="687"/>
      <c r="E135" s="687"/>
      <c r="F135" s="687"/>
      <c r="G135" s="687"/>
      <c r="H135" s="687"/>
      <c r="I135" s="687"/>
    </row>
    <row r="136" spans="1:17" x14ac:dyDescent="0.5">
      <c r="I136" s="13" t="str">
        <f>VERSION</f>
        <v>V.01.26.4</v>
      </c>
    </row>
    <row r="137" spans="1:17" x14ac:dyDescent="0.5">
      <c r="G137" s="13"/>
    </row>
    <row r="138" spans="1:17" hidden="1" x14ac:dyDescent="0.5">
      <c r="G138" s="13"/>
    </row>
    <row r="139" spans="1:17" hidden="1" x14ac:dyDescent="0.5">
      <c r="G139" s="13"/>
    </row>
    <row r="141" spans="1:17" hidden="1" x14ac:dyDescent="0.5">
      <c r="A141" s="14" t="s">
        <v>20</v>
      </c>
    </row>
    <row r="142" spans="1:17" hidden="1" x14ac:dyDescent="0.5">
      <c r="A142" s="14" t="s">
        <v>10</v>
      </c>
    </row>
    <row r="144" spans="1:17" hidden="1" x14ac:dyDescent="0.5">
      <c r="A144" s="1" t="s">
        <v>22</v>
      </c>
    </row>
    <row r="145" spans="1:6" hidden="1" x14ac:dyDescent="0.5">
      <c r="A145" s="22">
        <v>0</v>
      </c>
    </row>
    <row r="146" spans="1:6" hidden="1" x14ac:dyDescent="0.5">
      <c r="A146" s="22">
        <v>1</v>
      </c>
    </row>
    <row r="147" spans="1:6" hidden="1" x14ac:dyDescent="0.5">
      <c r="A147" s="22">
        <v>2</v>
      </c>
    </row>
    <row r="148" spans="1:6" hidden="1" x14ac:dyDescent="0.5">
      <c r="A148" s="22">
        <v>3</v>
      </c>
    </row>
    <row r="149" spans="1:6" hidden="1" x14ac:dyDescent="0.5">
      <c r="A149" s="1" t="s">
        <v>228</v>
      </c>
      <c r="C149" s="1">
        <f>IF(G6="",0,IF(G6&lt;4,G6,3))</f>
        <v>3</v>
      </c>
    </row>
    <row r="151" spans="1:6" hidden="1" x14ac:dyDescent="0.5">
      <c r="A151" s="27" t="s">
        <v>27</v>
      </c>
      <c r="B151" s="28"/>
      <c r="C151" s="28"/>
      <c r="D151" s="141"/>
      <c r="E151" s="1" t="s">
        <v>77</v>
      </c>
    </row>
    <row r="152" spans="1:6" hidden="1" x14ac:dyDescent="0.5">
      <c r="A152" s="37" t="s">
        <v>3</v>
      </c>
      <c r="C152" s="1" t="s">
        <v>229</v>
      </c>
      <c r="D152" s="142" t="s">
        <v>230</v>
      </c>
      <c r="E152" s="1" t="s">
        <v>231</v>
      </c>
      <c r="F152" s="1" t="s">
        <v>232</v>
      </c>
    </row>
    <row r="153" spans="1:6" hidden="1" x14ac:dyDescent="0.5">
      <c r="A153" s="30" t="s">
        <v>28</v>
      </c>
      <c r="B153" s="31"/>
      <c r="C153" s="31" t="s">
        <v>233</v>
      </c>
      <c r="D153" s="31" t="s">
        <v>234</v>
      </c>
      <c r="E153" s="1" t="s">
        <v>235</v>
      </c>
      <c r="F153" s="1" t="s">
        <v>236</v>
      </c>
    </row>
    <row r="155" spans="1:6" hidden="1" x14ac:dyDescent="0.5">
      <c r="A155" s="1" t="s">
        <v>86</v>
      </c>
      <c r="C155" s="1" t="str">
        <f>Country</f>
        <v>Ecuador Zona 2</v>
      </c>
      <c r="E155" s="1" t="s">
        <v>77</v>
      </c>
    </row>
    <row r="156" spans="1:6" hidden="1" x14ac:dyDescent="0.5">
      <c r="A156" s="1" t="s">
        <v>87</v>
      </c>
      <c r="C156" s="1" t="str">
        <f>VLOOKUP(C155,A152:D153,3,FALSE)</f>
        <v>A190:ac202</v>
      </c>
      <c r="E156" s="1" t="str">
        <f>VLOOKUP(C155,A152:F153,5,FALSE)</f>
        <v>L212:T274</v>
      </c>
    </row>
    <row r="157" spans="1:6" hidden="1" x14ac:dyDescent="0.5">
      <c r="A157" s="1" t="s">
        <v>88</v>
      </c>
      <c r="C157" s="1" t="str">
        <f>VLOOKUP(C155,A152:D153,4,FALSE)</f>
        <v>A203:ac206</v>
      </c>
      <c r="E157" s="1" t="str">
        <f>VLOOKUP(C155,A152:F153,6,FALSE)</f>
        <v>L275:T278</v>
      </c>
    </row>
    <row r="160" spans="1:6" hidden="1" x14ac:dyDescent="0.5">
      <c r="A160" s="1" t="s">
        <v>89</v>
      </c>
      <c r="B160" s="24">
        <v>5.0000000000000001E-3</v>
      </c>
    </row>
    <row r="161" spans="1:136" hidden="1" x14ac:dyDescent="0.5">
      <c r="A161" s="1" t="s">
        <v>90</v>
      </c>
      <c r="B161" s="24">
        <v>0.12</v>
      </c>
    </row>
    <row r="162" spans="1:136" hidden="1" x14ac:dyDescent="0.5">
      <c r="B162" s="24"/>
    </row>
    <row r="163" spans="1:136" hidden="1" x14ac:dyDescent="0.5">
      <c r="B163" s="24"/>
    </row>
    <row r="164" spans="1:136" hidden="1" x14ac:dyDescent="0.5">
      <c r="A164" s="50" t="s">
        <v>91</v>
      </c>
      <c r="B164" s="555" t="s">
        <v>92</v>
      </c>
      <c r="C164" s="556"/>
      <c r="D164" s="556"/>
      <c r="E164" s="557"/>
      <c r="F164" s="555" t="s">
        <v>93</v>
      </c>
      <c r="G164" s="556"/>
      <c r="H164" s="556"/>
      <c r="I164" s="557"/>
      <c r="J164" s="555" t="s">
        <v>94</v>
      </c>
      <c r="K164" s="556"/>
      <c r="L164" s="556"/>
      <c r="M164" s="557"/>
      <c r="N164" s="555" t="s">
        <v>95</v>
      </c>
      <c r="O164" s="556"/>
      <c r="P164" s="556"/>
      <c r="Q164" s="557"/>
      <c r="R164" s="555" t="s">
        <v>96</v>
      </c>
      <c r="S164" s="556"/>
      <c r="T164" s="556"/>
      <c r="U164" s="557"/>
      <c r="V164" s="555" t="s">
        <v>96</v>
      </c>
      <c r="W164" s="556"/>
      <c r="X164" s="556"/>
      <c r="Y164" s="557"/>
      <c r="Z164" s="555" t="s">
        <v>96</v>
      </c>
      <c r="AA164" s="556"/>
      <c r="AB164" s="556"/>
      <c r="AC164" s="557"/>
      <c r="CX164" s="60"/>
      <c r="CY164" s="61"/>
      <c r="CZ164" s="61"/>
      <c r="DA164" s="61"/>
      <c r="DB164" s="61"/>
      <c r="DC164" s="61"/>
      <c r="DD164" s="61"/>
      <c r="EA164" s="1"/>
      <c r="EB164" s="1"/>
      <c r="EC164" s="1"/>
      <c r="ED164" s="1"/>
      <c r="EE164" s="1"/>
      <c r="EF164" s="1"/>
    </row>
    <row r="165" spans="1:136" hidden="1" x14ac:dyDescent="0.5">
      <c r="A165" s="68" t="s">
        <v>98</v>
      </c>
      <c r="B165" s="697">
        <v>500</v>
      </c>
      <c r="C165" s="698"/>
      <c r="D165" s="698"/>
      <c r="E165" s="699"/>
      <c r="F165" s="697">
        <v>2000</v>
      </c>
      <c r="G165" s="698"/>
      <c r="H165" s="698"/>
      <c r="I165" s="699"/>
      <c r="J165" s="697">
        <v>3000</v>
      </c>
      <c r="K165" s="698"/>
      <c r="L165" s="698"/>
      <c r="M165" s="699"/>
      <c r="N165" s="697">
        <v>5000</v>
      </c>
      <c r="O165" s="698"/>
      <c r="P165" s="698"/>
      <c r="Q165" s="699"/>
      <c r="R165" s="697">
        <v>10000</v>
      </c>
      <c r="S165" s="698"/>
      <c r="T165" s="698"/>
      <c r="U165" s="699"/>
      <c r="V165" s="697">
        <v>20000</v>
      </c>
      <c r="W165" s="698"/>
      <c r="X165" s="698"/>
      <c r="Y165" s="699"/>
      <c r="Z165" s="243">
        <v>50000</v>
      </c>
      <c r="AA165" s="85"/>
      <c r="AB165" s="85"/>
      <c r="AC165" s="244"/>
      <c r="CX165" s="60"/>
      <c r="CY165" s="61"/>
      <c r="CZ165" s="61"/>
      <c r="DA165" s="61"/>
      <c r="DB165" s="61"/>
      <c r="DC165" s="61"/>
      <c r="DD165" s="61"/>
      <c r="EA165" s="1"/>
      <c r="EB165" s="1"/>
      <c r="EC165" s="1"/>
      <c r="ED165" s="1"/>
      <c r="EE165" s="1"/>
      <c r="EF165" s="1"/>
    </row>
    <row r="166" spans="1:136" hidden="1" x14ac:dyDescent="0.5">
      <c r="A166" s="69" t="s">
        <v>99</v>
      </c>
      <c r="B166" s="667">
        <v>1000</v>
      </c>
      <c r="C166" s="668"/>
      <c r="D166" s="668"/>
      <c r="E166" s="669"/>
      <c r="F166" s="667">
        <v>2000</v>
      </c>
      <c r="G166" s="668"/>
      <c r="H166" s="668"/>
      <c r="I166" s="669"/>
      <c r="J166" s="667">
        <v>3000</v>
      </c>
      <c r="K166" s="668"/>
      <c r="L166" s="668"/>
      <c r="M166" s="669"/>
      <c r="N166" s="667">
        <v>5000</v>
      </c>
      <c r="O166" s="668"/>
      <c r="P166" s="668"/>
      <c r="Q166" s="669"/>
      <c r="R166" s="667">
        <v>10000</v>
      </c>
      <c r="S166" s="668"/>
      <c r="T166" s="668"/>
      <c r="U166" s="669"/>
      <c r="V166" s="667">
        <v>20000</v>
      </c>
      <c r="W166" s="668"/>
      <c r="X166" s="668"/>
      <c r="Y166" s="669"/>
      <c r="Z166" s="70">
        <v>50000</v>
      </c>
      <c r="AA166" s="31"/>
      <c r="AB166" s="31"/>
      <c r="AC166" s="143"/>
      <c r="CX166" s="60"/>
      <c r="CY166" s="61"/>
      <c r="CZ166" s="61"/>
      <c r="DA166" s="61"/>
      <c r="DB166" s="61"/>
      <c r="DC166" s="61"/>
      <c r="DD166" s="61"/>
      <c r="EA166" s="1"/>
      <c r="EB166" s="1"/>
      <c r="EC166" s="1"/>
      <c r="ED166" s="1"/>
      <c r="EE166" s="1"/>
      <c r="EF166" s="1"/>
    </row>
    <row r="167" spans="1:136" hidden="1" x14ac:dyDescent="0.5">
      <c r="A167" s="67"/>
      <c r="B167" s="67"/>
      <c r="C167" s="67"/>
      <c r="D167" s="67"/>
      <c r="E167" s="67"/>
    </row>
    <row r="168" spans="1:136" hidden="1" x14ac:dyDescent="0.5">
      <c r="A168" s="152" t="s">
        <v>100</v>
      </c>
      <c r="B168" s="154"/>
      <c r="C168" s="154"/>
      <c r="D168" s="154"/>
      <c r="E168" s="154"/>
      <c r="F168" s="154"/>
      <c r="G168" s="154"/>
      <c r="H168" s="154"/>
      <c r="I168" s="59"/>
      <c r="J168" s="59"/>
      <c r="K168" s="59"/>
      <c r="L168" s="59"/>
      <c r="P168" s="1"/>
      <c r="Q168" s="1"/>
      <c r="R168" s="1"/>
      <c r="S168" s="1"/>
      <c r="T168" s="1"/>
      <c r="U168" s="1"/>
      <c r="V168" s="1"/>
      <c r="CW168" s="60"/>
      <c r="CX168" s="61"/>
      <c r="CY168" s="61"/>
      <c r="CZ168" s="61"/>
      <c r="DA168" s="61"/>
      <c r="DB168" s="61"/>
      <c r="DC168" s="61"/>
      <c r="DD168" s="61"/>
      <c r="DZ168" s="1"/>
      <c r="EA168" s="1"/>
      <c r="EB168" s="1"/>
      <c r="EC168" s="1"/>
      <c r="ED168" s="1"/>
      <c r="EE168" s="1"/>
      <c r="EF168" s="1"/>
    </row>
    <row r="169" spans="1:136" s="365" customFormat="1" ht="18" hidden="1" x14ac:dyDescent="0.3">
      <c r="A169" s="360" t="s">
        <v>101</v>
      </c>
      <c r="B169" s="361" t="s">
        <v>102</v>
      </c>
      <c r="C169" s="362" t="s">
        <v>103</v>
      </c>
      <c r="D169" s="362" t="s">
        <v>104</v>
      </c>
      <c r="E169" s="363" t="s">
        <v>105</v>
      </c>
      <c r="F169" s="362" t="s">
        <v>102</v>
      </c>
      <c r="G169" s="362" t="s">
        <v>103</v>
      </c>
      <c r="H169" s="362" t="s">
        <v>104</v>
      </c>
      <c r="I169" s="364" t="s">
        <v>105</v>
      </c>
      <c r="J169" s="361" t="s">
        <v>102</v>
      </c>
      <c r="K169" s="362" t="s">
        <v>103</v>
      </c>
      <c r="L169" s="362" t="s">
        <v>104</v>
      </c>
      <c r="M169" s="363" t="s">
        <v>105</v>
      </c>
      <c r="N169" s="362" t="s">
        <v>102</v>
      </c>
      <c r="O169" s="362" t="s">
        <v>103</v>
      </c>
      <c r="P169" s="362" t="s">
        <v>104</v>
      </c>
      <c r="Q169" s="364" t="s">
        <v>105</v>
      </c>
      <c r="R169" s="361" t="s">
        <v>102</v>
      </c>
      <c r="S169" s="362" t="s">
        <v>103</v>
      </c>
      <c r="T169" s="362" t="s">
        <v>104</v>
      </c>
      <c r="U169" s="363" t="s">
        <v>105</v>
      </c>
      <c r="V169" s="362" t="s">
        <v>102</v>
      </c>
      <c r="W169" s="362" t="s">
        <v>103</v>
      </c>
      <c r="X169" s="362" t="s">
        <v>104</v>
      </c>
      <c r="Y169" s="364" t="s">
        <v>105</v>
      </c>
      <c r="Z169" s="361" t="s">
        <v>102</v>
      </c>
      <c r="AA169" s="362" t="s">
        <v>103</v>
      </c>
      <c r="AB169" s="362" t="s">
        <v>104</v>
      </c>
      <c r="AC169" s="363" t="s">
        <v>105</v>
      </c>
      <c r="CW169" s="366"/>
      <c r="CX169" s="367"/>
      <c r="CY169" s="367"/>
      <c r="CZ169" s="367"/>
      <c r="DA169" s="367"/>
      <c r="DB169" s="367"/>
      <c r="DC169" s="367"/>
      <c r="DD169" s="367"/>
      <c r="DE169" s="367"/>
      <c r="DF169" s="367"/>
      <c r="DG169" s="367"/>
      <c r="DH169" s="367"/>
      <c r="DI169" s="367"/>
      <c r="DJ169" s="367"/>
      <c r="DK169" s="367"/>
      <c r="DL169" s="367"/>
      <c r="DM169" s="367"/>
      <c r="DN169" s="367"/>
      <c r="DO169" s="367"/>
      <c r="DP169" s="367"/>
      <c r="DQ169" s="367"/>
      <c r="DR169" s="367"/>
      <c r="DS169" s="367"/>
      <c r="DT169" s="367"/>
      <c r="DU169" s="367"/>
      <c r="DV169" s="367"/>
      <c r="DW169" s="367"/>
      <c r="DX169" s="367"/>
      <c r="DY169" s="367"/>
    </row>
    <row r="170" spans="1:136" s="271" customFormat="1" ht="18" hidden="1" x14ac:dyDescent="0.3">
      <c r="A170" s="336">
        <v>18</v>
      </c>
      <c r="B170" s="337">
        <v>17913</v>
      </c>
      <c r="C170" s="338">
        <v>8957</v>
      </c>
      <c r="D170" s="338">
        <v>4478</v>
      </c>
      <c r="E170" s="328">
        <v>1492</v>
      </c>
      <c r="F170" s="338">
        <v>12643</v>
      </c>
      <c r="G170" s="338">
        <v>6322</v>
      </c>
      <c r="H170" s="338">
        <v>3161</v>
      </c>
      <c r="I170" s="329">
        <v>1053</v>
      </c>
      <c r="J170" s="337">
        <v>10745</v>
      </c>
      <c r="K170" s="338">
        <v>5373</v>
      </c>
      <c r="L170" s="338">
        <v>2686</v>
      </c>
      <c r="M170" s="328">
        <v>895</v>
      </c>
      <c r="N170" s="341">
        <v>9749</v>
      </c>
      <c r="O170" s="341">
        <v>4875</v>
      </c>
      <c r="P170" s="341">
        <v>2437</v>
      </c>
      <c r="Q170" s="329">
        <v>812</v>
      </c>
      <c r="R170" s="342">
        <v>6534</v>
      </c>
      <c r="S170" s="341">
        <v>3267</v>
      </c>
      <c r="T170" s="341">
        <v>1634</v>
      </c>
      <c r="U170" s="328">
        <v>544</v>
      </c>
      <c r="V170" s="341">
        <v>4789</v>
      </c>
      <c r="W170" s="338">
        <v>2395</v>
      </c>
      <c r="X170" s="338">
        <v>1197</v>
      </c>
      <c r="Y170" s="343">
        <v>399</v>
      </c>
      <c r="Z170" s="337">
        <v>3639</v>
      </c>
      <c r="AA170" s="338">
        <v>1820</v>
      </c>
      <c r="AB170" s="338">
        <v>910</v>
      </c>
      <c r="AC170" s="344">
        <v>303</v>
      </c>
      <c r="CW170" s="339"/>
      <c r="CX170" s="340"/>
      <c r="CY170" s="340"/>
      <c r="CZ170" s="340"/>
      <c r="DA170" s="340"/>
      <c r="DB170" s="340"/>
      <c r="DC170" s="340"/>
      <c r="DD170" s="340"/>
      <c r="DE170" s="340"/>
      <c r="DF170" s="340"/>
      <c r="DG170" s="340"/>
      <c r="DH170" s="340"/>
      <c r="DI170" s="340"/>
      <c r="DJ170" s="340"/>
      <c r="DK170" s="340"/>
      <c r="DL170" s="340"/>
      <c r="DM170" s="340"/>
      <c r="DN170" s="340"/>
      <c r="DO170" s="340"/>
      <c r="DP170" s="340"/>
      <c r="DQ170" s="340"/>
      <c r="DR170" s="340"/>
      <c r="DS170" s="340"/>
      <c r="DT170" s="340"/>
      <c r="DU170" s="340"/>
      <c r="DV170" s="340"/>
      <c r="DW170" s="340"/>
      <c r="DX170" s="340"/>
      <c r="DY170" s="340"/>
    </row>
    <row r="171" spans="1:136" s="271" customFormat="1" ht="18" hidden="1" x14ac:dyDescent="0.3">
      <c r="A171" s="345">
        <v>25</v>
      </c>
      <c r="B171" s="279">
        <v>19766</v>
      </c>
      <c r="C171" s="271">
        <v>9883</v>
      </c>
      <c r="D171" s="271">
        <v>4942</v>
      </c>
      <c r="E171" s="330">
        <v>1647</v>
      </c>
      <c r="F171" s="271">
        <v>13964</v>
      </c>
      <c r="G171" s="271">
        <v>6982</v>
      </c>
      <c r="H171" s="271">
        <v>3491</v>
      </c>
      <c r="I171" s="331">
        <v>1163</v>
      </c>
      <c r="J171" s="279">
        <v>11866</v>
      </c>
      <c r="K171" s="271">
        <v>5933</v>
      </c>
      <c r="L171" s="271">
        <v>2967</v>
      </c>
      <c r="M171" s="330">
        <v>988</v>
      </c>
      <c r="N171" s="346">
        <v>10704</v>
      </c>
      <c r="O171" s="346">
        <v>5352</v>
      </c>
      <c r="P171" s="346">
        <v>2676</v>
      </c>
      <c r="Q171" s="331">
        <v>892</v>
      </c>
      <c r="R171" s="347">
        <v>7215</v>
      </c>
      <c r="S171" s="346">
        <v>3608</v>
      </c>
      <c r="T171" s="346">
        <v>1804</v>
      </c>
      <c r="U171" s="330">
        <v>601</v>
      </c>
      <c r="V171" s="346">
        <v>5276</v>
      </c>
      <c r="W171" s="271">
        <v>2638</v>
      </c>
      <c r="X171" s="271">
        <v>1319</v>
      </c>
      <c r="Y171" s="348">
        <v>439</v>
      </c>
      <c r="Z171" s="279">
        <v>4011</v>
      </c>
      <c r="AA171" s="271">
        <v>2006</v>
      </c>
      <c r="AB171" s="271">
        <v>1003</v>
      </c>
      <c r="AC171" s="349">
        <v>334</v>
      </c>
      <c r="CW171" s="339"/>
      <c r="CX171" s="340"/>
      <c r="CY171" s="340"/>
      <c r="CZ171" s="340"/>
      <c r="DA171" s="340"/>
      <c r="DB171" s="340"/>
      <c r="DC171" s="340"/>
      <c r="DD171" s="340"/>
      <c r="DE171" s="340"/>
      <c r="DF171" s="340"/>
      <c r="DG171" s="340"/>
      <c r="DH171" s="340"/>
      <c r="DI171" s="340"/>
      <c r="DJ171" s="340"/>
      <c r="DK171" s="340"/>
      <c r="DL171" s="340"/>
      <c r="DM171" s="340"/>
      <c r="DN171" s="340"/>
      <c r="DO171" s="340"/>
      <c r="DP171" s="340"/>
      <c r="DQ171" s="340"/>
      <c r="DR171" s="340"/>
      <c r="DS171" s="340"/>
      <c r="DT171" s="340"/>
      <c r="DU171" s="340"/>
      <c r="DV171" s="340"/>
      <c r="DW171" s="340"/>
      <c r="DX171" s="340"/>
      <c r="DY171" s="340"/>
    </row>
    <row r="172" spans="1:136" s="271" customFormat="1" ht="18" hidden="1" x14ac:dyDescent="0.3">
      <c r="A172" s="345">
        <v>30</v>
      </c>
      <c r="B172" s="279">
        <v>21665</v>
      </c>
      <c r="C172" s="271">
        <v>10833</v>
      </c>
      <c r="D172" s="271">
        <v>5416</v>
      </c>
      <c r="E172" s="330">
        <v>1805</v>
      </c>
      <c r="F172" s="271">
        <v>15959</v>
      </c>
      <c r="G172" s="271">
        <v>7980</v>
      </c>
      <c r="H172" s="271">
        <v>3990</v>
      </c>
      <c r="I172" s="331">
        <v>1329</v>
      </c>
      <c r="J172" s="279">
        <v>13563</v>
      </c>
      <c r="K172" s="271">
        <v>6782</v>
      </c>
      <c r="L172" s="271">
        <v>3391</v>
      </c>
      <c r="M172" s="330">
        <v>1130</v>
      </c>
      <c r="N172" s="346">
        <v>11786</v>
      </c>
      <c r="O172" s="346">
        <v>5893</v>
      </c>
      <c r="P172" s="346">
        <v>2947</v>
      </c>
      <c r="Q172" s="331">
        <v>982</v>
      </c>
      <c r="R172" s="347">
        <v>8270</v>
      </c>
      <c r="S172" s="346">
        <v>4135</v>
      </c>
      <c r="T172" s="346">
        <v>2068</v>
      </c>
      <c r="U172" s="330">
        <v>689</v>
      </c>
      <c r="V172" s="346">
        <v>6066</v>
      </c>
      <c r="W172" s="271">
        <v>3033</v>
      </c>
      <c r="X172" s="271">
        <v>1517</v>
      </c>
      <c r="Y172" s="348">
        <v>505</v>
      </c>
      <c r="Z172" s="279">
        <v>4610</v>
      </c>
      <c r="AA172" s="271">
        <v>2305</v>
      </c>
      <c r="AB172" s="271">
        <v>1153</v>
      </c>
      <c r="AC172" s="349">
        <v>384</v>
      </c>
      <c r="CW172" s="339"/>
      <c r="CX172" s="340"/>
      <c r="CY172" s="340"/>
      <c r="CZ172" s="340"/>
      <c r="DA172" s="340"/>
      <c r="DB172" s="340"/>
      <c r="DC172" s="340"/>
      <c r="DD172" s="340"/>
      <c r="DE172" s="340"/>
      <c r="DF172" s="340"/>
      <c r="DG172" s="340"/>
      <c r="DH172" s="340"/>
      <c r="DI172" s="340"/>
      <c r="DJ172" s="340"/>
      <c r="DK172" s="340"/>
      <c r="DL172" s="340"/>
      <c r="DM172" s="340"/>
      <c r="DN172" s="340"/>
      <c r="DO172" s="340"/>
      <c r="DP172" s="340"/>
      <c r="DQ172" s="340"/>
      <c r="DR172" s="340"/>
      <c r="DS172" s="340"/>
      <c r="DT172" s="340"/>
      <c r="DU172" s="340"/>
      <c r="DV172" s="340"/>
      <c r="DW172" s="340"/>
      <c r="DX172" s="340"/>
      <c r="DY172" s="340"/>
    </row>
    <row r="173" spans="1:136" s="271" customFormat="1" ht="18" hidden="1" x14ac:dyDescent="0.3">
      <c r="A173" s="345">
        <v>35</v>
      </c>
      <c r="B173" s="279">
        <v>23856</v>
      </c>
      <c r="C173" s="271">
        <v>11928</v>
      </c>
      <c r="D173" s="271">
        <v>5964</v>
      </c>
      <c r="E173" s="330">
        <v>1987</v>
      </c>
      <c r="F173" s="271">
        <v>17279</v>
      </c>
      <c r="G173" s="271">
        <v>8640</v>
      </c>
      <c r="H173" s="271">
        <v>4320</v>
      </c>
      <c r="I173" s="331">
        <v>1439</v>
      </c>
      <c r="J173" s="279">
        <v>14693</v>
      </c>
      <c r="K173" s="271">
        <v>7347</v>
      </c>
      <c r="L173" s="271">
        <v>3673</v>
      </c>
      <c r="M173" s="330">
        <v>1224</v>
      </c>
      <c r="N173" s="346">
        <v>12964</v>
      </c>
      <c r="O173" s="346">
        <v>6482</v>
      </c>
      <c r="P173" s="346">
        <v>3241</v>
      </c>
      <c r="Q173" s="331">
        <v>1080</v>
      </c>
      <c r="R173" s="347">
        <v>9480</v>
      </c>
      <c r="S173" s="346">
        <v>4740</v>
      </c>
      <c r="T173" s="346">
        <v>2370</v>
      </c>
      <c r="U173" s="330">
        <v>790</v>
      </c>
      <c r="V173" s="346">
        <v>6985</v>
      </c>
      <c r="W173" s="271">
        <v>3493</v>
      </c>
      <c r="X173" s="271">
        <v>1746</v>
      </c>
      <c r="Y173" s="348">
        <v>582</v>
      </c>
      <c r="Z173" s="279">
        <v>5311</v>
      </c>
      <c r="AA173" s="271">
        <v>2656</v>
      </c>
      <c r="AB173" s="271">
        <v>1328</v>
      </c>
      <c r="AC173" s="349">
        <v>442</v>
      </c>
      <c r="CW173" s="339"/>
      <c r="CX173" s="340"/>
      <c r="CY173" s="340"/>
      <c r="CZ173" s="340"/>
      <c r="DA173" s="340"/>
      <c r="DB173" s="340"/>
      <c r="DC173" s="340"/>
      <c r="DD173" s="340"/>
      <c r="DE173" s="340"/>
      <c r="DF173" s="340"/>
      <c r="DG173" s="340"/>
      <c r="DH173" s="340"/>
      <c r="DI173" s="340"/>
      <c r="DJ173" s="340"/>
      <c r="DK173" s="340"/>
      <c r="DL173" s="340"/>
      <c r="DM173" s="340"/>
      <c r="DN173" s="340"/>
      <c r="DO173" s="340"/>
      <c r="DP173" s="340"/>
      <c r="DQ173" s="340"/>
      <c r="DR173" s="340"/>
      <c r="DS173" s="340"/>
      <c r="DT173" s="340"/>
      <c r="DU173" s="340"/>
      <c r="DV173" s="340"/>
      <c r="DW173" s="340"/>
      <c r="DX173" s="340"/>
      <c r="DY173" s="340"/>
    </row>
    <row r="174" spans="1:136" s="271" customFormat="1" ht="18" hidden="1" x14ac:dyDescent="0.3">
      <c r="A174" s="345">
        <v>40</v>
      </c>
      <c r="B174" s="279">
        <v>26261</v>
      </c>
      <c r="C174" s="271">
        <v>13131</v>
      </c>
      <c r="D174" s="271">
        <v>6565</v>
      </c>
      <c r="E174" s="330">
        <v>2188</v>
      </c>
      <c r="F174" s="271">
        <v>19298</v>
      </c>
      <c r="G174" s="271">
        <v>9649</v>
      </c>
      <c r="H174" s="271">
        <v>4825</v>
      </c>
      <c r="I174" s="331">
        <v>1608</v>
      </c>
      <c r="J174" s="279">
        <v>16404</v>
      </c>
      <c r="K174" s="271">
        <v>8202</v>
      </c>
      <c r="L174" s="271">
        <v>4101</v>
      </c>
      <c r="M174" s="330">
        <v>1366</v>
      </c>
      <c r="N174" s="346">
        <v>14254</v>
      </c>
      <c r="O174" s="346">
        <v>7127</v>
      </c>
      <c r="P174" s="346">
        <v>3564</v>
      </c>
      <c r="Q174" s="331">
        <v>1187</v>
      </c>
      <c r="R174" s="347">
        <v>10915</v>
      </c>
      <c r="S174" s="346">
        <v>5458</v>
      </c>
      <c r="T174" s="346">
        <v>2729</v>
      </c>
      <c r="U174" s="330">
        <v>909</v>
      </c>
      <c r="V174" s="346">
        <v>8034</v>
      </c>
      <c r="W174" s="271">
        <v>4017</v>
      </c>
      <c r="X174" s="271">
        <v>2009</v>
      </c>
      <c r="Y174" s="348">
        <v>669</v>
      </c>
      <c r="Z174" s="279">
        <v>6104</v>
      </c>
      <c r="AA174" s="271">
        <v>3052</v>
      </c>
      <c r="AB174" s="271">
        <v>1526</v>
      </c>
      <c r="AC174" s="349">
        <v>508</v>
      </c>
      <c r="CW174" s="339"/>
      <c r="CX174" s="340"/>
      <c r="CY174" s="340"/>
      <c r="CZ174" s="340"/>
      <c r="DA174" s="340"/>
      <c r="DB174" s="340"/>
      <c r="DC174" s="340"/>
      <c r="DD174" s="340"/>
      <c r="DE174" s="340"/>
      <c r="DF174" s="340"/>
      <c r="DG174" s="340"/>
      <c r="DH174" s="340"/>
      <c r="DI174" s="340"/>
      <c r="DJ174" s="340"/>
      <c r="DK174" s="340"/>
      <c r="DL174" s="340"/>
      <c r="DM174" s="340"/>
      <c r="DN174" s="340"/>
      <c r="DO174" s="340"/>
      <c r="DP174" s="340"/>
      <c r="DQ174" s="340"/>
      <c r="DR174" s="340"/>
      <c r="DS174" s="340"/>
      <c r="DT174" s="340"/>
      <c r="DU174" s="340"/>
      <c r="DV174" s="340"/>
      <c r="DW174" s="340"/>
      <c r="DX174" s="340"/>
      <c r="DY174" s="340"/>
    </row>
    <row r="175" spans="1:136" s="271" customFormat="1" ht="18" hidden="1" x14ac:dyDescent="0.3">
      <c r="A175" s="345">
        <v>45</v>
      </c>
      <c r="B175" s="279">
        <v>28966</v>
      </c>
      <c r="C175" s="271">
        <v>14483</v>
      </c>
      <c r="D175" s="271">
        <v>7242</v>
      </c>
      <c r="E175" s="330">
        <v>2413</v>
      </c>
      <c r="F175" s="271">
        <v>22734</v>
      </c>
      <c r="G175" s="271">
        <v>11367</v>
      </c>
      <c r="H175" s="271">
        <v>5684</v>
      </c>
      <c r="I175" s="331">
        <v>1894</v>
      </c>
      <c r="J175" s="279">
        <v>19324</v>
      </c>
      <c r="K175" s="271">
        <v>9662</v>
      </c>
      <c r="L175" s="271">
        <v>4831</v>
      </c>
      <c r="M175" s="330">
        <v>1610</v>
      </c>
      <c r="N175" s="346">
        <v>15680</v>
      </c>
      <c r="O175" s="346">
        <v>7840</v>
      </c>
      <c r="P175" s="346">
        <v>3920</v>
      </c>
      <c r="Q175" s="331">
        <v>1306</v>
      </c>
      <c r="R175" s="347">
        <v>12833</v>
      </c>
      <c r="S175" s="346">
        <v>6417</v>
      </c>
      <c r="T175" s="346">
        <v>3208</v>
      </c>
      <c r="U175" s="330">
        <v>1069</v>
      </c>
      <c r="V175" s="346">
        <v>9364</v>
      </c>
      <c r="W175" s="271">
        <v>4682</v>
      </c>
      <c r="X175" s="271">
        <v>2341</v>
      </c>
      <c r="Y175" s="348">
        <v>780</v>
      </c>
      <c r="Z175" s="279">
        <v>7120</v>
      </c>
      <c r="AA175" s="271">
        <v>3560</v>
      </c>
      <c r="AB175" s="271">
        <v>1780</v>
      </c>
      <c r="AC175" s="349">
        <v>593</v>
      </c>
      <c r="CW175" s="339"/>
      <c r="CX175" s="340"/>
      <c r="CY175" s="340"/>
      <c r="CZ175" s="340"/>
      <c r="DA175" s="340"/>
      <c r="DB175" s="340"/>
      <c r="DC175" s="340"/>
      <c r="DD175" s="340"/>
      <c r="DE175" s="340"/>
      <c r="DF175" s="340"/>
      <c r="DG175" s="340"/>
      <c r="DH175" s="340"/>
      <c r="DI175" s="340"/>
      <c r="DJ175" s="340"/>
      <c r="DK175" s="340"/>
      <c r="DL175" s="340"/>
      <c r="DM175" s="340"/>
      <c r="DN175" s="340"/>
      <c r="DO175" s="340"/>
      <c r="DP175" s="340"/>
      <c r="DQ175" s="340"/>
      <c r="DR175" s="340"/>
      <c r="DS175" s="340"/>
      <c r="DT175" s="340"/>
      <c r="DU175" s="340"/>
      <c r="DV175" s="340"/>
      <c r="DW175" s="340"/>
      <c r="DX175" s="340"/>
      <c r="DY175" s="340"/>
    </row>
    <row r="176" spans="1:136" s="271" customFormat="1" ht="18" hidden="1" x14ac:dyDescent="0.3">
      <c r="A176" s="345">
        <v>50</v>
      </c>
      <c r="B176" s="279">
        <v>33233</v>
      </c>
      <c r="C176" s="271">
        <v>16617</v>
      </c>
      <c r="D176" s="271">
        <v>8308</v>
      </c>
      <c r="E176" s="330">
        <v>2768</v>
      </c>
      <c r="F176" s="271">
        <v>26755</v>
      </c>
      <c r="G176" s="271">
        <v>13378</v>
      </c>
      <c r="H176" s="271">
        <v>6689</v>
      </c>
      <c r="I176" s="331">
        <v>2229</v>
      </c>
      <c r="J176" s="279">
        <v>22739</v>
      </c>
      <c r="K176" s="271">
        <v>11370</v>
      </c>
      <c r="L176" s="271">
        <v>5685</v>
      </c>
      <c r="M176" s="330">
        <v>1894</v>
      </c>
      <c r="N176" s="346">
        <v>17585</v>
      </c>
      <c r="O176" s="346">
        <v>8793</v>
      </c>
      <c r="P176" s="346">
        <v>4396</v>
      </c>
      <c r="Q176" s="331">
        <v>1465</v>
      </c>
      <c r="R176" s="347">
        <v>16116</v>
      </c>
      <c r="S176" s="346">
        <v>8058</v>
      </c>
      <c r="T176" s="346">
        <v>4029</v>
      </c>
      <c r="U176" s="330">
        <v>1342</v>
      </c>
      <c r="V176" s="346">
        <v>11791</v>
      </c>
      <c r="W176" s="271">
        <v>5896</v>
      </c>
      <c r="X176" s="271">
        <v>2948</v>
      </c>
      <c r="Y176" s="348">
        <v>982</v>
      </c>
      <c r="Z176" s="279">
        <v>8959</v>
      </c>
      <c r="AA176" s="271">
        <v>4480</v>
      </c>
      <c r="AB176" s="271">
        <v>2240</v>
      </c>
      <c r="AC176" s="349">
        <v>746</v>
      </c>
      <c r="CW176" s="339"/>
      <c r="CX176" s="340"/>
      <c r="CY176" s="340"/>
      <c r="CZ176" s="340"/>
      <c r="DA176" s="340"/>
      <c r="DB176" s="340"/>
      <c r="DC176" s="340"/>
      <c r="DD176" s="340"/>
      <c r="DE176" s="340"/>
      <c r="DF176" s="340"/>
      <c r="DG176" s="340"/>
      <c r="DH176" s="340"/>
      <c r="DI176" s="340"/>
      <c r="DJ176" s="340"/>
      <c r="DK176" s="340"/>
      <c r="DL176" s="340"/>
      <c r="DM176" s="340"/>
      <c r="DN176" s="340"/>
      <c r="DO176" s="340"/>
      <c r="DP176" s="340"/>
      <c r="DQ176" s="340"/>
      <c r="DR176" s="340"/>
      <c r="DS176" s="340"/>
      <c r="DT176" s="340"/>
      <c r="DU176" s="340"/>
      <c r="DV176" s="340"/>
      <c r="DW176" s="340"/>
      <c r="DX176" s="340"/>
      <c r="DY176" s="340"/>
    </row>
    <row r="177" spans="1:136" s="271" customFormat="1" ht="18" hidden="1" x14ac:dyDescent="0.3">
      <c r="A177" s="345">
        <v>55</v>
      </c>
      <c r="B177" s="279">
        <v>38330</v>
      </c>
      <c r="C177" s="271">
        <v>19165</v>
      </c>
      <c r="D177" s="271">
        <v>9583</v>
      </c>
      <c r="E177" s="330">
        <v>3193</v>
      </c>
      <c r="F177" s="271">
        <v>31469</v>
      </c>
      <c r="G177" s="271">
        <v>15735</v>
      </c>
      <c r="H177" s="271">
        <v>7867</v>
      </c>
      <c r="I177" s="331">
        <v>2621</v>
      </c>
      <c r="J177" s="279">
        <v>26749</v>
      </c>
      <c r="K177" s="271">
        <v>13375</v>
      </c>
      <c r="L177" s="271">
        <v>6687</v>
      </c>
      <c r="M177" s="330">
        <v>2228</v>
      </c>
      <c r="N177" s="346">
        <v>20039</v>
      </c>
      <c r="O177" s="346">
        <v>10020</v>
      </c>
      <c r="P177" s="346">
        <v>5010</v>
      </c>
      <c r="Q177" s="331">
        <v>1669</v>
      </c>
      <c r="R177" s="347">
        <v>18189</v>
      </c>
      <c r="S177" s="346">
        <v>9095</v>
      </c>
      <c r="T177" s="346">
        <v>4547</v>
      </c>
      <c r="U177" s="330">
        <v>1515</v>
      </c>
      <c r="V177" s="346">
        <v>13310</v>
      </c>
      <c r="W177" s="271">
        <v>6655</v>
      </c>
      <c r="X177" s="271">
        <v>3328</v>
      </c>
      <c r="Y177" s="348">
        <v>1109</v>
      </c>
      <c r="Z177" s="279">
        <v>10118</v>
      </c>
      <c r="AA177" s="271">
        <v>5059</v>
      </c>
      <c r="AB177" s="271">
        <v>2530</v>
      </c>
      <c r="AC177" s="349">
        <v>843</v>
      </c>
      <c r="CW177" s="339"/>
      <c r="CX177" s="340"/>
      <c r="CY177" s="340"/>
      <c r="CZ177" s="340"/>
      <c r="DA177" s="340"/>
      <c r="DB177" s="340"/>
      <c r="DC177" s="340"/>
      <c r="DD177" s="340"/>
      <c r="DE177" s="340"/>
      <c r="DF177" s="340"/>
      <c r="DG177" s="340"/>
      <c r="DH177" s="340"/>
      <c r="DI177" s="340"/>
      <c r="DJ177" s="340"/>
      <c r="DK177" s="340"/>
      <c r="DL177" s="340"/>
      <c r="DM177" s="340"/>
      <c r="DN177" s="340"/>
      <c r="DO177" s="340"/>
      <c r="DP177" s="340"/>
      <c r="DQ177" s="340"/>
      <c r="DR177" s="340"/>
      <c r="DS177" s="340"/>
      <c r="DT177" s="340"/>
      <c r="DU177" s="340"/>
      <c r="DV177" s="340"/>
      <c r="DW177" s="340"/>
      <c r="DX177" s="340"/>
      <c r="DY177" s="340"/>
    </row>
    <row r="178" spans="1:136" s="271" customFormat="1" ht="18" hidden="1" x14ac:dyDescent="0.3">
      <c r="A178" s="345">
        <v>60</v>
      </c>
      <c r="B178" s="279">
        <v>50803</v>
      </c>
      <c r="C178" s="271">
        <v>25402</v>
      </c>
      <c r="D178" s="271">
        <v>12701</v>
      </c>
      <c r="E178" s="330">
        <v>4232</v>
      </c>
      <c r="F178" s="271">
        <v>39289</v>
      </c>
      <c r="G178" s="271">
        <v>19645</v>
      </c>
      <c r="H178" s="271">
        <v>9822</v>
      </c>
      <c r="I178" s="331">
        <v>3273</v>
      </c>
      <c r="J178" s="279">
        <v>33400</v>
      </c>
      <c r="K178" s="271">
        <v>16700</v>
      </c>
      <c r="L178" s="271">
        <v>8350</v>
      </c>
      <c r="M178" s="330">
        <v>2782</v>
      </c>
      <c r="N178" s="346">
        <v>25051</v>
      </c>
      <c r="O178" s="346">
        <v>12526</v>
      </c>
      <c r="P178" s="346">
        <v>6263</v>
      </c>
      <c r="Q178" s="331">
        <v>2087</v>
      </c>
      <c r="R178" s="347">
        <v>22785</v>
      </c>
      <c r="S178" s="346">
        <v>11393</v>
      </c>
      <c r="T178" s="346">
        <v>5696</v>
      </c>
      <c r="U178" s="330">
        <v>1898</v>
      </c>
      <c r="V178" s="346">
        <v>18964</v>
      </c>
      <c r="W178" s="271">
        <v>9482</v>
      </c>
      <c r="X178" s="271">
        <v>4741</v>
      </c>
      <c r="Y178" s="348">
        <v>1580</v>
      </c>
      <c r="Z178" s="279">
        <v>14414</v>
      </c>
      <c r="AA178" s="271">
        <v>7207</v>
      </c>
      <c r="AB178" s="271">
        <v>3604</v>
      </c>
      <c r="AC178" s="349">
        <v>1201</v>
      </c>
      <c r="CW178" s="339"/>
      <c r="CX178" s="340"/>
      <c r="CY178" s="340"/>
      <c r="CZ178" s="340"/>
      <c r="DA178" s="340"/>
      <c r="DB178" s="340"/>
      <c r="DC178" s="340"/>
      <c r="DD178" s="340"/>
      <c r="DE178" s="340"/>
      <c r="DF178" s="340"/>
      <c r="DG178" s="340"/>
      <c r="DH178" s="340"/>
      <c r="DI178" s="340"/>
      <c r="DJ178" s="340"/>
      <c r="DK178" s="340"/>
      <c r="DL178" s="340"/>
      <c r="DM178" s="340"/>
      <c r="DN178" s="340"/>
      <c r="DO178" s="340"/>
      <c r="DP178" s="340"/>
      <c r="DQ178" s="340"/>
      <c r="DR178" s="340"/>
      <c r="DS178" s="340"/>
      <c r="DT178" s="340"/>
      <c r="DU178" s="340"/>
      <c r="DV178" s="340"/>
      <c r="DW178" s="340"/>
      <c r="DX178" s="340"/>
      <c r="DY178" s="340"/>
    </row>
    <row r="179" spans="1:136" s="271" customFormat="1" ht="18" hidden="1" x14ac:dyDescent="0.3">
      <c r="A179" s="345">
        <v>65</v>
      </c>
      <c r="B179" s="279">
        <v>70616</v>
      </c>
      <c r="C179" s="271">
        <v>35308</v>
      </c>
      <c r="D179" s="271">
        <v>17654</v>
      </c>
      <c r="E179" s="330">
        <v>5882</v>
      </c>
      <c r="F179" s="271">
        <v>54613</v>
      </c>
      <c r="G179" s="271">
        <v>27307</v>
      </c>
      <c r="H179" s="271">
        <v>13653</v>
      </c>
      <c r="I179" s="331">
        <v>4549</v>
      </c>
      <c r="J179" s="279">
        <v>46424</v>
      </c>
      <c r="K179" s="271">
        <v>23212</v>
      </c>
      <c r="L179" s="271">
        <v>11606</v>
      </c>
      <c r="M179" s="330">
        <v>3867</v>
      </c>
      <c r="N179" s="346">
        <v>33818</v>
      </c>
      <c r="O179" s="346">
        <v>16909</v>
      </c>
      <c r="P179" s="346">
        <v>8455</v>
      </c>
      <c r="Q179" s="331">
        <v>2817</v>
      </c>
      <c r="R179" s="347">
        <v>30774</v>
      </c>
      <c r="S179" s="346">
        <v>15387</v>
      </c>
      <c r="T179" s="346">
        <v>7694</v>
      </c>
      <c r="U179" s="330">
        <v>2563</v>
      </c>
      <c r="V179" s="346">
        <v>26363</v>
      </c>
      <c r="W179" s="271">
        <v>13182</v>
      </c>
      <c r="X179" s="271">
        <v>6591</v>
      </c>
      <c r="Y179" s="348">
        <v>2196</v>
      </c>
      <c r="Z179" s="279">
        <v>20035</v>
      </c>
      <c r="AA179" s="271">
        <v>10018</v>
      </c>
      <c r="AB179" s="271">
        <v>5009</v>
      </c>
      <c r="AC179" s="349">
        <v>1669</v>
      </c>
      <c r="CW179" s="339"/>
      <c r="CX179" s="340"/>
      <c r="CY179" s="340"/>
      <c r="CZ179" s="340"/>
      <c r="DA179" s="340"/>
      <c r="DB179" s="340"/>
      <c r="DC179" s="340"/>
      <c r="DD179" s="340"/>
      <c r="DE179" s="340"/>
      <c r="DF179" s="340"/>
      <c r="DG179" s="340"/>
      <c r="DH179" s="340"/>
      <c r="DI179" s="340"/>
      <c r="DJ179" s="340"/>
      <c r="DK179" s="340"/>
      <c r="DL179" s="340"/>
      <c r="DM179" s="340"/>
      <c r="DN179" s="340"/>
      <c r="DO179" s="340"/>
      <c r="DP179" s="340"/>
      <c r="DQ179" s="340"/>
      <c r="DR179" s="340"/>
      <c r="DS179" s="340"/>
      <c r="DT179" s="340"/>
      <c r="DU179" s="340"/>
      <c r="DV179" s="340"/>
      <c r="DW179" s="340"/>
      <c r="DX179" s="340"/>
      <c r="DY179" s="340"/>
    </row>
    <row r="180" spans="1:136" s="271" customFormat="1" ht="18" hidden="1" x14ac:dyDescent="0.3">
      <c r="A180" s="345">
        <v>70</v>
      </c>
      <c r="B180" s="279">
        <v>98159</v>
      </c>
      <c r="C180" s="271">
        <v>49080</v>
      </c>
      <c r="D180" s="271">
        <v>24540</v>
      </c>
      <c r="E180" s="330">
        <v>8177</v>
      </c>
      <c r="F180" s="271">
        <v>75915</v>
      </c>
      <c r="G180" s="271">
        <v>37958</v>
      </c>
      <c r="H180" s="271">
        <v>18979</v>
      </c>
      <c r="I180" s="331">
        <v>6324</v>
      </c>
      <c r="J180" s="279">
        <v>64528</v>
      </c>
      <c r="K180" s="271">
        <v>32264</v>
      </c>
      <c r="L180" s="271">
        <v>16132</v>
      </c>
      <c r="M180" s="330">
        <v>5375</v>
      </c>
      <c r="N180" s="346">
        <v>46999</v>
      </c>
      <c r="O180" s="346">
        <v>23500</v>
      </c>
      <c r="P180" s="346">
        <v>11750</v>
      </c>
      <c r="Q180" s="331">
        <v>3915</v>
      </c>
      <c r="R180" s="347">
        <v>42763</v>
      </c>
      <c r="S180" s="346">
        <v>21382</v>
      </c>
      <c r="T180" s="346">
        <v>10691</v>
      </c>
      <c r="U180" s="330">
        <v>3562</v>
      </c>
      <c r="V180" s="346">
        <v>36643</v>
      </c>
      <c r="W180" s="271">
        <v>18322</v>
      </c>
      <c r="X180" s="271">
        <v>9161</v>
      </c>
      <c r="Y180" s="348">
        <v>3052</v>
      </c>
      <c r="Z180" s="279">
        <v>27846</v>
      </c>
      <c r="AA180" s="271">
        <v>13923</v>
      </c>
      <c r="AB180" s="271">
        <v>6962</v>
      </c>
      <c r="AC180" s="349">
        <v>2320</v>
      </c>
      <c r="CW180" s="339"/>
      <c r="CX180" s="340"/>
      <c r="CY180" s="340"/>
      <c r="CZ180" s="340"/>
      <c r="DA180" s="340"/>
      <c r="DB180" s="340"/>
      <c r="DC180" s="340"/>
      <c r="DD180" s="340"/>
      <c r="DE180" s="340"/>
      <c r="DF180" s="340"/>
      <c r="DG180" s="340"/>
      <c r="DH180" s="340"/>
      <c r="DI180" s="340"/>
      <c r="DJ180" s="340"/>
      <c r="DK180" s="340"/>
      <c r="DL180" s="340"/>
      <c r="DM180" s="340"/>
      <c r="DN180" s="340"/>
      <c r="DO180" s="340"/>
      <c r="DP180" s="340"/>
      <c r="DQ180" s="340"/>
      <c r="DR180" s="340"/>
      <c r="DS180" s="340"/>
      <c r="DT180" s="340"/>
      <c r="DU180" s="340"/>
      <c r="DV180" s="340"/>
      <c r="DW180" s="340"/>
      <c r="DX180" s="340"/>
      <c r="DY180" s="340"/>
    </row>
    <row r="181" spans="1:136" s="271" customFormat="1" ht="18" hidden="1" x14ac:dyDescent="0.3">
      <c r="A181" s="345">
        <v>75</v>
      </c>
      <c r="B181" s="279">
        <v>132511</v>
      </c>
      <c r="C181" s="271">
        <v>66256</v>
      </c>
      <c r="D181" s="271">
        <v>33128</v>
      </c>
      <c r="E181" s="330">
        <v>11038</v>
      </c>
      <c r="F181" s="271">
        <v>102483</v>
      </c>
      <c r="G181" s="271">
        <v>51242</v>
      </c>
      <c r="H181" s="271">
        <v>25621</v>
      </c>
      <c r="I181" s="331">
        <v>8537</v>
      </c>
      <c r="J181" s="279">
        <v>87113</v>
      </c>
      <c r="K181" s="271">
        <v>43557</v>
      </c>
      <c r="L181" s="271">
        <v>21778</v>
      </c>
      <c r="M181" s="330">
        <v>7257</v>
      </c>
      <c r="N181" s="346">
        <v>63459</v>
      </c>
      <c r="O181" s="346">
        <v>31730</v>
      </c>
      <c r="P181" s="346">
        <v>15865</v>
      </c>
      <c r="Q181" s="331">
        <v>5286</v>
      </c>
      <c r="R181" s="347">
        <v>57733</v>
      </c>
      <c r="S181" s="346">
        <v>28867</v>
      </c>
      <c r="T181" s="346">
        <v>14433</v>
      </c>
      <c r="U181" s="330">
        <v>4809</v>
      </c>
      <c r="V181" s="346">
        <v>49468</v>
      </c>
      <c r="W181" s="271">
        <v>24734</v>
      </c>
      <c r="X181" s="271">
        <v>12367</v>
      </c>
      <c r="Y181" s="348">
        <v>4121</v>
      </c>
      <c r="Z181" s="279">
        <v>37595</v>
      </c>
      <c r="AA181" s="271">
        <v>18798</v>
      </c>
      <c r="AB181" s="271">
        <v>9399</v>
      </c>
      <c r="AC181" s="349">
        <v>3132</v>
      </c>
      <c r="CW181" s="339"/>
      <c r="CX181" s="340"/>
      <c r="CY181" s="340"/>
      <c r="CZ181" s="340"/>
      <c r="DA181" s="340"/>
      <c r="DB181" s="340"/>
      <c r="DC181" s="340"/>
      <c r="DD181" s="340"/>
      <c r="DE181" s="340"/>
      <c r="DF181" s="340"/>
      <c r="DG181" s="340"/>
      <c r="DH181" s="340"/>
      <c r="DI181" s="340"/>
      <c r="DJ181" s="340"/>
      <c r="DK181" s="340"/>
      <c r="DL181" s="340"/>
      <c r="DM181" s="340"/>
      <c r="DN181" s="340"/>
      <c r="DO181" s="340"/>
      <c r="DP181" s="340"/>
      <c r="DQ181" s="340"/>
      <c r="DR181" s="340"/>
      <c r="DS181" s="340"/>
      <c r="DT181" s="340"/>
      <c r="DU181" s="340"/>
      <c r="DV181" s="340"/>
      <c r="DW181" s="340"/>
      <c r="DX181" s="340"/>
      <c r="DY181" s="340"/>
    </row>
    <row r="182" spans="1:136" s="271" customFormat="1" ht="18" hidden="1" x14ac:dyDescent="0.3">
      <c r="A182" s="357">
        <v>80</v>
      </c>
      <c r="B182" s="281">
        <v>150448</v>
      </c>
      <c r="C182" s="282">
        <v>75224</v>
      </c>
      <c r="D182" s="282">
        <v>37612</v>
      </c>
      <c r="E182" s="358">
        <v>12532</v>
      </c>
      <c r="F182" s="282">
        <v>142450</v>
      </c>
      <c r="G182" s="282">
        <v>71225</v>
      </c>
      <c r="H182" s="282">
        <v>35613</v>
      </c>
      <c r="I182" s="359">
        <v>11866</v>
      </c>
      <c r="J182" s="281">
        <v>121086</v>
      </c>
      <c r="K182" s="282">
        <v>60543</v>
      </c>
      <c r="L182" s="282">
        <v>30272</v>
      </c>
      <c r="M182" s="358">
        <v>10086</v>
      </c>
      <c r="N182" s="353">
        <v>88209</v>
      </c>
      <c r="O182" s="353">
        <v>44105</v>
      </c>
      <c r="P182" s="353">
        <v>22052</v>
      </c>
      <c r="Q182" s="359">
        <v>7348</v>
      </c>
      <c r="R182" s="354">
        <v>80278</v>
      </c>
      <c r="S182" s="353">
        <v>40139</v>
      </c>
      <c r="T182" s="353">
        <v>20070</v>
      </c>
      <c r="U182" s="358">
        <v>6687</v>
      </c>
      <c r="V182" s="353">
        <v>68761</v>
      </c>
      <c r="W182" s="282">
        <v>34381</v>
      </c>
      <c r="X182" s="282">
        <v>17190</v>
      </c>
      <c r="Y182" s="355">
        <v>5728</v>
      </c>
      <c r="Z182" s="281">
        <v>52258</v>
      </c>
      <c r="AA182" s="282">
        <v>26129</v>
      </c>
      <c r="AB182" s="282">
        <v>13065</v>
      </c>
      <c r="AC182" s="356">
        <v>4353</v>
      </c>
      <c r="CW182" s="339"/>
      <c r="CX182" s="340"/>
      <c r="CY182" s="340"/>
      <c r="CZ182" s="340"/>
      <c r="DA182" s="340"/>
      <c r="DB182" s="340"/>
      <c r="DC182" s="340"/>
      <c r="DD182" s="340"/>
      <c r="DE182" s="340"/>
      <c r="DF182" s="340"/>
      <c r="DG182" s="340"/>
      <c r="DH182" s="340"/>
      <c r="DI182" s="340"/>
      <c r="DJ182" s="340"/>
      <c r="DK182" s="340"/>
      <c r="DL182" s="340"/>
      <c r="DM182" s="340"/>
      <c r="DN182" s="340"/>
      <c r="DO182" s="340"/>
      <c r="DP182" s="340"/>
      <c r="DQ182" s="340"/>
      <c r="DR182" s="340"/>
      <c r="DS182" s="340"/>
      <c r="DT182" s="340"/>
      <c r="DU182" s="340"/>
      <c r="DV182" s="340"/>
      <c r="DW182" s="340"/>
      <c r="DX182" s="340"/>
      <c r="DY182" s="340"/>
    </row>
    <row r="183" spans="1:136" s="271" customFormat="1" ht="18" hidden="1" x14ac:dyDescent="0.3">
      <c r="A183" s="350">
        <v>0</v>
      </c>
      <c r="B183" s="279" t="s">
        <v>51</v>
      </c>
      <c r="C183" s="271" t="s">
        <v>51</v>
      </c>
      <c r="D183" s="271" t="s">
        <v>51</v>
      </c>
      <c r="E183" s="334" t="s">
        <v>51</v>
      </c>
      <c r="F183" s="279" t="s">
        <v>51</v>
      </c>
      <c r="G183" s="271" t="s">
        <v>51</v>
      </c>
      <c r="H183" s="271" t="s">
        <v>51</v>
      </c>
      <c r="I183" s="334" t="s">
        <v>51</v>
      </c>
      <c r="J183" s="279" t="s">
        <v>51</v>
      </c>
      <c r="K183" s="271" t="s">
        <v>51</v>
      </c>
      <c r="L183" s="271" t="s">
        <v>51</v>
      </c>
      <c r="M183" s="334" t="s">
        <v>51</v>
      </c>
      <c r="N183" s="279" t="s">
        <v>51</v>
      </c>
      <c r="O183" s="271" t="s">
        <v>51</v>
      </c>
      <c r="P183" s="271" t="s">
        <v>51</v>
      </c>
      <c r="Q183" s="334" t="s">
        <v>51</v>
      </c>
      <c r="R183" s="279" t="s">
        <v>51</v>
      </c>
      <c r="S183" s="271" t="s">
        <v>51</v>
      </c>
      <c r="T183" s="271" t="s">
        <v>51</v>
      </c>
      <c r="U183" s="334" t="s">
        <v>51</v>
      </c>
      <c r="V183" s="279" t="s">
        <v>51</v>
      </c>
      <c r="W183" s="271" t="s">
        <v>51</v>
      </c>
      <c r="X183" s="271" t="s">
        <v>51</v>
      </c>
      <c r="Y183" s="334" t="s">
        <v>51</v>
      </c>
      <c r="Z183" s="279" t="s">
        <v>51</v>
      </c>
      <c r="AA183" s="271" t="s">
        <v>51</v>
      </c>
      <c r="AB183" s="271" t="s">
        <v>51</v>
      </c>
      <c r="AC183" s="334" t="s">
        <v>51</v>
      </c>
      <c r="CW183" s="339"/>
      <c r="CX183" s="340"/>
      <c r="CY183" s="340"/>
      <c r="CZ183" s="340"/>
      <c r="DA183" s="340"/>
      <c r="DB183" s="340"/>
      <c r="DC183" s="340"/>
      <c r="DD183" s="340"/>
      <c r="DE183" s="340"/>
      <c r="DF183" s="340"/>
      <c r="DG183" s="340"/>
      <c r="DH183" s="340"/>
      <c r="DI183" s="340"/>
      <c r="DJ183" s="340"/>
      <c r="DK183" s="340"/>
      <c r="DL183" s="340"/>
      <c r="DM183" s="340"/>
      <c r="DN183" s="340"/>
      <c r="DO183" s="340"/>
      <c r="DP183" s="340"/>
      <c r="DQ183" s="340"/>
      <c r="DR183" s="340"/>
      <c r="DS183" s="340"/>
      <c r="DT183" s="340"/>
      <c r="DU183" s="340"/>
      <c r="DV183" s="340"/>
      <c r="DW183" s="340"/>
      <c r="DX183" s="340"/>
      <c r="DY183" s="340"/>
    </row>
    <row r="184" spans="1:136" s="271" customFormat="1" ht="18" hidden="1" x14ac:dyDescent="0.3">
      <c r="A184" s="351">
        <v>1</v>
      </c>
      <c r="B184" s="279">
        <v>7243</v>
      </c>
      <c r="C184" s="271">
        <v>3622</v>
      </c>
      <c r="D184" s="271">
        <v>1811</v>
      </c>
      <c r="E184" s="330">
        <v>603</v>
      </c>
      <c r="F184" s="271">
        <v>5119</v>
      </c>
      <c r="G184" s="271">
        <v>2560</v>
      </c>
      <c r="H184" s="271">
        <v>1280</v>
      </c>
      <c r="I184" s="331">
        <v>426</v>
      </c>
      <c r="J184" s="279">
        <v>4349</v>
      </c>
      <c r="K184" s="271">
        <v>2175</v>
      </c>
      <c r="L184" s="271">
        <v>1087</v>
      </c>
      <c r="M184" s="330">
        <v>362</v>
      </c>
      <c r="N184" s="346">
        <v>3625</v>
      </c>
      <c r="O184" s="346">
        <v>1813</v>
      </c>
      <c r="P184" s="346">
        <v>906</v>
      </c>
      <c r="Q184" s="331">
        <v>302</v>
      </c>
      <c r="R184" s="347">
        <v>3265</v>
      </c>
      <c r="S184" s="346">
        <v>1633</v>
      </c>
      <c r="T184" s="346">
        <v>816</v>
      </c>
      <c r="U184" s="330">
        <v>272</v>
      </c>
      <c r="V184" s="346">
        <v>2384</v>
      </c>
      <c r="W184" s="271">
        <v>1192</v>
      </c>
      <c r="X184" s="271">
        <v>596</v>
      </c>
      <c r="Y184" s="348">
        <v>199</v>
      </c>
      <c r="Z184" s="279">
        <v>1809</v>
      </c>
      <c r="AA184" s="271">
        <v>905</v>
      </c>
      <c r="AB184" s="271">
        <v>452</v>
      </c>
      <c r="AC184" s="349">
        <v>151</v>
      </c>
      <c r="CW184" s="339"/>
      <c r="CX184" s="340"/>
      <c r="CY184" s="340"/>
      <c r="CZ184" s="340"/>
      <c r="DA184" s="340"/>
      <c r="DB184" s="340"/>
      <c r="DC184" s="340"/>
      <c r="DD184" s="340"/>
      <c r="DE184" s="340"/>
      <c r="DF184" s="340"/>
      <c r="DG184" s="340"/>
      <c r="DH184" s="340"/>
      <c r="DI184" s="340"/>
      <c r="DJ184" s="340"/>
      <c r="DK184" s="340"/>
      <c r="DL184" s="340"/>
      <c r="DM184" s="340"/>
      <c r="DN184" s="340"/>
      <c r="DO184" s="340"/>
      <c r="DP184" s="340"/>
      <c r="DQ184" s="340"/>
      <c r="DR184" s="340"/>
      <c r="DS184" s="340"/>
      <c r="DT184" s="340"/>
      <c r="DU184" s="340"/>
      <c r="DV184" s="340"/>
      <c r="DW184" s="340"/>
      <c r="DX184" s="340"/>
      <c r="DY184" s="340"/>
    </row>
    <row r="185" spans="1:136" s="271" customFormat="1" ht="18" hidden="1" x14ac:dyDescent="0.3">
      <c r="A185" s="351">
        <v>2</v>
      </c>
      <c r="B185" s="279">
        <v>11375</v>
      </c>
      <c r="C185" s="271">
        <v>5688</v>
      </c>
      <c r="D185" s="271">
        <v>2844</v>
      </c>
      <c r="E185" s="330">
        <v>948</v>
      </c>
      <c r="F185" s="271">
        <v>8041</v>
      </c>
      <c r="G185" s="271">
        <v>4021</v>
      </c>
      <c r="H185" s="271">
        <v>2010</v>
      </c>
      <c r="I185" s="331">
        <v>670</v>
      </c>
      <c r="J185" s="279">
        <v>6835</v>
      </c>
      <c r="K185" s="271">
        <v>3418</v>
      </c>
      <c r="L185" s="271">
        <v>1709</v>
      </c>
      <c r="M185" s="330">
        <v>569</v>
      </c>
      <c r="N185" s="346">
        <v>5886</v>
      </c>
      <c r="O185" s="346">
        <v>2943</v>
      </c>
      <c r="P185" s="346">
        <v>1472</v>
      </c>
      <c r="Q185" s="331">
        <v>490</v>
      </c>
      <c r="R185" s="347">
        <v>5184</v>
      </c>
      <c r="S185" s="346">
        <v>2592</v>
      </c>
      <c r="T185" s="346">
        <v>1296</v>
      </c>
      <c r="U185" s="330">
        <v>432</v>
      </c>
      <c r="V185" s="346">
        <v>3476</v>
      </c>
      <c r="W185" s="271">
        <v>1738</v>
      </c>
      <c r="X185" s="271">
        <v>869</v>
      </c>
      <c r="Y185" s="348">
        <v>290</v>
      </c>
      <c r="Z185" s="279">
        <v>2641</v>
      </c>
      <c r="AA185" s="271">
        <v>1321</v>
      </c>
      <c r="AB185" s="271">
        <v>660</v>
      </c>
      <c r="AC185" s="349">
        <v>220</v>
      </c>
      <c r="CW185" s="339"/>
      <c r="CX185" s="340"/>
      <c r="CY185" s="340"/>
      <c r="CZ185" s="340"/>
      <c r="DA185" s="340"/>
      <c r="DB185" s="340"/>
      <c r="DC185" s="340"/>
      <c r="DD185" s="340"/>
      <c r="DE185" s="340"/>
      <c r="DF185" s="340"/>
      <c r="DG185" s="340"/>
      <c r="DH185" s="340"/>
      <c r="DI185" s="340"/>
      <c r="DJ185" s="340"/>
      <c r="DK185" s="340"/>
      <c r="DL185" s="340"/>
      <c r="DM185" s="340"/>
      <c r="DN185" s="340"/>
      <c r="DO185" s="340"/>
      <c r="DP185" s="340"/>
      <c r="DQ185" s="340"/>
      <c r="DR185" s="340"/>
      <c r="DS185" s="340"/>
      <c r="DT185" s="340"/>
      <c r="DU185" s="340"/>
      <c r="DV185" s="340"/>
      <c r="DW185" s="340"/>
      <c r="DX185" s="340"/>
      <c r="DY185" s="340"/>
    </row>
    <row r="186" spans="1:136" s="271" customFormat="1" ht="18" hidden="1" x14ac:dyDescent="0.3">
      <c r="A186" s="352">
        <v>3</v>
      </c>
      <c r="B186" s="281">
        <v>16550</v>
      </c>
      <c r="C186" s="282">
        <v>8275</v>
      </c>
      <c r="D186" s="282">
        <v>4138</v>
      </c>
      <c r="E186" s="332">
        <v>1379</v>
      </c>
      <c r="F186" s="282">
        <v>11699</v>
      </c>
      <c r="G186" s="282">
        <v>5850</v>
      </c>
      <c r="H186" s="282">
        <v>2925</v>
      </c>
      <c r="I186" s="333">
        <v>975</v>
      </c>
      <c r="J186" s="281">
        <v>9941</v>
      </c>
      <c r="K186" s="282">
        <v>4971</v>
      </c>
      <c r="L186" s="282">
        <v>2485</v>
      </c>
      <c r="M186" s="332">
        <v>828</v>
      </c>
      <c r="N186" s="353">
        <v>8958</v>
      </c>
      <c r="O186" s="353">
        <v>4479</v>
      </c>
      <c r="P186" s="353">
        <v>2240</v>
      </c>
      <c r="Q186" s="333">
        <v>746</v>
      </c>
      <c r="R186" s="354">
        <v>7476</v>
      </c>
      <c r="S186" s="353">
        <v>3738</v>
      </c>
      <c r="T186" s="353">
        <v>1869</v>
      </c>
      <c r="U186" s="332">
        <v>623</v>
      </c>
      <c r="V186" s="353">
        <v>6178</v>
      </c>
      <c r="W186" s="282">
        <v>3089</v>
      </c>
      <c r="X186" s="282">
        <v>1545</v>
      </c>
      <c r="Y186" s="355">
        <v>515</v>
      </c>
      <c r="Z186" s="281">
        <v>4695</v>
      </c>
      <c r="AA186" s="282">
        <v>2348</v>
      </c>
      <c r="AB186" s="282">
        <v>1174</v>
      </c>
      <c r="AC186" s="356">
        <v>391</v>
      </c>
      <c r="CW186" s="339"/>
      <c r="CX186" s="340"/>
      <c r="CY186" s="340"/>
      <c r="CZ186" s="340"/>
      <c r="DA186" s="340"/>
      <c r="DB186" s="340"/>
      <c r="DC186" s="340"/>
      <c r="DD186" s="340"/>
      <c r="DE186" s="340"/>
      <c r="DF186" s="340"/>
      <c r="DG186" s="340"/>
      <c r="DH186" s="340"/>
      <c r="DI186" s="340"/>
      <c r="DJ186" s="340"/>
      <c r="DK186" s="340"/>
      <c r="DL186" s="340"/>
      <c r="DM186" s="340"/>
      <c r="DN186" s="340"/>
      <c r="DO186" s="340"/>
      <c r="DP186" s="340"/>
      <c r="DQ186" s="340"/>
      <c r="DR186" s="340"/>
      <c r="DS186" s="340"/>
      <c r="DT186" s="340"/>
      <c r="DU186" s="340"/>
      <c r="DV186" s="340"/>
      <c r="DW186" s="340"/>
      <c r="DX186" s="340"/>
      <c r="DY186" s="340"/>
    </row>
    <row r="187" spans="1:136" hidden="1" x14ac:dyDescent="0.5">
      <c r="A187" s="67"/>
      <c r="B187" s="67"/>
      <c r="C187" s="67"/>
      <c r="D187" s="67"/>
      <c r="E187" s="67"/>
      <c r="F187" s="67"/>
      <c r="G187" s="67"/>
      <c r="H187" s="59"/>
      <c r="I187" s="59"/>
      <c r="J187" s="59"/>
      <c r="K187" s="59"/>
      <c r="L187" s="59"/>
      <c r="P187" s="1"/>
      <c r="Q187" s="1"/>
      <c r="R187" s="1"/>
      <c r="S187" s="1"/>
      <c r="T187" s="1"/>
      <c r="U187" s="1"/>
      <c r="V187" s="1"/>
      <c r="CW187" s="60"/>
      <c r="CX187" s="61"/>
      <c r="CY187" s="61"/>
      <c r="CZ187" s="61"/>
      <c r="DA187" s="61"/>
      <c r="DB187" s="61"/>
      <c r="DC187" s="61"/>
      <c r="DD187" s="61"/>
      <c r="DZ187" s="1"/>
      <c r="EA187" s="1"/>
      <c r="EB187" s="1"/>
      <c r="EC187" s="1"/>
      <c r="ED187" s="1"/>
      <c r="EE187" s="1"/>
      <c r="EF187" s="1"/>
    </row>
    <row r="188" spans="1:136" hidden="1" x14ac:dyDescent="0.5">
      <c r="A188" s="152" t="s">
        <v>106</v>
      </c>
      <c r="B188" s="154"/>
      <c r="C188" s="154"/>
      <c r="D188" s="154"/>
      <c r="E188" s="154"/>
      <c r="F188" s="154"/>
      <c r="G188" s="154"/>
      <c r="H188" s="154"/>
      <c r="I188" s="59"/>
      <c r="J188" s="59"/>
      <c r="K188" s="59"/>
      <c r="L188" s="59"/>
      <c r="P188" s="1"/>
      <c r="Q188" s="1"/>
      <c r="R188" s="1"/>
      <c r="S188" s="1"/>
      <c r="T188" s="1"/>
      <c r="U188" s="1"/>
      <c r="V188" s="1"/>
      <c r="CW188" s="60"/>
      <c r="CX188" s="61"/>
      <c r="CY188" s="61"/>
      <c r="CZ188" s="61"/>
      <c r="DA188" s="61"/>
      <c r="DB188" s="61"/>
      <c r="DC188" s="61"/>
      <c r="DD188" s="61"/>
      <c r="DZ188" s="1"/>
      <c r="EA188" s="1"/>
      <c r="EB188" s="1"/>
      <c r="EC188" s="1"/>
      <c r="ED188" s="1"/>
      <c r="EE188" s="1"/>
      <c r="EF188" s="1"/>
    </row>
    <row r="189" spans="1:136" s="365" customFormat="1" ht="18" hidden="1" x14ac:dyDescent="0.3">
      <c r="A189" s="360" t="s">
        <v>101</v>
      </c>
      <c r="B189" s="361" t="s">
        <v>102</v>
      </c>
      <c r="C189" s="362" t="s">
        <v>103</v>
      </c>
      <c r="D189" s="362" t="s">
        <v>104</v>
      </c>
      <c r="E189" s="363" t="s">
        <v>105</v>
      </c>
      <c r="F189" s="362" t="s">
        <v>102</v>
      </c>
      <c r="G189" s="362" t="s">
        <v>103</v>
      </c>
      <c r="H189" s="362" t="s">
        <v>104</v>
      </c>
      <c r="I189" s="364" t="s">
        <v>105</v>
      </c>
      <c r="J189" s="361" t="s">
        <v>102</v>
      </c>
      <c r="K189" s="362" t="s">
        <v>103</v>
      </c>
      <c r="L189" s="362" t="s">
        <v>104</v>
      </c>
      <c r="M189" s="363" t="s">
        <v>105</v>
      </c>
      <c r="N189" s="362" t="s">
        <v>102</v>
      </c>
      <c r="O189" s="362" t="s">
        <v>103</v>
      </c>
      <c r="P189" s="362" t="s">
        <v>104</v>
      </c>
      <c r="Q189" s="364" t="s">
        <v>105</v>
      </c>
      <c r="R189" s="361" t="s">
        <v>102</v>
      </c>
      <c r="S189" s="362" t="s">
        <v>103</v>
      </c>
      <c r="T189" s="362" t="s">
        <v>104</v>
      </c>
      <c r="U189" s="363" t="s">
        <v>105</v>
      </c>
      <c r="V189" s="362" t="s">
        <v>102</v>
      </c>
      <c r="W189" s="362" t="s">
        <v>103</v>
      </c>
      <c r="X189" s="362" t="s">
        <v>104</v>
      </c>
      <c r="Y189" s="364" t="s">
        <v>105</v>
      </c>
      <c r="Z189" s="361" t="s">
        <v>102</v>
      </c>
      <c r="AA189" s="362" t="s">
        <v>103</v>
      </c>
      <c r="AB189" s="362" t="s">
        <v>104</v>
      </c>
      <c r="AC189" s="363" t="s">
        <v>105</v>
      </c>
      <c r="CW189" s="366"/>
      <c r="CX189" s="367"/>
      <c r="CY189" s="367"/>
      <c r="CZ189" s="367"/>
      <c r="DA189" s="367"/>
      <c r="DB189" s="367"/>
      <c r="DC189" s="367"/>
      <c r="DD189" s="367"/>
      <c r="DE189" s="367"/>
      <c r="DF189" s="367"/>
      <c r="DG189" s="367"/>
      <c r="DH189" s="367"/>
      <c r="DI189" s="367"/>
      <c r="DJ189" s="367"/>
      <c r="DK189" s="367"/>
      <c r="DL189" s="367"/>
      <c r="DM189" s="367"/>
      <c r="DN189" s="367"/>
      <c r="DO189" s="367"/>
      <c r="DP189" s="367"/>
      <c r="DQ189" s="367"/>
      <c r="DR189" s="367"/>
      <c r="DS189" s="367"/>
      <c r="DT189" s="367"/>
      <c r="DU189" s="367"/>
      <c r="DV189" s="367"/>
      <c r="DW189" s="367"/>
      <c r="DX189" s="367"/>
      <c r="DY189" s="367"/>
    </row>
    <row r="190" spans="1:136" s="271" customFormat="1" ht="18" hidden="1" x14ac:dyDescent="0.3">
      <c r="A190" s="336">
        <v>18</v>
      </c>
      <c r="B190" s="337">
        <v>7809</v>
      </c>
      <c r="C190" s="338">
        <v>3905</v>
      </c>
      <c r="D190" s="338">
        <v>1952</v>
      </c>
      <c r="E190" s="328">
        <v>650</v>
      </c>
      <c r="F190" s="338">
        <v>5511</v>
      </c>
      <c r="G190" s="338">
        <v>2756</v>
      </c>
      <c r="H190" s="338">
        <v>1378</v>
      </c>
      <c r="I190" s="329">
        <v>459</v>
      </c>
      <c r="J190" s="337">
        <v>4683</v>
      </c>
      <c r="K190" s="338">
        <v>2342</v>
      </c>
      <c r="L190" s="338">
        <v>1171</v>
      </c>
      <c r="M190" s="328">
        <v>390</v>
      </c>
      <c r="N190" s="341">
        <v>4250</v>
      </c>
      <c r="O190" s="341">
        <v>2125</v>
      </c>
      <c r="P190" s="341">
        <v>1063</v>
      </c>
      <c r="Q190" s="329">
        <v>354</v>
      </c>
      <c r="R190" s="342">
        <v>2846</v>
      </c>
      <c r="S190" s="341">
        <v>1423</v>
      </c>
      <c r="T190" s="341">
        <v>712</v>
      </c>
      <c r="U190" s="328">
        <v>237</v>
      </c>
      <c r="V190" s="341">
        <v>2089</v>
      </c>
      <c r="W190" s="338">
        <v>1045</v>
      </c>
      <c r="X190" s="338">
        <v>522</v>
      </c>
      <c r="Y190" s="343">
        <v>174</v>
      </c>
      <c r="Z190" s="337">
        <v>1585</v>
      </c>
      <c r="AA190" s="338">
        <v>793</v>
      </c>
      <c r="AB190" s="338">
        <v>396</v>
      </c>
      <c r="AC190" s="344">
        <v>132</v>
      </c>
      <c r="CW190" s="339"/>
      <c r="CX190" s="340"/>
      <c r="CY190" s="340"/>
      <c r="CZ190" s="340"/>
      <c r="DA190" s="340"/>
      <c r="DB190" s="340"/>
      <c r="DC190" s="340"/>
      <c r="DD190" s="340"/>
      <c r="DE190" s="340"/>
      <c r="DF190" s="340"/>
      <c r="DG190" s="340"/>
      <c r="DH190" s="340"/>
      <c r="DI190" s="340"/>
      <c r="DJ190" s="340"/>
      <c r="DK190" s="340"/>
      <c r="DL190" s="340"/>
      <c r="DM190" s="340"/>
      <c r="DN190" s="340"/>
      <c r="DO190" s="340"/>
      <c r="DP190" s="340"/>
      <c r="DQ190" s="340"/>
      <c r="DR190" s="340"/>
      <c r="DS190" s="340"/>
      <c r="DT190" s="340"/>
      <c r="DU190" s="340"/>
      <c r="DV190" s="340"/>
      <c r="DW190" s="340"/>
      <c r="DX190" s="340"/>
      <c r="DY190" s="340"/>
    </row>
    <row r="191" spans="1:136" s="271" customFormat="1" ht="18" hidden="1" x14ac:dyDescent="0.3">
      <c r="A191" s="345">
        <v>25</v>
      </c>
      <c r="B191" s="279">
        <v>8619</v>
      </c>
      <c r="C191" s="271">
        <v>4310</v>
      </c>
      <c r="D191" s="271">
        <v>2155</v>
      </c>
      <c r="E191" s="330">
        <v>718</v>
      </c>
      <c r="F191" s="271">
        <v>6086</v>
      </c>
      <c r="G191" s="271">
        <v>3043</v>
      </c>
      <c r="H191" s="271">
        <v>1522</v>
      </c>
      <c r="I191" s="331">
        <v>507</v>
      </c>
      <c r="J191" s="279">
        <v>5173</v>
      </c>
      <c r="K191" s="271">
        <v>2587</v>
      </c>
      <c r="L191" s="271">
        <v>1293</v>
      </c>
      <c r="M191" s="330">
        <v>431</v>
      </c>
      <c r="N191" s="346">
        <v>4666</v>
      </c>
      <c r="O191" s="346">
        <v>2333</v>
      </c>
      <c r="P191" s="346">
        <v>1167</v>
      </c>
      <c r="Q191" s="331">
        <v>389</v>
      </c>
      <c r="R191" s="347">
        <v>3144</v>
      </c>
      <c r="S191" s="346">
        <v>1572</v>
      </c>
      <c r="T191" s="346">
        <v>786</v>
      </c>
      <c r="U191" s="330">
        <v>262</v>
      </c>
      <c r="V191" s="346">
        <v>2299</v>
      </c>
      <c r="W191" s="271">
        <v>1150</v>
      </c>
      <c r="X191" s="271">
        <v>575</v>
      </c>
      <c r="Y191" s="348">
        <v>192</v>
      </c>
      <c r="Z191" s="279">
        <v>1750</v>
      </c>
      <c r="AA191" s="271">
        <v>875</v>
      </c>
      <c r="AB191" s="271">
        <v>438</v>
      </c>
      <c r="AC191" s="349">
        <v>146</v>
      </c>
      <c r="CW191" s="339"/>
      <c r="CX191" s="340"/>
      <c r="CY191" s="340"/>
      <c r="CZ191" s="340"/>
      <c r="DA191" s="340"/>
      <c r="DB191" s="340"/>
      <c r="DC191" s="340"/>
      <c r="DD191" s="340"/>
      <c r="DE191" s="340"/>
      <c r="DF191" s="340"/>
      <c r="DG191" s="340"/>
      <c r="DH191" s="340"/>
      <c r="DI191" s="340"/>
      <c r="DJ191" s="340"/>
      <c r="DK191" s="340"/>
      <c r="DL191" s="340"/>
      <c r="DM191" s="340"/>
      <c r="DN191" s="340"/>
      <c r="DO191" s="340"/>
      <c r="DP191" s="340"/>
      <c r="DQ191" s="340"/>
      <c r="DR191" s="340"/>
      <c r="DS191" s="340"/>
      <c r="DT191" s="340"/>
      <c r="DU191" s="340"/>
      <c r="DV191" s="340"/>
      <c r="DW191" s="340"/>
      <c r="DX191" s="340"/>
      <c r="DY191" s="340"/>
    </row>
    <row r="192" spans="1:136" s="271" customFormat="1" ht="18" hidden="1" x14ac:dyDescent="0.3">
      <c r="A192" s="345">
        <v>30</v>
      </c>
      <c r="B192" s="279">
        <v>9445</v>
      </c>
      <c r="C192" s="271">
        <v>4723</v>
      </c>
      <c r="D192" s="271">
        <v>2361</v>
      </c>
      <c r="E192" s="330">
        <v>787</v>
      </c>
      <c r="F192" s="271">
        <v>6959</v>
      </c>
      <c r="G192" s="271">
        <v>3480</v>
      </c>
      <c r="H192" s="271">
        <v>1740</v>
      </c>
      <c r="I192" s="331">
        <v>580</v>
      </c>
      <c r="J192" s="279">
        <v>5914</v>
      </c>
      <c r="K192" s="271">
        <v>2957</v>
      </c>
      <c r="L192" s="271">
        <v>1479</v>
      </c>
      <c r="M192" s="330">
        <v>493</v>
      </c>
      <c r="N192" s="346">
        <v>5140</v>
      </c>
      <c r="O192" s="346">
        <v>2570</v>
      </c>
      <c r="P192" s="346">
        <v>1285</v>
      </c>
      <c r="Q192" s="331">
        <v>428</v>
      </c>
      <c r="R192" s="347">
        <v>3606</v>
      </c>
      <c r="S192" s="346">
        <v>1803</v>
      </c>
      <c r="T192" s="346">
        <v>902</v>
      </c>
      <c r="U192" s="330">
        <v>300</v>
      </c>
      <c r="V192" s="346">
        <v>2646</v>
      </c>
      <c r="W192" s="271">
        <v>1323</v>
      </c>
      <c r="X192" s="271">
        <v>662</v>
      </c>
      <c r="Y192" s="348">
        <v>220</v>
      </c>
      <c r="Z192" s="279">
        <v>2013</v>
      </c>
      <c r="AA192" s="271">
        <v>1007</v>
      </c>
      <c r="AB192" s="271">
        <v>503</v>
      </c>
      <c r="AC192" s="349">
        <v>168</v>
      </c>
      <c r="CW192" s="339"/>
      <c r="CX192" s="340"/>
      <c r="CY192" s="340"/>
      <c r="CZ192" s="340"/>
      <c r="DA192" s="340"/>
      <c r="DB192" s="340"/>
      <c r="DC192" s="340"/>
      <c r="DD192" s="340"/>
      <c r="DE192" s="340"/>
      <c r="DF192" s="340"/>
      <c r="DG192" s="340"/>
      <c r="DH192" s="340"/>
      <c r="DI192" s="340"/>
      <c r="DJ192" s="340"/>
      <c r="DK192" s="340"/>
      <c r="DL192" s="340"/>
      <c r="DM192" s="340"/>
      <c r="DN192" s="340"/>
      <c r="DO192" s="340"/>
      <c r="DP192" s="340"/>
      <c r="DQ192" s="340"/>
      <c r="DR192" s="340"/>
      <c r="DS192" s="340"/>
      <c r="DT192" s="340"/>
      <c r="DU192" s="340"/>
      <c r="DV192" s="340"/>
      <c r="DW192" s="340"/>
      <c r="DX192" s="340"/>
      <c r="DY192" s="340"/>
    </row>
    <row r="193" spans="1:129" s="271" customFormat="1" ht="18" hidden="1" x14ac:dyDescent="0.3">
      <c r="A193" s="345">
        <v>35</v>
      </c>
      <c r="B193" s="279">
        <v>10398</v>
      </c>
      <c r="C193" s="271">
        <v>5199</v>
      </c>
      <c r="D193" s="271">
        <v>2600</v>
      </c>
      <c r="E193" s="330">
        <v>866</v>
      </c>
      <c r="F193" s="271">
        <v>7536</v>
      </c>
      <c r="G193" s="271">
        <v>3768</v>
      </c>
      <c r="H193" s="271">
        <v>1884</v>
      </c>
      <c r="I193" s="331">
        <v>628</v>
      </c>
      <c r="J193" s="279">
        <v>6405</v>
      </c>
      <c r="K193" s="271">
        <v>3203</v>
      </c>
      <c r="L193" s="271">
        <v>1601</v>
      </c>
      <c r="M193" s="330">
        <v>534</v>
      </c>
      <c r="N193" s="346">
        <v>5653</v>
      </c>
      <c r="O193" s="346">
        <v>2827</v>
      </c>
      <c r="P193" s="346">
        <v>1413</v>
      </c>
      <c r="Q193" s="331">
        <v>471</v>
      </c>
      <c r="R193" s="347">
        <v>4134</v>
      </c>
      <c r="S193" s="346">
        <v>2067</v>
      </c>
      <c r="T193" s="346">
        <v>1034</v>
      </c>
      <c r="U193" s="330">
        <v>344</v>
      </c>
      <c r="V193" s="346">
        <v>3046</v>
      </c>
      <c r="W193" s="271">
        <v>1523</v>
      </c>
      <c r="X193" s="271">
        <v>762</v>
      </c>
      <c r="Y193" s="348">
        <v>254</v>
      </c>
      <c r="Z193" s="279">
        <v>2314</v>
      </c>
      <c r="AA193" s="271">
        <v>1157</v>
      </c>
      <c r="AB193" s="271">
        <v>579</v>
      </c>
      <c r="AC193" s="349">
        <v>193</v>
      </c>
      <c r="CW193" s="339"/>
      <c r="CX193" s="340"/>
      <c r="CY193" s="340"/>
      <c r="CZ193" s="340"/>
      <c r="DA193" s="340"/>
      <c r="DB193" s="340"/>
      <c r="DC193" s="340"/>
      <c r="DD193" s="340"/>
      <c r="DE193" s="340"/>
      <c r="DF193" s="340"/>
      <c r="DG193" s="340"/>
      <c r="DH193" s="340"/>
      <c r="DI193" s="340"/>
      <c r="DJ193" s="340"/>
      <c r="DK193" s="340"/>
      <c r="DL193" s="340"/>
      <c r="DM193" s="340"/>
      <c r="DN193" s="340"/>
      <c r="DO193" s="340"/>
      <c r="DP193" s="340"/>
      <c r="DQ193" s="340"/>
      <c r="DR193" s="340"/>
      <c r="DS193" s="340"/>
      <c r="DT193" s="340"/>
      <c r="DU193" s="340"/>
      <c r="DV193" s="340"/>
      <c r="DW193" s="340"/>
      <c r="DX193" s="340"/>
      <c r="DY193" s="340"/>
    </row>
    <row r="194" spans="1:129" s="271" customFormat="1" ht="18" hidden="1" x14ac:dyDescent="0.3">
      <c r="A194" s="345">
        <v>40</v>
      </c>
      <c r="B194" s="279">
        <v>11449</v>
      </c>
      <c r="C194" s="271">
        <v>5725</v>
      </c>
      <c r="D194" s="271">
        <v>2862</v>
      </c>
      <c r="E194" s="330">
        <v>954</v>
      </c>
      <c r="F194" s="271">
        <v>8415</v>
      </c>
      <c r="G194" s="271">
        <v>4208</v>
      </c>
      <c r="H194" s="271">
        <v>2104</v>
      </c>
      <c r="I194" s="331">
        <v>701</v>
      </c>
      <c r="J194" s="279">
        <v>7153</v>
      </c>
      <c r="K194" s="271">
        <v>3577</v>
      </c>
      <c r="L194" s="271">
        <v>1788</v>
      </c>
      <c r="M194" s="330">
        <v>596</v>
      </c>
      <c r="N194" s="346">
        <v>6215</v>
      </c>
      <c r="O194" s="346">
        <v>3108</v>
      </c>
      <c r="P194" s="346">
        <v>1554</v>
      </c>
      <c r="Q194" s="331">
        <v>518</v>
      </c>
      <c r="R194" s="347">
        <v>4760</v>
      </c>
      <c r="S194" s="346">
        <v>2380</v>
      </c>
      <c r="T194" s="346">
        <v>1190</v>
      </c>
      <c r="U194" s="330">
        <v>397</v>
      </c>
      <c r="V194" s="346">
        <v>3504</v>
      </c>
      <c r="W194" s="271">
        <v>1752</v>
      </c>
      <c r="X194" s="271">
        <v>876</v>
      </c>
      <c r="Y194" s="348">
        <v>292</v>
      </c>
      <c r="Z194" s="279">
        <v>2663</v>
      </c>
      <c r="AA194" s="271">
        <v>1332</v>
      </c>
      <c r="AB194" s="271">
        <v>666</v>
      </c>
      <c r="AC194" s="349">
        <v>222</v>
      </c>
      <c r="CW194" s="339"/>
      <c r="CX194" s="340"/>
      <c r="CY194" s="340"/>
      <c r="CZ194" s="340"/>
      <c r="DA194" s="340"/>
      <c r="DB194" s="340"/>
      <c r="DC194" s="340"/>
      <c r="DD194" s="340"/>
      <c r="DE194" s="340"/>
      <c r="DF194" s="340"/>
      <c r="DG194" s="340"/>
      <c r="DH194" s="340"/>
      <c r="DI194" s="340"/>
      <c r="DJ194" s="340"/>
      <c r="DK194" s="340"/>
      <c r="DL194" s="340"/>
      <c r="DM194" s="340"/>
      <c r="DN194" s="340"/>
      <c r="DO194" s="340"/>
      <c r="DP194" s="340"/>
      <c r="DQ194" s="340"/>
      <c r="DR194" s="340"/>
      <c r="DS194" s="340"/>
      <c r="DT194" s="340"/>
      <c r="DU194" s="340"/>
      <c r="DV194" s="340"/>
      <c r="DW194" s="340"/>
      <c r="DX194" s="340"/>
      <c r="DY194" s="340"/>
    </row>
    <row r="195" spans="1:129" s="271" customFormat="1" ht="18" hidden="1" x14ac:dyDescent="0.3">
      <c r="A195" s="345">
        <v>45</v>
      </c>
      <c r="B195" s="279">
        <v>12629</v>
      </c>
      <c r="C195" s="271">
        <v>6315</v>
      </c>
      <c r="D195" s="271">
        <v>3157</v>
      </c>
      <c r="E195" s="330">
        <v>1052</v>
      </c>
      <c r="F195" s="271">
        <v>9910</v>
      </c>
      <c r="G195" s="271">
        <v>4955</v>
      </c>
      <c r="H195" s="271">
        <v>2478</v>
      </c>
      <c r="I195" s="331">
        <v>826</v>
      </c>
      <c r="J195" s="279">
        <v>8424</v>
      </c>
      <c r="K195" s="271">
        <v>4212</v>
      </c>
      <c r="L195" s="271">
        <v>2106</v>
      </c>
      <c r="M195" s="330">
        <v>702</v>
      </c>
      <c r="N195" s="346">
        <v>6835</v>
      </c>
      <c r="O195" s="346">
        <v>3418</v>
      </c>
      <c r="P195" s="346">
        <v>1709</v>
      </c>
      <c r="Q195" s="331">
        <v>569</v>
      </c>
      <c r="R195" s="347">
        <v>5594</v>
      </c>
      <c r="S195" s="346">
        <v>2797</v>
      </c>
      <c r="T195" s="346">
        <v>1399</v>
      </c>
      <c r="U195" s="330">
        <v>466</v>
      </c>
      <c r="V195" s="346">
        <v>4085</v>
      </c>
      <c r="W195" s="271">
        <v>2043</v>
      </c>
      <c r="X195" s="271">
        <v>1021</v>
      </c>
      <c r="Y195" s="348">
        <v>340</v>
      </c>
      <c r="Z195" s="279">
        <v>3103</v>
      </c>
      <c r="AA195" s="271">
        <v>1552</v>
      </c>
      <c r="AB195" s="271">
        <v>776</v>
      </c>
      <c r="AC195" s="349">
        <v>258</v>
      </c>
      <c r="CW195" s="339"/>
      <c r="CX195" s="340"/>
      <c r="CY195" s="340"/>
      <c r="CZ195" s="340"/>
      <c r="DA195" s="340"/>
      <c r="DB195" s="340"/>
      <c r="DC195" s="340"/>
      <c r="DD195" s="340"/>
      <c r="DE195" s="340"/>
      <c r="DF195" s="340"/>
      <c r="DG195" s="340"/>
      <c r="DH195" s="340"/>
      <c r="DI195" s="340"/>
      <c r="DJ195" s="340"/>
      <c r="DK195" s="340"/>
      <c r="DL195" s="340"/>
      <c r="DM195" s="340"/>
      <c r="DN195" s="340"/>
      <c r="DO195" s="340"/>
      <c r="DP195" s="340"/>
      <c r="DQ195" s="340"/>
      <c r="DR195" s="340"/>
      <c r="DS195" s="340"/>
      <c r="DT195" s="340"/>
      <c r="DU195" s="340"/>
      <c r="DV195" s="340"/>
      <c r="DW195" s="340"/>
      <c r="DX195" s="340"/>
      <c r="DY195" s="340"/>
    </row>
    <row r="196" spans="1:129" s="271" customFormat="1" ht="18" hidden="1" x14ac:dyDescent="0.3">
      <c r="A196" s="345">
        <v>50</v>
      </c>
      <c r="B196" s="279">
        <v>14488</v>
      </c>
      <c r="C196" s="271">
        <v>7244</v>
      </c>
      <c r="D196" s="271">
        <v>3622</v>
      </c>
      <c r="E196" s="330">
        <v>1207</v>
      </c>
      <c r="F196" s="271">
        <v>11666</v>
      </c>
      <c r="G196" s="271">
        <v>5833</v>
      </c>
      <c r="H196" s="271">
        <v>2917</v>
      </c>
      <c r="I196" s="331">
        <v>972</v>
      </c>
      <c r="J196" s="279">
        <v>9916</v>
      </c>
      <c r="K196" s="271">
        <v>4958</v>
      </c>
      <c r="L196" s="271">
        <v>2479</v>
      </c>
      <c r="M196" s="330">
        <v>826</v>
      </c>
      <c r="N196" s="346">
        <v>7668</v>
      </c>
      <c r="O196" s="346">
        <v>3834</v>
      </c>
      <c r="P196" s="346">
        <v>1917</v>
      </c>
      <c r="Q196" s="331">
        <v>639</v>
      </c>
      <c r="R196" s="347">
        <v>7029</v>
      </c>
      <c r="S196" s="346">
        <v>3515</v>
      </c>
      <c r="T196" s="346">
        <v>1757</v>
      </c>
      <c r="U196" s="330">
        <v>586</v>
      </c>
      <c r="V196" s="346">
        <v>5141</v>
      </c>
      <c r="W196" s="271">
        <v>2571</v>
      </c>
      <c r="X196" s="271">
        <v>1285</v>
      </c>
      <c r="Y196" s="348">
        <v>428</v>
      </c>
      <c r="Z196" s="279">
        <v>3908</v>
      </c>
      <c r="AA196" s="271">
        <v>1954</v>
      </c>
      <c r="AB196" s="271">
        <v>977</v>
      </c>
      <c r="AC196" s="349">
        <v>326</v>
      </c>
      <c r="CW196" s="339"/>
      <c r="CX196" s="340"/>
      <c r="CY196" s="340"/>
      <c r="CZ196" s="340"/>
      <c r="DA196" s="340"/>
      <c r="DB196" s="340"/>
      <c r="DC196" s="340"/>
      <c r="DD196" s="340"/>
      <c r="DE196" s="340"/>
      <c r="DF196" s="340"/>
      <c r="DG196" s="340"/>
      <c r="DH196" s="340"/>
      <c r="DI196" s="340"/>
      <c r="DJ196" s="340"/>
      <c r="DK196" s="340"/>
      <c r="DL196" s="340"/>
      <c r="DM196" s="340"/>
      <c r="DN196" s="340"/>
      <c r="DO196" s="340"/>
      <c r="DP196" s="340"/>
      <c r="DQ196" s="340"/>
      <c r="DR196" s="340"/>
      <c r="DS196" s="340"/>
      <c r="DT196" s="340"/>
      <c r="DU196" s="340"/>
      <c r="DV196" s="340"/>
      <c r="DW196" s="340"/>
      <c r="DX196" s="340"/>
      <c r="DY196" s="340"/>
    </row>
    <row r="197" spans="1:129" s="271" customFormat="1" ht="18" hidden="1" x14ac:dyDescent="0.3">
      <c r="A197" s="345">
        <v>55</v>
      </c>
      <c r="B197" s="279">
        <v>16708</v>
      </c>
      <c r="C197" s="271">
        <v>8354</v>
      </c>
      <c r="D197" s="271">
        <v>4177</v>
      </c>
      <c r="E197" s="330">
        <v>1392</v>
      </c>
      <c r="F197" s="271">
        <v>13719</v>
      </c>
      <c r="G197" s="271">
        <v>6860</v>
      </c>
      <c r="H197" s="271">
        <v>3430</v>
      </c>
      <c r="I197" s="331">
        <v>1143</v>
      </c>
      <c r="J197" s="279">
        <v>11660</v>
      </c>
      <c r="K197" s="271">
        <v>5830</v>
      </c>
      <c r="L197" s="271">
        <v>2915</v>
      </c>
      <c r="M197" s="330">
        <v>971</v>
      </c>
      <c r="N197" s="346">
        <v>8736</v>
      </c>
      <c r="O197" s="346">
        <v>4368</v>
      </c>
      <c r="P197" s="346">
        <v>2184</v>
      </c>
      <c r="Q197" s="331">
        <v>728</v>
      </c>
      <c r="R197" s="347">
        <v>7928</v>
      </c>
      <c r="S197" s="346">
        <v>3964</v>
      </c>
      <c r="T197" s="346">
        <v>1982</v>
      </c>
      <c r="U197" s="330">
        <v>660</v>
      </c>
      <c r="V197" s="346">
        <v>5801</v>
      </c>
      <c r="W197" s="271">
        <v>2901</v>
      </c>
      <c r="X197" s="271">
        <v>1450</v>
      </c>
      <c r="Y197" s="348">
        <v>483</v>
      </c>
      <c r="Z197" s="279">
        <v>4410</v>
      </c>
      <c r="AA197" s="271">
        <v>2205</v>
      </c>
      <c r="AB197" s="271">
        <v>1103</v>
      </c>
      <c r="AC197" s="349">
        <v>367</v>
      </c>
      <c r="CW197" s="339"/>
      <c r="CX197" s="340"/>
      <c r="CY197" s="340"/>
      <c r="CZ197" s="340"/>
      <c r="DA197" s="340"/>
      <c r="DB197" s="340"/>
      <c r="DC197" s="340"/>
      <c r="DD197" s="340"/>
      <c r="DE197" s="340"/>
      <c r="DF197" s="340"/>
      <c r="DG197" s="340"/>
      <c r="DH197" s="340"/>
      <c r="DI197" s="340"/>
      <c r="DJ197" s="340"/>
      <c r="DK197" s="340"/>
      <c r="DL197" s="340"/>
      <c r="DM197" s="340"/>
      <c r="DN197" s="340"/>
      <c r="DO197" s="340"/>
      <c r="DP197" s="340"/>
      <c r="DQ197" s="340"/>
      <c r="DR197" s="340"/>
      <c r="DS197" s="340"/>
      <c r="DT197" s="340"/>
      <c r="DU197" s="340"/>
      <c r="DV197" s="340"/>
      <c r="DW197" s="340"/>
      <c r="DX197" s="340"/>
      <c r="DY197" s="340"/>
    </row>
    <row r="198" spans="1:129" s="271" customFormat="1" ht="18" hidden="1" x14ac:dyDescent="0.3">
      <c r="A198" s="345">
        <v>60</v>
      </c>
      <c r="B198" s="279">
        <v>22145</v>
      </c>
      <c r="C198" s="271">
        <v>11073</v>
      </c>
      <c r="D198" s="271">
        <v>5536</v>
      </c>
      <c r="E198" s="330">
        <v>1845</v>
      </c>
      <c r="F198" s="271">
        <v>17128</v>
      </c>
      <c r="G198" s="271">
        <v>8564</v>
      </c>
      <c r="H198" s="271">
        <v>4282</v>
      </c>
      <c r="I198" s="331">
        <v>1427</v>
      </c>
      <c r="J198" s="279">
        <v>14560</v>
      </c>
      <c r="K198" s="271">
        <v>7280</v>
      </c>
      <c r="L198" s="271">
        <v>3640</v>
      </c>
      <c r="M198" s="330">
        <v>1213</v>
      </c>
      <c r="N198" s="346">
        <v>10926</v>
      </c>
      <c r="O198" s="346">
        <v>5463</v>
      </c>
      <c r="P198" s="346">
        <v>2732</v>
      </c>
      <c r="Q198" s="331">
        <v>910</v>
      </c>
      <c r="R198" s="347">
        <v>9941</v>
      </c>
      <c r="S198" s="346">
        <v>4971</v>
      </c>
      <c r="T198" s="346">
        <v>2485</v>
      </c>
      <c r="U198" s="330">
        <v>828</v>
      </c>
      <c r="V198" s="346">
        <v>8266</v>
      </c>
      <c r="W198" s="271">
        <v>4133</v>
      </c>
      <c r="X198" s="271">
        <v>2067</v>
      </c>
      <c r="Y198" s="348">
        <v>689</v>
      </c>
      <c r="Z198" s="279">
        <v>6281</v>
      </c>
      <c r="AA198" s="271">
        <v>3141</v>
      </c>
      <c r="AB198" s="271">
        <v>1570</v>
      </c>
      <c r="AC198" s="349">
        <v>523</v>
      </c>
      <c r="CW198" s="339"/>
      <c r="CX198" s="340"/>
      <c r="CY198" s="340"/>
      <c r="CZ198" s="340"/>
      <c r="DA198" s="340"/>
      <c r="DB198" s="340"/>
      <c r="DC198" s="340"/>
      <c r="DD198" s="340"/>
      <c r="DE198" s="340"/>
      <c r="DF198" s="340"/>
      <c r="DG198" s="340"/>
      <c r="DH198" s="340"/>
      <c r="DI198" s="340"/>
      <c r="DJ198" s="340"/>
      <c r="DK198" s="340"/>
      <c r="DL198" s="340"/>
      <c r="DM198" s="340"/>
      <c r="DN198" s="340"/>
      <c r="DO198" s="340"/>
      <c r="DP198" s="340"/>
      <c r="DQ198" s="340"/>
      <c r="DR198" s="340"/>
      <c r="DS198" s="340"/>
      <c r="DT198" s="340"/>
      <c r="DU198" s="340"/>
      <c r="DV198" s="340"/>
      <c r="DW198" s="340"/>
      <c r="DX198" s="340"/>
      <c r="DY198" s="340"/>
    </row>
    <row r="199" spans="1:129" s="271" customFormat="1" ht="18" hidden="1" x14ac:dyDescent="0.3">
      <c r="A199" s="345">
        <v>65</v>
      </c>
      <c r="B199" s="279">
        <v>30784</v>
      </c>
      <c r="C199" s="271">
        <v>15392</v>
      </c>
      <c r="D199" s="271">
        <v>7696</v>
      </c>
      <c r="E199" s="330">
        <v>2564</v>
      </c>
      <c r="F199" s="271">
        <v>23810</v>
      </c>
      <c r="G199" s="271">
        <v>11905</v>
      </c>
      <c r="H199" s="271">
        <v>5953</v>
      </c>
      <c r="I199" s="331">
        <v>1983</v>
      </c>
      <c r="J199" s="279">
        <v>20241</v>
      </c>
      <c r="K199" s="271">
        <v>10121</v>
      </c>
      <c r="L199" s="271">
        <v>5060</v>
      </c>
      <c r="M199" s="330">
        <v>1686</v>
      </c>
      <c r="N199" s="346">
        <v>14739</v>
      </c>
      <c r="O199" s="346">
        <v>7370</v>
      </c>
      <c r="P199" s="346">
        <v>3685</v>
      </c>
      <c r="Q199" s="331">
        <v>1228</v>
      </c>
      <c r="R199" s="347">
        <v>13416</v>
      </c>
      <c r="S199" s="346">
        <v>6708</v>
      </c>
      <c r="T199" s="346">
        <v>3354</v>
      </c>
      <c r="U199" s="330">
        <v>1118</v>
      </c>
      <c r="V199" s="346">
        <v>11491</v>
      </c>
      <c r="W199" s="271">
        <v>5746</v>
      </c>
      <c r="X199" s="271">
        <v>2873</v>
      </c>
      <c r="Y199" s="348">
        <v>957</v>
      </c>
      <c r="Z199" s="279">
        <v>8733</v>
      </c>
      <c r="AA199" s="271">
        <v>4367</v>
      </c>
      <c r="AB199" s="271">
        <v>2183</v>
      </c>
      <c r="AC199" s="349">
        <v>727</v>
      </c>
      <c r="CW199" s="339"/>
      <c r="CX199" s="340"/>
      <c r="CY199" s="340"/>
      <c r="CZ199" s="340"/>
      <c r="DA199" s="340"/>
      <c r="DB199" s="340"/>
      <c r="DC199" s="340"/>
      <c r="DD199" s="340"/>
      <c r="DE199" s="340"/>
      <c r="DF199" s="340"/>
      <c r="DG199" s="340"/>
      <c r="DH199" s="340"/>
      <c r="DI199" s="340"/>
      <c r="DJ199" s="340"/>
      <c r="DK199" s="340"/>
      <c r="DL199" s="340"/>
      <c r="DM199" s="340"/>
      <c r="DN199" s="340"/>
      <c r="DO199" s="340"/>
      <c r="DP199" s="340"/>
      <c r="DQ199" s="340"/>
      <c r="DR199" s="340"/>
      <c r="DS199" s="340"/>
      <c r="DT199" s="340"/>
      <c r="DU199" s="340"/>
      <c r="DV199" s="340"/>
      <c r="DW199" s="340"/>
      <c r="DX199" s="340"/>
      <c r="DY199" s="340"/>
    </row>
    <row r="200" spans="1:129" s="271" customFormat="1" ht="18" hidden="1" x14ac:dyDescent="0.3">
      <c r="A200" s="345">
        <v>70</v>
      </c>
      <c r="B200" s="279">
        <v>42788</v>
      </c>
      <c r="C200" s="271">
        <v>21394</v>
      </c>
      <c r="D200" s="271">
        <v>10697</v>
      </c>
      <c r="E200" s="330">
        <v>3564</v>
      </c>
      <c r="F200" s="271">
        <v>33095</v>
      </c>
      <c r="G200" s="271">
        <v>16548</v>
      </c>
      <c r="H200" s="271">
        <v>8274</v>
      </c>
      <c r="I200" s="331">
        <v>2757</v>
      </c>
      <c r="J200" s="279">
        <v>28134</v>
      </c>
      <c r="K200" s="271">
        <v>14067</v>
      </c>
      <c r="L200" s="271">
        <v>7034</v>
      </c>
      <c r="M200" s="330">
        <v>2344</v>
      </c>
      <c r="N200" s="346">
        <v>20505</v>
      </c>
      <c r="O200" s="346">
        <v>10253</v>
      </c>
      <c r="P200" s="346">
        <v>5126</v>
      </c>
      <c r="Q200" s="331">
        <v>1708</v>
      </c>
      <c r="R200" s="347">
        <v>18658</v>
      </c>
      <c r="S200" s="346">
        <v>9329</v>
      </c>
      <c r="T200" s="346">
        <v>4665</v>
      </c>
      <c r="U200" s="330">
        <v>1554</v>
      </c>
      <c r="V200" s="346">
        <v>15974</v>
      </c>
      <c r="W200" s="271">
        <v>7987</v>
      </c>
      <c r="X200" s="271">
        <v>3994</v>
      </c>
      <c r="Y200" s="348">
        <v>1331</v>
      </c>
      <c r="Z200" s="279">
        <v>12139</v>
      </c>
      <c r="AA200" s="271">
        <v>6070</v>
      </c>
      <c r="AB200" s="271">
        <v>3035</v>
      </c>
      <c r="AC200" s="349">
        <v>1011</v>
      </c>
      <c r="CW200" s="339"/>
      <c r="CX200" s="340"/>
      <c r="CY200" s="340"/>
      <c r="CZ200" s="340"/>
      <c r="DA200" s="340"/>
      <c r="DB200" s="340"/>
      <c r="DC200" s="340"/>
      <c r="DD200" s="340"/>
      <c r="DE200" s="340"/>
      <c r="DF200" s="340"/>
      <c r="DG200" s="340"/>
      <c r="DH200" s="340"/>
      <c r="DI200" s="340"/>
      <c r="DJ200" s="340"/>
      <c r="DK200" s="340"/>
      <c r="DL200" s="340"/>
      <c r="DM200" s="340"/>
      <c r="DN200" s="340"/>
      <c r="DO200" s="340"/>
      <c r="DP200" s="340"/>
      <c r="DQ200" s="340"/>
      <c r="DR200" s="340"/>
      <c r="DS200" s="340"/>
      <c r="DT200" s="340"/>
      <c r="DU200" s="340"/>
      <c r="DV200" s="340"/>
      <c r="DW200" s="340"/>
      <c r="DX200" s="340"/>
      <c r="DY200" s="340"/>
    </row>
    <row r="201" spans="1:129" s="271" customFormat="1" ht="18" hidden="1" x14ac:dyDescent="0.3">
      <c r="A201" s="345">
        <v>75</v>
      </c>
      <c r="B201" s="279">
        <v>57764</v>
      </c>
      <c r="C201" s="271">
        <v>28882</v>
      </c>
      <c r="D201" s="271">
        <v>14441</v>
      </c>
      <c r="E201" s="330">
        <v>4812</v>
      </c>
      <c r="F201" s="271">
        <v>44678</v>
      </c>
      <c r="G201" s="271">
        <v>22339</v>
      </c>
      <c r="H201" s="271">
        <v>11170</v>
      </c>
      <c r="I201" s="331">
        <v>3722</v>
      </c>
      <c r="J201" s="279">
        <v>37980</v>
      </c>
      <c r="K201" s="271">
        <v>18990</v>
      </c>
      <c r="L201" s="271">
        <v>9495</v>
      </c>
      <c r="M201" s="330">
        <v>3164</v>
      </c>
      <c r="N201" s="346">
        <v>27674</v>
      </c>
      <c r="O201" s="346">
        <v>13837</v>
      </c>
      <c r="P201" s="346">
        <v>6919</v>
      </c>
      <c r="Q201" s="331">
        <v>2305</v>
      </c>
      <c r="R201" s="347">
        <v>25184</v>
      </c>
      <c r="S201" s="346">
        <v>12592</v>
      </c>
      <c r="T201" s="346">
        <v>6296</v>
      </c>
      <c r="U201" s="330">
        <v>2098</v>
      </c>
      <c r="V201" s="346">
        <v>21563</v>
      </c>
      <c r="W201" s="271">
        <v>10782</v>
      </c>
      <c r="X201" s="271">
        <v>5391</v>
      </c>
      <c r="Y201" s="348">
        <v>1796</v>
      </c>
      <c r="Z201" s="279">
        <v>16385</v>
      </c>
      <c r="AA201" s="271">
        <v>8193</v>
      </c>
      <c r="AB201" s="271">
        <v>4096</v>
      </c>
      <c r="AC201" s="349">
        <v>1365</v>
      </c>
      <c r="CW201" s="339"/>
      <c r="CX201" s="340"/>
      <c r="CY201" s="340"/>
      <c r="CZ201" s="340"/>
      <c r="DA201" s="340"/>
      <c r="DB201" s="340"/>
      <c r="DC201" s="340"/>
      <c r="DD201" s="340"/>
      <c r="DE201" s="340"/>
      <c r="DF201" s="340"/>
      <c r="DG201" s="340"/>
      <c r="DH201" s="340"/>
      <c r="DI201" s="340"/>
      <c r="DJ201" s="340"/>
      <c r="DK201" s="340"/>
      <c r="DL201" s="340"/>
      <c r="DM201" s="340"/>
      <c r="DN201" s="340"/>
      <c r="DO201" s="340"/>
      <c r="DP201" s="340"/>
      <c r="DQ201" s="340"/>
      <c r="DR201" s="340"/>
      <c r="DS201" s="340"/>
      <c r="DT201" s="340"/>
      <c r="DU201" s="340"/>
      <c r="DV201" s="340"/>
      <c r="DW201" s="340"/>
      <c r="DX201" s="340"/>
      <c r="DY201" s="340"/>
    </row>
    <row r="202" spans="1:129" s="271" customFormat="1" ht="18" hidden="1" x14ac:dyDescent="0.3">
      <c r="A202" s="357">
        <v>80</v>
      </c>
      <c r="B202" s="281">
        <v>80291</v>
      </c>
      <c r="C202" s="282">
        <v>40146</v>
      </c>
      <c r="D202" s="282">
        <v>20073</v>
      </c>
      <c r="E202" s="358">
        <v>6688</v>
      </c>
      <c r="F202" s="282">
        <v>62100</v>
      </c>
      <c r="G202" s="282">
        <v>31050</v>
      </c>
      <c r="H202" s="282">
        <v>15525</v>
      </c>
      <c r="I202" s="359">
        <v>5173</v>
      </c>
      <c r="J202" s="281">
        <v>52791</v>
      </c>
      <c r="K202" s="282">
        <v>26396</v>
      </c>
      <c r="L202" s="282">
        <v>13198</v>
      </c>
      <c r="M202" s="358">
        <v>4397</v>
      </c>
      <c r="N202" s="353">
        <v>38479</v>
      </c>
      <c r="O202" s="353">
        <v>19240</v>
      </c>
      <c r="P202" s="353">
        <v>9620</v>
      </c>
      <c r="Q202" s="359">
        <v>3205</v>
      </c>
      <c r="R202" s="354">
        <v>35025</v>
      </c>
      <c r="S202" s="353">
        <v>17513</v>
      </c>
      <c r="T202" s="353">
        <v>8756</v>
      </c>
      <c r="U202" s="358">
        <v>2918</v>
      </c>
      <c r="V202" s="353">
        <v>29974</v>
      </c>
      <c r="W202" s="282">
        <v>14987</v>
      </c>
      <c r="X202" s="282">
        <v>7494</v>
      </c>
      <c r="Y202" s="355">
        <v>2497</v>
      </c>
      <c r="Z202" s="281">
        <v>22778</v>
      </c>
      <c r="AA202" s="282">
        <v>11389</v>
      </c>
      <c r="AB202" s="282">
        <v>5695</v>
      </c>
      <c r="AC202" s="356">
        <v>1897</v>
      </c>
      <c r="CW202" s="339"/>
      <c r="CX202" s="340"/>
      <c r="CY202" s="340"/>
      <c r="CZ202" s="340"/>
      <c r="DA202" s="340"/>
      <c r="DB202" s="340"/>
      <c r="DC202" s="340"/>
      <c r="DD202" s="340"/>
      <c r="DE202" s="340"/>
      <c r="DF202" s="340"/>
      <c r="DG202" s="340"/>
      <c r="DH202" s="340"/>
      <c r="DI202" s="340"/>
      <c r="DJ202" s="340"/>
      <c r="DK202" s="340"/>
      <c r="DL202" s="340"/>
      <c r="DM202" s="340"/>
      <c r="DN202" s="340"/>
      <c r="DO202" s="340"/>
      <c r="DP202" s="340"/>
      <c r="DQ202" s="340"/>
      <c r="DR202" s="340"/>
      <c r="DS202" s="340"/>
      <c r="DT202" s="340"/>
      <c r="DU202" s="340"/>
      <c r="DV202" s="340"/>
      <c r="DW202" s="340"/>
      <c r="DX202" s="340"/>
      <c r="DY202" s="340"/>
    </row>
    <row r="203" spans="1:129" s="271" customFormat="1" ht="18" hidden="1" x14ac:dyDescent="0.3">
      <c r="A203" s="350">
        <v>0</v>
      </c>
      <c r="B203" s="279" t="s">
        <v>51</v>
      </c>
      <c r="C203" s="271" t="s">
        <v>51</v>
      </c>
      <c r="D203" s="271" t="s">
        <v>51</v>
      </c>
      <c r="E203" s="334" t="s">
        <v>51</v>
      </c>
      <c r="F203" s="279" t="s">
        <v>51</v>
      </c>
      <c r="G203" s="271" t="s">
        <v>51</v>
      </c>
      <c r="H203" s="271" t="s">
        <v>51</v>
      </c>
      <c r="I203" s="334" t="s">
        <v>51</v>
      </c>
      <c r="J203" s="279" t="s">
        <v>51</v>
      </c>
      <c r="K203" s="271" t="s">
        <v>51</v>
      </c>
      <c r="L203" s="271" t="s">
        <v>51</v>
      </c>
      <c r="M203" s="334" t="s">
        <v>51</v>
      </c>
      <c r="N203" s="279" t="s">
        <v>51</v>
      </c>
      <c r="O203" s="271" t="s">
        <v>51</v>
      </c>
      <c r="P203" s="271" t="s">
        <v>51</v>
      </c>
      <c r="Q203" s="334" t="s">
        <v>51</v>
      </c>
      <c r="R203" s="279" t="s">
        <v>51</v>
      </c>
      <c r="S203" s="271" t="s">
        <v>51</v>
      </c>
      <c r="T203" s="271" t="s">
        <v>51</v>
      </c>
      <c r="U203" s="334" t="s">
        <v>51</v>
      </c>
      <c r="V203" s="279" t="s">
        <v>51</v>
      </c>
      <c r="W203" s="271" t="s">
        <v>51</v>
      </c>
      <c r="X203" s="271" t="s">
        <v>51</v>
      </c>
      <c r="Y203" s="334" t="s">
        <v>51</v>
      </c>
      <c r="Z203" s="279" t="s">
        <v>51</v>
      </c>
      <c r="AA203" s="271" t="s">
        <v>51</v>
      </c>
      <c r="AB203" s="271" t="s">
        <v>51</v>
      </c>
      <c r="AC203" s="334" t="s">
        <v>51</v>
      </c>
      <c r="CW203" s="339"/>
      <c r="CX203" s="340"/>
      <c r="CY203" s="340"/>
      <c r="CZ203" s="340"/>
      <c r="DA203" s="340"/>
      <c r="DB203" s="340"/>
      <c r="DC203" s="340"/>
      <c r="DD203" s="340"/>
      <c r="DE203" s="340"/>
      <c r="DF203" s="340"/>
      <c r="DG203" s="340"/>
      <c r="DH203" s="340"/>
      <c r="DI203" s="340"/>
      <c r="DJ203" s="340"/>
      <c r="DK203" s="340"/>
      <c r="DL203" s="340"/>
      <c r="DM203" s="340"/>
      <c r="DN203" s="340"/>
      <c r="DO203" s="340"/>
      <c r="DP203" s="340"/>
      <c r="DQ203" s="340"/>
      <c r="DR203" s="340"/>
      <c r="DS203" s="340"/>
      <c r="DT203" s="340"/>
      <c r="DU203" s="340"/>
      <c r="DV203" s="340"/>
      <c r="DW203" s="340"/>
      <c r="DX203" s="340"/>
      <c r="DY203" s="340"/>
    </row>
    <row r="204" spans="1:129" s="271" customFormat="1" ht="18" hidden="1" x14ac:dyDescent="0.3">
      <c r="A204" s="351">
        <v>1</v>
      </c>
      <c r="B204" s="279">
        <v>3156</v>
      </c>
      <c r="C204" s="271">
        <v>1578</v>
      </c>
      <c r="D204" s="271">
        <v>789</v>
      </c>
      <c r="E204" s="330">
        <v>263</v>
      </c>
      <c r="F204" s="271">
        <v>2231</v>
      </c>
      <c r="G204" s="271">
        <v>1116</v>
      </c>
      <c r="H204" s="271">
        <v>558</v>
      </c>
      <c r="I204" s="331">
        <v>186</v>
      </c>
      <c r="J204" s="279">
        <v>1898</v>
      </c>
      <c r="K204" s="271">
        <v>949</v>
      </c>
      <c r="L204" s="271">
        <v>475</v>
      </c>
      <c r="M204" s="330">
        <v>158</v>
      </c>
      <c r="N204" s="346">
        <v>1583</v>
      </c>
      <c r="O204" s="346">
        <v>792</v>
      </c>
      <c r="P204" s="346">
        <v>396</v>
      </c>
      <c r="Q204" s="331">
        <v>132</v>
      </c>
      <c r="R204" s="347">
        <v>1423</v>
      </c>
      <c r="S204" s="346">
        <v>712</v>
      </c>
      <c r="T204" s="346">
        <v>356</v>
      </c>
      <c r="U204" s="330">
        <v>119</v>
      </c>
      <c r="V204" s="346">
        <v>1039</v>
      </c>
      <c r="W204" s="271">
        <v>520</v>
      </c>
      <c r="X204" s="271">
        <v>260</v>
      </c>
      <c r="Y204" s="348">
        <v>87</v>
      </c>
      <c r="Z204" s="279">
        <v>790</v>
      </c>
      <c r="AA204" s="271">
        <v>395</v>
      </c>
      <c r="AB204" s="271">
        <v>198</v>
      </c>
      <c r="AC204" s="349">
        <v>66</v>
      </c>
      <c r="CW204" s="339"/>
      <c r="CX204" s="340"/>
      <c r="CY204" s="340"/>
      <c r="CZ204" s="340"/>
      <c r="DA204" s="340"/>
      <c r="DB204" s="340"/>
      <c r="DC204" s="340"/>
      <c r="DD204" s="340"/>
      <c r="DE204" s="340"/>
      <c r="DF204" s="340"/>
      <c r="DG204" s="340"/>
      <c r="DH204" s="340"/>
      <c r="DI204" s="340"/>
      <c r="DJ204" s="340"/>
      <c r="DK204" s="340"/>
      <c r="DL204" s="340"/>
      <c r="DM204" s="340"/>
      <c r="DN204" s="340"/>
      <c r="DO204" s="340"/>
      <c r="DP204" s="340"/>
      <c r="DQ204" s="340"/>
      <c r="DR204" s="340"/>
      <c r="DS204" s="340"/>
      <c r="DT204" s="340"/>
      <c r="DU204" s="340"/>
      <c r="DV204" s="340"/>
      <c r="DW204" s="340"/>
      <c r="DX204" s="340"/>
      <c r="DY204" s="340"/>
    </row>
    <row r="205" spans="1:129" s="271" customFormat="1" ht="18" hidden="1" x14ac:dyDescent="0.3">
      <c r="A205" s="351">
        <v>2</v>
      </c>
      <c r="B205" s="279">
        <v>4963</v>
      </c>
      <c r="C205" s="271">
        <v>2482</v>
      </c>
      <c r="D205" s="271">
        <v>1241</v>
      </c>
      <c r="E205" s="330">
        <v>413</v>
      </c>
      <c r="F205" s="271">
        <v>3509</v>
      </c>
      <c r="G205" s="271">
        <v>1755</v>
      </c>
      <c r="H205" s="271">
        <v>877</v>
      </c>
      <c r="I205" s="331">
        <v>292</v>
      </c>
      <c r="J205" s="279">
        <v>2980</v>
      </c>
      <c r="K205" s="271">
        <v>1490</v>
      </c>
      <c r="L205" s="271">
        <v>745</v>
      </c>
      <c r="M205" s="330">
        <v>248</v>
      </c>
      <c r="N205" s="346">
        <v>2568</v>
      </c>
      <c r="O205" s="346">
        <v>1284</v>
      </c>
      <c r="P205" s="346">
        <v>642</v>
      </c>
      <c r="Q205" s="331">
        <v>214</v>
      </c>
      <c r="R205" s="347">
        <v>2261</v>
      </c>
      <c r="S205" s="346">
        <v>1131</v>
      </c>
      <c r="T205" s="346">
        <v>565</v>
      </c>
      <c r="U205" s="330">
        <v>188</v>
      </c>
      <c r="V205" s="346">
        <v>1515</v>
      </c>
      <c r="W205" s="271">
        <v>758</v>
      </c>
      <c r="X205" s="271">
        <v>379</v>
      </c>
      <c r="Y205" s="348">
        <v>126</v>
      </c>
      <c r="Z205" s="279">
        <v>1151</v>
      </c>
      <c r="AA205" s="271">
        <v>576</v>
      </c>
      <c r="AB205" s="271">
        <v>288</v>
      </c>
      <c r="AC205" s="349">
        <v>96</v>
      </c>
      <c r="CW205" s="339"/>
      <c r="CX205" s="340"/>
      <c r="CY205" s="340"/>
      <c r="CZ205" s="340"/>
      <c r="DA205" s="340"/>
      <c r="DB205" s="340"/>
      <c r="DC205" s="340"/>
      <c r="DD205" s="340"/>
      <c r="DE205" s="340"/>
      <c r="DF205" s="340"/>
      <c r="DG205" s="340"/>
      <c r="DH205" s="340"/>
      <c r="DI205" s="340"/>
      <c r="DJ205" s="340"/>
      <c r="DK205" s="340"/>
      <c r="DL205" s="340"/>
      <c r="DM205" s="340"/>
      <c r="DN205" s="340"/>
      <c r="DO205" s="340"/>
      <c r="DP205" s="340"/>
      <c r="DQ205" s="340"/>
      <c r="DR205" s="340"/>
      <c r="DS205" s="340"/>
      <c r="DT205" s="340"/>
      <c r="DU205" s="340"/>
      <c r="DV205" s="340"/>
      <c r="DW205" s="340"/>
      <c r="DX205" s="340"/>
      <c r="DY205" s="340"/>
    </row>
    <row r="206" spans="1:129" s="271" customFormat="1" ht="18" hidden="1" x14ac:dyDescent="0.3">
      <c r="A206" s="352">
        <v>3</v>
      </c>
      <c r="B206" s="281">
        <v>7215</v>
      </c>
      <c r="C206" s="282">
        <v>3608</v>
      </c>
      <c r="D206" s="282">
        <v>1804</v>
      </c>
      <c r="E206" s="332">
        <v>601</v>
      </c>
      <c r="F206" s="282">
        <v>5101</v>
      </c>
      <c r="G206" s="282">
        <v>2551</v>
      </c>
      <c r="H206" s="282">
        <v>1275</v>
      </c>
      <c r="I206" s="333">
        <v>425</v>
      </c>
      <c r="J206" s="281">
        <v>4335</v>
      </c>
      <c r="K206" s="282">
        <v>2168</v>
      </c>
      <c r="L206" s="282">
        <v>1084</v>
      </c>
      <c r="M206" s="332">
        <v>361</v>
      </c>
      <c r="N206" s="353">
        <v>3905</v>
      </c>
      <c r="O206" s="353">
        <v>1953</v>
      </c>
      <c r="P206" s="353">
        <v>976</v>
      </c>
      <c r="Q206" s="333">
        <v>325</v>
      </c>
      <c r="R206" s="354">
        <v>3259</v>
      </c>
      <c r="S206" s="353">
        <v>1630</v>
      </c>
      <c r="T206" s="353">
        <v>815</v>
      </c>
      <c r="U206" s="332">
        <v>271</v>
      </c>
      <c r="V206" s="353">
        <v>2695</v>
      </c>
      <c r="W206" s="282">
        <v>1348</v>
      </c>
      <c r="X206" s="282">
        <v>674</v>
      </c>
      <c r="Y206" s="355">
        <v>224</v>
      </c>
      <c r="Z206" s="281">
        <v>2048</v>
      </c>
      <c r="AA206" s="282">
        <v>1024</v>
      </c>
      <c r="AB206" s="282">
        <v>512</v>
      </c>
      <c r="AC206" s="356">
        <v>171</v>
      </c>
      <c r="CW206" s="339"/>
      <c r="CX206" s="340"/>
      <c r="CY206" s="340"/>
      <c r="CZ206" s="340"/>
      <c r="DA206" s="340"/>
      <c r="DB206" s="340"/>
      <c r="DC206" s="340"/>
      <c r="DD206" s="340"/>
      <c r="DE206" s="340"/>
      <c r="DF206" s="340"/>
      <c r="DG206" s="340"/>
      <c r="DH206" s="340"/>
      <c r="DI206" s="340"/>
      <c r="DJ206" s="340"/>
      <c r="DK206" s="340"/>
      <c r="DL206" s="340"/>
      <c r="DM206" s="340"/>
      <c r="DN206" s="340"/>
      <c r="DO206" s="340"/>
      <c r="DP206" s="340"/>
      <c r="DQ206" s="340"/>
      <c r="DR206" s="340"/>
      <c r="DS206" s="340"/>
      <c r="DT206" s="340"/>
      <c r="DU206" s="340"/>
      <c r="DV206" s="340"/>
      <c r="DW206" s="340"/>
      <c r="DX206" s="340"/>
      <c r="DY206" s="340"/>
    </row>
    <row r="207" spans="1:129" ht="22.95" hidden="1" customHeight="1" x14ac:dyDescent="0.5">
      <c r="A207" s="67"/>
      <c r="B207" s="67"/>
      <c r="C207" s="67"/>
      <c r="D207" s="67"/>
    </row>
    <row r="209" spans="1:20" s="2" customFormat="1" hidden="1" x14ac:dyDescent="0.5">
      <c r="B209" s="742" t="s">
        <v>115</v>
      </c>
      <c r="C209" s="742"/>
      <c r="D209" s="742"/>
      <c r="E209" s="742"/>
      <c r="F209" s="742"/>
      <c r="G209" s="742"/>
      <c r="H209" s="742"/>
      <c r="I209" s="742"/>
      <c r="M209" s="742" t="s">
        <v>116</v>
      </c>
      <c r="N209" s="742"/>
      <c r="O209" s="742"/>
      <c r="P209" s="742"/>
      <c r="Q209" s="742"/>
      <c r="R209" s="742"/>
      <c r="S209" s="742"/>
      <c r="T209" s="742"/>
    </row>
    <row r="210" spans="1:20" s="2" customFormat="1" hidden="1" x14ac:dyDescent="0.5">
      <c r="B210" s="739" t="s">
        <v>37</v>
      </c>
      <c r="C210" s="740"/>
      <c r="D210" s="740"/>
      <c r="E210" s="741"/>
      <c r="F210" s="739" t="s">
        <v>117</v>
      </c>
      <c r="G210" s="740"/>
      <c r="H210" s="740"/>
      <c r="I210" s="741"/>
      <c r="M210" s="739" t="s">
        <v>37</v>
      </c>
      <c r="N210" s="740"/>
      <c r="O210" s="740"/>
      <c r="P210" s="741"/>
      <c r="Q210" s="739" t="s">
        <v>117</v>
      </c>
      <c r="R210" s="740"/>
      <c r="S210" s="740"/>
      <c r="T210" s="741"/>
    </row>
    <row r="211" spans="1:20" s="2" customFormat="1" hidden="1" x14ac:dyDescent="0.5">
      <c r="B211" s="371" t="s">
        <v>102</v>
      </c>
      <c r="C211" s="372" t="s">
        <v>103</v>
      </c>
      <c r="D211" s="372" t="s">
        <v>104</v>
      </c>
      <c r="E211" s="372" t="s">
        <v>105</v>
      </c>
      <c r="F211" s="371" t="s">
        <v>102</v>
      </c>
      <c r="G211" s="372" t="s">
        <v>103</v>
      </c>
      <c r="H211" s="372" t="s">
        <v>104</v>
      </c>
      <c r="I211" s="373" t="s">
        <v>118</v>
      </c>
      <c r="M211" s="371" t="s">
        <v>102</v>
      </c>
      <c r="N211" s="372" t="s">
        <v>103</v>
      </c>
      <c r="O211" s="372" t="s">
        <v>104</v>
      </c>
      <c r="P211" s="372" t="s">
        <v>105</v>
      </c>
      <c r="Q211" s="371" t="s">
        <v>102</v>
      </c>
      <c r="R211" s="372" t="s">
        <v>103</v>
      </c>
      <c r="S211" s="372" t="s">
        <v>104</v>
      </c>
      <c r="T211" s="373" t="s">
        <v>118</v>
      </c>
    </row>
    <row r="212" spans="1:20" s="2" customFormat="1" hidden="1" x14ac:dyDescent="0.5">
      <c r="A212" s="368">
        <v>18</v>
      </c>
      <c r="B212" s="316" t="s">
        <v>51</v>
      </c>
      <c r="C212" s="301" t="s">
        <v>51</v>
      </c>
      <c r="D212" s="301" t="s">
        <v>51</v>
      </c>
      <c r="E212" s="317" t="s">
        <v>51</v>
      </c>
      <c r="F212" s="301" t="s">
        <v>51</v>
      </c>
      <c r="G212" s="301" t="s">
        <v>51</v>
      </c>
      <c r="H212" s="301" t="s">
        <v>51</v>
      </c>
      <c r="I212" s="317" t="s">
        <v>51</v>
      </c>
      <c r="L212" s="368">
        <v>18</v>
      </c>
      <c r="M212" s="316">
        <v>816</v>
      </c>
      <c r="N212" s="301">
        <v>408</v>
      </c>
      <c r="O212" s="301">
        <v>204</v>
      </c>
      <c r="P212" s="317">
        <v>68</v>
      </c>
      <c r="Q212" s="301">
        <v>848</v>
      </c>
      <c r="R212" s="301">
        <v>424</v>
      </c>
      <c r="S212" s="301">
        <v>212</v>
      </c>
      <c r="T212" s="317">
        <v>71</v>
      </c>
    </row>
    <row r="213" spans="1:20" s="2" customFormat="1" hidden="1" x14ac:dyDescent="0.5">
      <c r="A213" s="368">
        <v>19</v>
      </c>
      <c r="B213" s="316" t="s">
        <v>51</v>
      </c>
      <c r="C213" s="301" t="s">
        <v>51</v>
      </c>
      <c r="D213" s="301" t="s">
        <v>51</v>
      </c>
      <c r="E213" s="317" t="s">
        <v>51</v>
      </c>
      <c r="F213" s="301" t="s">
        <v>51</v>
      </c>
      <c r="G213" s="301" t="s">
        <v>51</v>
      </c>
      <c r="H213" s="301" t="s">
        <v>51</v>
      </c>
      <c r="I213" s="317" t="s">
        <v>51</v>
      </c>
      <c r="L213" s="368">
        <v>19</v>
      </c>
      <c r="M213" s="316">
        <v>830</v>
      </c>
      <c r="N213" s="301">
        <v>415</v>
      </c>
      <c r="O213" s="301">
        <v>208</v>
      </c>
      <c r="P213" s="317">
        <v>69</v>
      </c>
      <c r="Q213" s="301">
        <v>864</v>
      </c>
      <c r="R213" s="301">
        <v>432</v>
      </c>
      <c r="S213" s="301">
        <v>216</v>
      </c>
      <c r="T213" s="317">
        <v>72</v>
      </c>
    </row>
    <row r="214" spans="1:20" s="2" customFormat="1" hidden="1" x14ac:dyDescent="0.5">
      <c r="A214" s="368">
        <v>20</v>
      </c>
      <c r="B214" s="316" t="s">
        <v>51</v>
      </c>
      <c r="C214" s="301" t="s">
        <v>51</v>
      </c>
      <c r="D214" s="301" t="s">
        <v>51</v>
      </c>
      <c r="E214" s="317" t="s">
        <v>51</v>
      </c>
      <c r="F214" s="301" t="s">
        <v>51</v>
      </c>
      <c r="G214" s="301" t="s">
        <v>51</v>
      </c>
      <c r="H214" s="301" t="s">
        <v>51</v>
      </c>
      <c r="I214" s="317" t="s">
        <v>51</v>
      </c>
      <c r="L214" s="368">
        <v>20</v>
      </c>
      <c r="M214" s="316">
        <v>848</v>
      </c>
      <c r="N214" s="301">
        <v>424</v>
      </c>
      <c r="O214" s="301">
        <v>212</v>
      </c>
      <c r="P214" s="317">
        <v>71</v>
      </c>
      <c r="Q214" s="301">
        <v>881</v>
      </c>
      <c r="R214" s="301">
        <v>441</v>
      </c>
      <c r="S214" s="301">
        <v>220</v>
      </c>
      <c r="T214" s="317">
        <v>73</v>
      </c>
    </row>
    <row r="215" spans="1:20" s="2" customFormat="1" hidden="1" x14ac:dyDescent="0.5">
      <c r="A215" s="368">
        <v>21</v>
      </c>
      <c r="B215" s="316" t="s">
        <v>51</v>
      </c>
      <c r="C215" s="301" t="s">
        <v>51</v>
      </c>
      <c r="D215" s="301" t="s">
        <v>51</v>
      </c>
      <c r="E215" s="317" t="s">
        <v>51</v>
      </c>
      <c r="F215" s="301" t="s">
        <v>51</v>
      </c>
      <c r="G215" s="301" t="s">
        <v>51</v>
      </c>
      <c r="H215" s="301" t="s">
        <v>51</v>
      </c>
      <c r="I215" s="317" t="s">
        <v>51</v>
      </c>
      <c r="L215" s="368">
        <v>21</v>
      </c>
      <c r="M215" s="316">
        <v>864</v>
      </c>
      <c r="N215" s="301">
        <v>432</v>
      </c>
      <c r="O215" s="301">
        <v>216</v>
      </c>
      <c r="P215" s="317">
        <v>72</v>
      </c>
      <c r="Q215" s="301">
        <v>895</v>
      </c>
      <c r="R215" s="301">
        <v>448</v>
      </c>
      <c r="S215" s="301">
        <v>224</v>
      </c>
      <c r="T215" s="317">
        <v>75</v>
      </c>
    </row>
    <row r="216" spans="1:20" s="2" customFormat="1" hidden="1" x14ac:dyDescent="0.5">
      <c r="A216" s="368">
        <v>22</v>
      </c>
      <c r="B216" s="316" t="s">
        <v>51</v>
      </c>
      <c r="C216" s="301" t="s">
        <v>51</v>
      </c>
      <c r="D216" s="301" t="s">
        <v>51</v>
      </c>
      <c r="E216" s="317" t="s">
        <v>51</v>
      </c>
      <c r="F216" s="301" t="s">
        <v>51</v>
      </c>
      <c r="G216" s="301" t="s">
        <v>51</v>
      </c>
      <c r="H216" s="301" t="s">
        <v>51</v>
      </c>
      <c r="I216" s="317" t="s">
        <v>51</v>
      </c>
      <c r="L216" s="368">
        <v>22</v>
      </c>
      <c r="M216" s="316">
        <v>864</v>
      </c>
      <c r="N216" s="301">
        <v>432</v>
      </c>
      <c r="O216" s="301">
        <v>216</v>
      </c>
      <c r="P216" s="317">
        <v>72</v>
      </c>
      <c r="Q216" s="301">
        <v>895</v>
      </c>
      <c r="R216" s="301">
        <v>448</v>
      </c>
      <c r="S216" s="301">
        <v>224</v>
      </c>
      <c r="T216" s="317">
        <v>75</v>
      </c>
    </row>
    <row r="217" spans="1:20" s="2" customFormat="1" hidden="1" x14ac:dyDescent="0.5">
      <c r="A217" s="368">
        <v>23</v>
      </c>
      <c r="B217" s="316" t="s">
        <v>51</v>
      </c>
      <c r="C217" s="301" t="s">
        <v>51</v>
      </c>
      <c r="D217" s="301" t="s">
        <v>51</v>
      </c>
      <c r="E217" s="317" t="s">
        <v>51</v>
      </c>
      <c r="F217" s="301" t="s">
        <v>51</v>
      </c>
      <c r="G217" s="301" t="s">
        <v>51</v>
      </c>
      <c r="H217" s="301" t="s">
        <v>51</v>
      </c>
      <c r="I217" s="317" t="s">
        <v>51</v>
      </c>
      <c r="L217" s="368">
        <v>23</v>
      </c>
      <c r="M217" s="316">
        <v>881</v>
      </c>
      <c r="N217" s="301">
        <v>441</v>
      </c>
      <c r="O217" s="301">
        <v>220</v>
      </c>
      <c r="P217" s="317">
        <v>73</v>
      </c>
      <c r="Q217" s="301">
        <v>912</v>
      </c>
      <c r="R217" s="301">
        <v>456</v>
      </c>
      <c r="S217" s="301">
        <v>228</v>
      </c>
      <c r="T217" s="317">
        <v>76</v>
      </c>
    </row>
    <row r="218" spans="1:20" s="2" customFormat="1" hidden="1" x14ac:dyDescent="0.5">
      <c r="A218" s="368">
        <v>24</v>
      </c>
      <c r="B218" s="316" t="s">
        <v>51</v>
      </c>
      <c r="C218" s="301" t="s">
        <v>51</v>
      </c>
      <c r="D218" s="301" t="s">
        <v>51</v>
      </c>
      <c r="E218" s="317" t="s">
        <v>51</v>
      </c>
      <c r="F218" s="301" t="s">
        <v>51</v>
      </c>
      <c r="G218" s="301" t="s">
        <v>51</v>
      </c>
      <c r="H218" s="301" t="s">
        <v>51</v>
      </c>
      <c r="I218" s="317" t="s">
        <v>51</v>
      </c>
      <c r="L218" s="368">
        <v>24</v>
      </c>
      <c r="M218" s="316">
        <v>895</v>
      </c>
      <c r="N218" s="301">
        <v>448</v>
      </c>
      <c r="O218" s="301">
        <v>224</v>
      </c>
      <c r="P218" s="317">
        <v>75</v>
      </c>
      <c r="Q218" s="301">
        <v>927</v>
      </c>
      <c r="R218" s="301">
        <v>464</v>
      </c>
      <c r="S218" s="301">
        <v>232</v>
      </c>
      <c r="T218" s="317">
        <v>77</v>
      </c>
    </row>
    <row r="219" spans="1:20" s="2" customFormat="1" hidden="1" x14ac:dyDescent="0.5">
      <c r="A219" s="368">
        <v>25</v>
      </c>
      <c r="B219" s="316" t="s">
        <v>51</v>
      </c>
      <c r="C219" s="301" t="s">
        <v>51</v>
      </c>
      <c r="D219" s="301" t="s">
        <v>51</v>
      </c>
      <c r="E219" s="317" t="s">
        <v>51</v>
      </c>
      <c r="F219" s="301" t="s">
        <v>51</v>
      </c>
      <c r="G219" s="301" t="s">
        <v>51</v>
      </c>
      <c r="H219" s="301" t="s">
        <v>51</v>
      </c>
      <c r="I219" s="317" t="s">
        <v>51</v>
      </c>
      <c r="L219" s="368">
        <v>25</v>
      </c>
      <c r="M219" s="316">
        <v>943</v>
      </c>
      <c r="N219" s="301">
        <v>472</v>
      </c>
      <c r="O219" s="301">
        <v>236</v>
      </c>
      <c r="P219" s="317">
        <v>79</v>
      </c>
      <c r="Q219" s="301">
        <v>992</v>
      </c>
      <c r="R219" s="301">
        <v>496</v>
      </c>
      <c r="S219" s="301">
        <v>248</v>
      </c>
      <c r="T219" s="317">
        <v>83</v>
      </c>
    </row>
    <row r="220" spans="1:20" s="2" customFormat="1" hidden="1" x14ac:dyDescent="0.5">
      <c r="A220" s="368">
        <v>26</v>
      </c>
      <c r="B220" s="316" t="s">
        <v>51</v>
      </c>
      <c r="C220" s="301" t="s">
        <v>51</v>
      </c>
      <c r="D220" s="301" t="s">
        <v>51</v>
      </c>
      <c r="E220" s="317" t="s">
        <v>51</v>
      </c>
      <c r="F220" s="301" t="s">
        <v>51</v>
      </c>
      <c r="G220" s="301" t="s">
        <v>51</v>
      </c>
      <c r="H220" s="301" t="s">
        <v>51</v>
      </c>
      <c r="I220" s="317" t="s">
        <v>51</v>
      </c>
      <c r="L220" s="368">
        <v>26</v>
      </c>
      <c r="M220" s="316">
        <v>960</v>
      </c>
      <c r="N220" s="301">
        <v>480</v>
      </c>
      <c r="O220" s="301">
        <v>240</v>
      </c>
      <c r="P220" s="317">
        <v>80</v>
      </c>
      <c r="Q220" s="301">
        <v>1007</v>
      </c>
      <c r="R220" s="301">
        <v>504</v>
      </c>
      <c r="S220" s="301">
        <v>252</v>
      </c>
      <c r="T220" s="317">
        <v>84</v>
      </c>
    </row>
    <row r="221" spans="1:20" s="2" customFormat="1" hidden="1" x14ac:dyDescent="0.5">
      <c r="A221" s="368">
        <v>27</v>
      </c>
      <c r="B221" s="316" t="s">
        <v>51</v>
      </c>
      <c r="C221" s="301" t="s">
        <v>51</v>
      </c>
      <c r="D221" s="301" t="s">
        <v>51</v>
      </c>
      <c r="E221" s="317" t="s">
        <v>51</v>
      </c>
      <c r="F221" s="301" t="s">
        <v>51</v>
      </c>
      <c r="G221" s="301" t="s">
        <v>51</v>
      </c>
      <c r="H221" s="301" t="s">
        <v>51</v>
      </c>
      <c r="I221" s="317" t="s">
        <v>51</v>
      </c>
      <c r="L221" s="368">
        <v>27</v>
      </c>
      <c r="M221" s="316">
        <v>976</v>
      </c>
      <c r="N221" s="301">
        <v>488</v>
      </c>
      <c r="O221" s="301">
        <v>244</v>
      </c>
      <c r="P221" s="317">
        <v>81</v>
      </c>
      <c r="Q221" s="301">
        <v>1023</v>
      </c>
      <c r="R221" s="301">
        <v>512</v>
      </c>
      <c r="S221" s="301">
        <v>256</v>
      </c>
      <c r="T221" s="317">
        <v>85</v>
      </c>
    </row>
    <row r="222" spans="1:20" s="2" customFormat="1" hidden="1" x14ac:dyDescent="0.5">
      <c r="A222" s="368">
        <v>28</v>
      </c>
      <c r="B222" s="316" t="s">
        <v>51</v>
      </c>
      <c r="C222" s="301" t="s">
        <v>51</v>
      </c>
      <c r="D222" s="301" t="s">
        <v>51</v>
      </c>
      <c r="E222" s="317" t="s">
        <v>51</v>
      </c>
      <c r="F222" s="301" t="s">
        <v>51</v>
      </c>
      <c r="G222" s="301" t="s">
        <v>51</v>
      </c>
      <c r="H222" s="301" t="s">
        <v>51</v>
      </c>
      <c r="I222" s="317" t="s">
        <v>51</v>
      </c>
      <c r="L222" s="368">
        <v>28</v>
      </c>
      <c r="M222" s="316">
        <v>1007</v>
      </c>
      <c r="N222" s="301">
        <v>504</v>
      </c>
      <c r="O222" s="301">
        <v>252</v>
      </c>
      <c r="P222" s="317">
        <v>84</v>
      </c>
      <c r="Q222" s="301">
        <v>1039</v>
      </c>
      <c r="R222" s="301">
        <v>520</v>
      </c>
      <c r="S222" s="301">
        <v>260</v>
      </c>
      <c r="T222" s="317">
        <v>87</v>
      </c>
    </row>
    <row r="223" spans="1:20" s="2" customFormat="1" hidden="1" x14ac:dyDescent="0.5">
      <c r="A223" s="368">
        <v>29</v>
      </c>
      <c r="B223" s="316" t="s">
        <v>51</v>
      </c>
      <c r="C223" s="301" t="s">
        <v>51</v>
      </c>
      <c r="D223" s="301" t="s">
        <v>51</v>
      </c>
      <c r="E223" s="317" t="s">
        <v>51</v>
      </c>
      <c r="F223" s="301" t="s">
        <v>51</v>
      </c>
      <c r="G223" s="301" t="s">
        <v>51</v>
      </c>
      <c r="H223" s="301" t="s">
        <v>51</v>
      </c>
      <c r="I223" s="317" t="s">
        <v>51</v>
      </c>
      <c r="L223" s="368">
        <v>29</v>
      </c>
      <c r="M223" s="316">
        <v>1023</v>
      </c>
      <c r="N223" s="301">
        <v>512</v>
      </c>
      <c r="O223" s="301">
        <v>256</v>
      </c>
      <c r="P223" s="317">
        <v>85</v>
      </c>
      <c r="Q223" s="301">
        <v>1057</v>
      </c>
      <c r="R223" s="301">
        <v>529</v>
      </c>
      <c r="S223" s="301">
        <v>264</v>
      </c>
      <c r="T223" s="317">
        <v>88</v>
      </c>
    </row>
    <row r="224" spans="1:20" s="2" customFormat="1" hidden="1" x14ac:dyDescent="0.5">
      <c r="A224" s="368">
        <v>30</v>
      </c>
      <c r="B224" s="316" t="s">
        <v>51</v>
      </c>
      <c r="C224" s="301" t="s">
        <v>51</v>
      </c>
      <c r="D224" s="301" t="s">
        <v>51</v>
      </c>
      <c r="E224" s="317" t="s">
        <v>51</v>
      </c>
      <c r="F224" s="301" t="s">
        <v>51</v>
      </c>
      <c r="G224" s="301" t="s">
        <v>51</v>
      </c>
      <c r="H224" s="301" t="s">
        <v>51</v>
      </c>
      <c r="I224" s="317" t="s">
        <v>51</v>
      </c>
      <c r="L224" s="368">
        <v>30</v>
      </c>
      <c r="M224" s="316">
        <v>1057</v>
      </c>
      <c r="N224" s="301">
        <v>529</v>
      </c>
      <c r="O224" s="301">
        <v>264</v>
      </c>
      <c r="P224" s="317">
        <v>88</v>
      </c>
      <c r="Q224" s="301">
        <v>1280</v>
      </c>
      <c r="R224" s="301">
        <v>640</v>
      </c>
      <c r="S224" s="301">
        <v>320</v>
      </c>
      <c r="T224" s="317">
        <v>107</v>
      </c>
    </row>
    <row r="225" spans="1:20" s="2" customFormat="1" hidden="1" x14ac:dyDescent="0.5">
      <c r="A225" s="368">
        <v>31</v>
      </c>
      <c r="B225" s="316" t="s">
        <v>51</v>
      </c>
      <c r="C225" s="301" t="s">
        <v>51</v>
      </c>
      <c r="D225" s="301" t="s">
        <v>51</v>
      </c>
      <c r="E225" s="317" t="s">
        <v>51</v>
      </c>
      <c r="F225" s="301" t="s">
        <v>51</v>
      </c>
      <c r="G225" s="301" t="s">
        <v>51</v>
      </c>
      <c r="H225" s="301" t="s">
        <v>51</v>
      </c>
      <c r="I225" s="317" t="s">
        <v>51</v>
      </c>
      <c r="L225" s="368">
        <v>31</v>
      </c>
      <c r="M225" s="316">
        <v>1071</v>
      </c>
      <c r="N225" s="301">
        <v>536</v>
      </c>
      <c r="O225" s="301">
        <v>268</v>
      </c>
      <c r="P225" s="317">
        <v>89</v>
      </c>
      <c r="Q225" s="301">
        <v>1296</v>
      </c>
      <c r="R225" s="301">
        <v>648</v>
      </c>
      <c r="S225" s="301">
        <v>324</v>
      </c>
      <c r="T225" s="317">
        <v>108</v>
      </c>
    </row>
    <row r="226" spans="1:20" s="2" customFormat="1" hidden="1" x14ac:dyDescent="0.5">
      <c r="A226" s="368">
        <v>32</v>
      </c>
      <c r="B226" s="316" t="s">
        <v>51</v>
      </c>
      <c r="C226" s="301" t="s">
        <v>51</v>
      </c>
      <c r="D226" s="301" t="s">
        <v>51</v>
      </c>
      <c r="E226" s="317" t="s">
        <v>51</v>
      </c>
      <c r="F226" s="301" t="s">
        <v>51</v>
      </c>
      <c r="G226" s="301" t="s">
        <v>51</v>
      </c>
      <c r="H226" s="301" t="s">
        <v>51</v>
      </c>
      <c r="I226" s="317" t="s">
        <v>51</v>
      </c>
      <c r="L226" s="368">
        <v>32</v>
      </c>
      <c r="M226" s="316">
        <v>1088</v>
      </c>
      <c r="N226" s="301">
        <v>544</v>
      </c>
      <c r="O226" s="301">
        <v>272</v>
      </c>
      <c r="P226" s="317">
        <v>91</v>
      </c>
      <c r="Q226" s="301">
        <v>1328</v>
      </c>
      <c r="R226" s="301">
        <v>664</v>
      </c>
      <c r="S226" s="301">
        <v>332</v>
      </c>
      <c r="T226" s="317">
        <v>111</v>
      </c>
    </row>
    <row r="227" spans="1:20" s="2" customFormat="1" hidden="1" x14ac:dyDescent="0.5">
      <c r="A227" s="368">
        <v>33</v>
      </c>
      <c r="B227" s="316" t="s">
        <v>51</v>
      </c>
      <c r="C227" s="301" t="s">
        <v>51</v>
      </c>
      <c r="D227" s="301" t="s">
        <v>51</v>
      </c>
      <c r="E227" s="317" t="s">
        <v>51</v>
      </c>
      <c r="F227" s="301" t="s">
        <v>51</v>
      </c>
      <c r="G227" s="301" t="s">
        <v>51</v>
      </c>
      <c r="H227" s="301" t="s">
        <v>51</v>
      </c>
      <c r="I227" s="317" t="s">
        <v>51</v>
      </c>
      <c r="L227" s="368">
        <v>33</v>
      </c>
      <c r="M227" s="316">
        <v>1119</v>
      </c>
      <c r="N227" s="301">
        <v>560</v>
      </c>
      <c r="O227" s="301">
        <v>280</v>
      </c>
      <c r="P227" s="317">
        <v>93</v>
      </c>
      <c r="Q227" s="301">
        <v>1343</v>
      </c>
      <c r="R227" s="301">
        <v>672</v>
      </c>
      <c r="S227" s="301">
        <v>336</v>
      </c>
      <c r="T227" s="317">
        <v>112</v>
      </c>
    </row>
    <row r="228" spans="1:20" s="2" customFormat="1" hidden="1" x14ac:dyDescent="0.5">
      <c r="A228" s="368">
        <v>34</v>
      </c>
      <c r="B228" s="316" t="s">
        <v>51</v>
      </c>
      <c r="C228" s="301" t="s">
        <v>51</v>
      </c>
      <c r="D228" s="301" t="s">
        <v>51</v>
      </c>
      <c r="E228" s="317" t="s">
        <v>51</v>
      </c>
      <c r="F228" s="301" t="s">
        <v>51</v>
      </c>
      <c r="G228" s="301" t="s">
        <v>51</v>
      </c>
      <c r="H228" s="301" t="s">
        <v>51</v>
      </c>
      <c r="I228" s="317" t="s">
        <v>51</v>
      </c>
      <c r="L228" s="368">
        <v>34</v>
      </c>
      <c r="M228" s="316">
        <v>1135</v>
      </c>
      <c r="N228" s="301">
        <v>568</v>
      </c>
      <c r="O228" s="301">
        <v>284</v>
      </c>
      <c r="P228" s="317">
        <v>95</v>
      </c>
      <c r="Q228" s="301">
        <v>1375</v>
      </c>
      <c r="R228" s="301">
        <v>688</v>
      </c>
      <c r="S228" s="301">
        <v>344</v>
      </c>
      <c r="T228" s="317">
        <v>115</v>
      </c>
    </row>
    <row r="229" spans="1:20" s="2" customFormat="1" hidden="1" x14ac:dyDescent="0.5">
      <c r="A229" s="368">
        <v>35</v>
      </c>
      <c r="B229" s="316" t="s">
        <v>51</v>
      </c>
      <c r="C229" s="301" t="s">
        <v>51</v>
      </c>
      <c r="D229" s="301" t="s">
        <v>51</v>
      </c>
      <c r="E229" s="317" t="s">
        <v>51</v>
      </c>
      <c r="F229" s="301" t="s">
        <v>51</v>
      </c>
      <c r="G229" s="301" t="s">
        <v>51</v>
      </c>
      <c r="H229" s="301" t="s">
        <v>51</v>
      </c>
      <c r="I229" s="317" t="s">
        <v>51</v>
      </c>
      <c r="L229" s="368">
        <v>35</v>
      </c>
      <c r="M229" s="316">
        <v>1169</v>
      </c>
      <c r="N229" s="301">
        <v>585</v>
      </c>
      <c r="O229" s="301">
        <v>292</v>
      </c>
      <c r="P229" s="317">
        <v>97</v>
      </c>
      <c r="Q229" s="301">
        <v>1407</v>
      </c>
      <c r="R229" s="301">
        <v>704</v>
      </c>
      <c r="S229" s="301">
        <v>352</v>
      </c>
      <c r="T229" s="317">
        <v>117</v>
      </c>
    </row>
    <row r="230" spans="1:20" s="2" customFormat="1" hidden="1" x14ac:dyDescent="0.5">
      <c r="A230" s="368">
        <v>36</v>
      </c>
      <c r="B230" s="316" t="s">
        <v>51</v>
      </c>
      <c r="C230" s="301" t="s">
        <v>51</v>
      </c>
      <c r="D230" s="301" t="s">
        <v>51</v>
      </c>
      <c r="E230" s="317" t="s">
        <v>51</v>
      </c>
      <c r="F230" s="301" t="s">
        <v>51</v>
      </c>
      <c r="G230" s="301" t="s">
        <v>51</v>
      </c>
      <c r="H230" s="301" t="s">
        <v>51</v>
      </c>
      <c r="I230" s="317" t="s">
        <v>51</v>
      </c>
      <c r="L230" s="368">
        <v>36</v>
      </c>
      <c r="M230" s="316">
        <v>1183</v>
      </c>
      <c r="N230" s="301">
        <v>592</v>
      </c>
      <c r="O230" s="301">
        <v>296</v>
      </c>
      <c r="P230" s="317">
        <v>99</v>
      </c>
      <c r="Q230" s="301">
        <v>1440</v>
      </c>
      <c r="R230" s="301">
        <v>720</v>
      </c>
      <c r="S230" s="301">
        <v>360</v>
      </c>
      <c r="T230" s="317">
        <v>120</v>
      </c>
    </row>
    <row r="231" spans="1:20" s="2" customFormat="1" hidden="1" x14ac:dyDescent="0.5">
      <c r="A231" s="368">
        <v>37</v>
      </c>
      <c r="B231" s="316" t="s">
        <v>51</v>
      </c>
      <c r="C231" s="301" t="s">
        <v>51</v>
      </c>
      <c r="D231" s="301" t="s">
        <v>51</v>
      </c>
      <c r="E231" s="317" t="s">
        <v>51</v>
      </c>
      <c r="F231" s="301" t="s">
        <v>51</v>
      </c>
      <c r="G231" s="301" t="s">
        <v>51</v>
      </c>
      <c r="H231" s="301" t="s">
        <v>51</v>
      </c>
      <c r="I231" s="317" t="s">
        <v>51</v>
      </c>
      <c r="L231" s="368">
        <v>37</v>
      </c>
      <c r="M231" s="316">
        <v>1200</v>
      </c>
      <c r="N231" s="301">
        <v>600</v>
      </c>
      <c r="O231" s="301">
        <v>300</v>
      </c>
      <c r="P231" s="317">
        <v>100</v>
      </c>
      <c r="Q231" s="301">
        <v>1455</v>
      </c>
      <c r="R231" s="301">
        <v>728</v>
      </c>
      <c r="S231" s="301">
        <v>364</v>
      </c>
      <c r="T231" s="317">
        <v>121</v>
      </c>
    </row>
    <row r="232" spans="1:20" s="2" customFormat="1" hidden="1" x14ac:dyDescent="0.5">
      <c r="A232" s="368">
        <v>38</v>
      </c>
      <c r="B232" s="316" t="s">
        <v>51</v>
      </c>
      <c r="C232" s="301" t="s">
        <v>51</v>
      </c>
      <c r="D232" s="301" t="s">
        <v>51</v>
      </c>
      <c r="E232" s="317" t="s">
        <v>51</v>
      </c>
      <c r="F232" s="301" t="s">
        <v>51</v>
      </c>
      <c r="G232" s="301" t="s">
        <v>51</v>
      </c>
      <c r="H232" s="301" t="s">
        <v>51</v>
      </c>
      <c r="I232" s="317" t="s">
        <v>51</v>
      </c>
      <c r="L232" s="368">
        <v>38</v>
      </c>
      <c r="M232" s="316">
        <v>1231</v>
      </c>
      <c r="N232" s="301">
        <v>616</v>
      </c>
      <c r="O232" s="301">
        <v>308</v>
      </c>
      <c r="P232" s="317">
        <v>103</v>
      </c>
      <c r="Q232" s="301">
        <v>1487</v>
      </c>
      <c r="R232" s="301">
        <v>744</v>
      </c>
      <c r="S232" s="301">
        <v>372</v>
      </c>
      <c r="T232" s="317">
        <v>124</v>
      </c>
    </row>
    <row r="233" spans="1:20" s="2" customFormat="1" hidden="1" x14ac:dyDescent="0.5">
      <c r="A233" s="368">
        <v>39</v>
      </c>
      <c r="B233" s="316" t="s">
        <v>51</v>
      </c>
      <c r="C233" s="301" t="s">
        <v>51</v>
      </c>
      <c r="D233" s="301" t="s">
        <v>51</v>
      </c>
      <c r="E233" s="317" t="s">
        <v>51</v>
      </c>
      <c r="F233" s="301" t="s">
        <v>51</v>
      </c>
      <c r="G233" s="301" t="s">
        <v>51</v>
      </c>
      <c r="H233" s="301" t="s">
        <v>51</v>
      </c>
      <c r="I233" s="317" t="s">
        <v>51</v>
      </c>
      <c r="L233" s="368">
        <v>39</v>
      </c>
      <c r="M233" s="316">
        <v>1247</v>
      </c>
      <c r="N233" s="301">
        <v>624</v>
      </c>
      <c r="O233" s="301">
        <v>312</v>
      </c>
      <c r="P233" s="317">
        <v>104</v>
      </c>
      <c r="Q233" s="301">
        <v>1519</v>
      </c>
      <c r="R233" s="301">
        <v>760</v>
      </c>
      <c r="S233" s="301">
        <v>380</v>
      </c>
      <c r="T233" s="317">
        <v>127</v>
      </c>
    </row>
    <row r="234" spans="1:20" s="2" customFormat="1" hidden="1" x14ac:dyDescent="0.5">
      <c r="A234" s="368">
        <v>40</v>
      </c>
      <c r="B234" s="316" t="s">
        <v>51</v>
      </c>
      <c r="C234" s="301" t="s">
        <v>51</v>
      </c>
      <c r="D234" s="301" t="s">
        <v>51</v>
      </c>
      <c r="E234" s="317" t="s">
        <v>51</v>
      </c>
      <c r="F234" s="301" t="s">
        <v>51</v>
      </c>
      <c r="G234" s="301" t="s">
        <v>51</v>
      </c>
      <c r="H234" s="301" t="s">
        <v>51</v>
      </c>
      <c r="I234" s="317" t="s">
        <v>51</v>
      </c>
      <c r="L234" s="368">
        <v>40</v>
      </c>
      <c r="M234" s="316">
        <v>1328</v>
      </c>
      <c r="N234" s="301">
        <v>664</v>
      </c>
      <c r="O234" s="301">
        <v>332</v>
      </c>
      <c r="P234" s="317">
        <v>111</v>
      </c>
      <c r="Q234" s="301">
        <v>1616</v>
      </c>
      <c r="R234" s="301">
        <v>808</v>
      </c>
      <c r="S234" s="301">
        <v>404</v>
      </c>
      <c r="T234" s="317">
        <v>135</v>
      </c>
    </row>
    <row r="235" spans="1:20" s="2" customFormat="1" hidden="1" x14ac:dyDescent="0.5">
      <c r="A235" s="368">
        <v>41</v>
      </c>
      <c r="B235" s="316" t="s">
        <v>51</v>
      </c>
      <c r="C235" s="301" t="s">
        <v>51</v>
      </c>
      <c r="D235" s="301" t="s">
        <v>51</v>
      </c>
      <c r="E235" s="317" t="s">
        <v>51</v>
      </c>
      <c r="F235" s="301" t="s">
        <v>51</v>
      </c>
      <c r="G235" s="301" t="s">
        <v>51</v>
      </c>
      <c r="H235" s="301" t="s">
        <v>51</v>
      </c>
      <c r="I235" s="317" t="s">
        <v>51</v>
      </c>
      <c r="L235" s="368">
        <v>41</v>
      </c>
      <c r="M235" s="316">
        <v>1359</v>
      </c>
      <c r="N235" s="301">
        <v>680</v>
      </c>
      <c r="O235" s="301">
        <v>340</v>
      </c>
      <c r="P235" s="317">
        <v>113</v>
      </c>
      <c r="Q235" s="301">
        <v>1647</v>
      </c>
      <c r="R235" s="301">
        <v>824</v>
      </c>
      <c r="S235" s="301">
        <v>412</v>
      </c>
      <c r="T235" s="317">
        <v>137</v>
      </c>
    </row>
    <row r="236" spans="1:20" s="2" customFormat="1" hidden="1" x14ac:dyDescent="0.5">
      <c r="A236" s="368">
        <v>42</v>
      </c>
      <c r="B236" s="316" t="s">
        <v>51</v>
      </c>
      <c r="C236" s="301" t="s">
        <v>51</v>
      </c>
      <c r="D236" s="301" t="s">
        <v>51</v>
      </c>
      <c r="E236" s="317" t="s">
        <v>51</v>
      </c>
      <c r="F236" s="301" t="s">
        <v>51</v>
      </c>
      <c r="G236" s="301" t="s">
        <v>51</v>
      </c>
      <c r="H236" s="301" t="s">
        <v>51</v>
      </c>
      <c r="I236" s="317" t="s">
        <v>51</v>
      </c>
      <c r="L236" s="368">
        <v>42</v>
      </c>
      <c r="M236" s="316">
        <v>1375</v>
      </c>
      <c r="N236" s="301">
        <v>688</v>
      </c>
      <c r="O236" s="301">
        <v>344</v>
      </c>
      <c r="P236" s="317">
        <v>115</v>
      </c>
      <c r="Q236" s="301">
        <v>1680</v>
      </c>
      <c r="R236" s="301">
        <v>840</v>
      </c>
      <c r="S236" s="301">
        <v>420</v>
      </c>
      <c r="T236" s="317">
        <v>140</v>
      </c>
    </row>
    <row r="237" spans="1:20" s="2" customFormat="1" hidden="1" x14ac:dyDescent="0.5">
      <c r="A237" s="368">
        <v>43</v>
      </c>
      <c r="B237" s="316" t="s">
        <v>51</v>
      </c>
      <c r="C237" s="301" t="s">
        <v>51</v>
      </c>
      <c r="D237" s="301" t="s">
        <v>51</v>
      </c>
      <c r="E237" s="317" t="s">
        <v>51</v>
      </c>
      <c r="F237" s="301" t="s">
        <v>51</v>
      </c>
      <c r="G237" s="301" t="s">
        <v>51</v>
      </c>
      <c r="H237" s="301" t="s">
        <v>51</v>
      </c>
      <c r="I237" s="317" t="s">
        <v>51</v>
      </c>
      <c r="L237" s="368">
        <v>43</v>
      </c>
      <c r="M237" s="316">
        <v>1407</v>
      </c>
      <c r="N237" s="301">
        <v>704</v>
      </c>
      <c r="O237" s="301">
        <v>352</v>
      </c>
      <c r="P237" s="317">
        <v>117</v>
      </c>
      <c r="Q237" s="301">
        <v>1711</v>
      </c>
      <c r="R237" s="301">
        <v>856</v>
      </c>
      <c r="S237" s="301">
        <v>428</v>
      </c>
      <c r="T237" s="317">
        <v>143</v>
      </c>
    </row>
    <row r="238" spans="1:20" s="2" customFormat="1" hidden="1" x14ac:dyDescent="0.5">
      <c r="A238" s="368">
        <v>44</v>
      </c>
      <c r="B238" s="316" t="s">
        <v>51</v>
      </c>
      <c r="C238" s="301" t="s">
        <v>51</v>
      </c>
      <c r="D238" s="301" t="s">
        <v>51</v>
      </c>
      <c r="E238" s="317" t="s">
        <v>51</v>
      </c>
      <c r="F238" s="301" t="s">
        <v>51</v>
      </c>
      <c r="G238" s="301" t="s">
        <v>51</v>
      </c>
      <c r="H238" s="301" t="s">
        <v>51</v>
      </c>
      <c r="I238" s="317" t="s">
        <v>51</v>
      </c>
      <c r="L238" s="368">
        <v>44</v>
      </c>
      <c r="M238" s="316">
        <v>1440</v>
      </c>
      <c r="N238" s="301">
        <v>720</v>
      </c>
      <c r="O238" s="301">
        <v>360</v>
      </c>
      <c r="P238" s="317">
        <v>120</v>
      </c>
      <c r="Q238" s="301">
        <v>1728</v>
      </c>
      <c r="R238" s="301">
        <v>864</v>
      </c>
      <c r="S238" s="301">
        <v>432</v>
      </c>
      <c r="T238" s="317">
        <v>144</v>
      </c>
    </row>
    <row r="239" spans="1:20" s="2" customFormat="1" hidden="1" x14ac:dyDescent="0.5">
      <c r="A239" s="368">
        <v>45</v>
      </c>
      <c r="B239" s="316" t="s">
        <v>51</v>
      </c>
      <c r="C239" s="301" t="s">
        <v>51</v>
      </c>
      <c r="D239" s="301" t="s">
        <v>51</v>
      </c>
      <c r="E239" s="317" t="s">
        <v>51</v>
      </c>
      <c r="F239" s="301" t="s">
        <v>51</v>
      </c>
      <c r="G239" s="301" t="s">
        <v>51</v>
      </c>
      <c r="H239" s="301" t="s">
        <v>51</v>
      </c>
      <c r="I239" s="317" t="s">
        <v>51</v>
      </c>
      <c r="L239" s="368">
        <v>45</v>
      </c>
      <c r="M239" s="316">
        <v>1583</v>
      </c>
      <c r="N239" s="301">
        <v>792</v>
      </c>
      <c r="O239" s="301">
        <v>396</v>
      </c>
      <c r="P239" s="317">
        <v>132</v>
      </c>
      <c r="Q239" s="301">
        <v>1919</v>
      </c>
      <c r="R239" s="301">
        <v>960</v>
      </c>
      <c r="S239" s="301">
        <v>480</v>
      </c>
      <c r="T239" s="317">
        <v>160</v>
      </c>
    </row>
    <row r="240" spans="1:20" s="2" customFormat="1" hidden="1" x14ac:dyDescent="0.5">
      <c r="A240" s="368">
        <v>46</v>
      </c>
      <c r="B240" s="316" t="s">
        <v>51</v>
      </c>
      <c r="C240" s="301" t="s">
        <v>51</v>
      </c>
      <c r="D240" s="301" t="s">
        <v>51</v>
      </c>
      <c r="E240" s="317" t="s">
        <v>51</v>
      </c>
      <c r="F240" s="301" t="s">
        <v>51</v>
      </c>
      <c r="G240" s="301" t="s">
        <v>51</v>
      </c>
      <c r="H240" s="301" t="s">
        <v>51</v>
      </c>
      <c r="I240" s="317" t="s">
        <v>51</v>
      </c>
      <c r="L240" s="368">
        <v>46</v>
      </c>
      <c r="M240" s="316">
        <v>1616</v>
      </c>
      <c r="N240" s="301">
        <v>808</v>
      </c>
      <c r="O240" s="301">
        <v>404</v>
      </c>
      <c r="P240" s="317">
        <v>135</v>
      </c>
      <c r="Q240" s="301">
        <v>1952</v>
      </c>
      <c r="R240" s="301">
        <v>976</v>
      </c>
      <c r="S240" s="301">
        <v>488</v>
      </c>
      <c r="T240" s="317">
        <v>163</v>
      </c>
    </row>
    <row r="241" spans="1:20" s="2" customFormat="1" hidden="1" x14ac:dyDescent="0.5">
      <c r="A241" s="368">
        <v>47</v>
      </c>
      <c r="B241" s="316" t="s">
        <v>51</v>
      </c>
      <c r="C241" s="301" t="s">
        <v>51</v>
      </c>
      <c r="D241" s="301" t="s">
        <v>51</v>
      </c>
      <c r="E241" s="317" t="s">
        <v>51</v>
      </c>
      <c r="F241" s="301" t="s">
        <v>51</v>
      </c>
      <c r="G241" s="301" t="s">
        <v>51</v>
      </c>
      <c r="H241" s="301" t="s">
        <v>51</v>
      </c>
      <c r="I241" s="317" t="s">
        <v>51</v>
      </c>
      <c r="L241" s="368">
        <v>47</v>
      </c>
      <c r="M241" s="316">
        <v>1647</v>
      </c>
      <c r="N241" s="301">
        <v>824</v>
      </c>
      <c r="O241" s="301">
        <v>412</v>
      </c>
      <c r="P241" s="317">
        <v>137</v>
      </c>
      <c r="Q241" s="301">
        <v>1999</v>
      </c>
      <c r="R241" s="301">
        <v>1000</v>
      </c>
      <c r="S241" s="301">
        <v>500</v>
      </c>
      <c r="T241" s="317">
        <v>167</v>
      </c>
    </row>
    <row r="242" spans="1:20" s="2" customFormat="1" hidden="1" x14ac:dyDescent="0.5">
      <c r="A242" s="368">
        <v>48</v>
      </c>
      <c r="B242" s="316" t="s">
        <v>51</v>
      </c>
      <c r="C242" s="301" t="s">
        <v>51</v>
      </c>
      <c r="D242" s="301" t="s">
        <v>51</v>
      </c>
      <c r="E242" s="317" t="s">
        <v>51</v>
      </c>
      <c r="F242" s="301" t="s">
        <v>51</v>
      </c>
      <c r="G242" s="301" t="s">
        <v>51</v>
      </c>
      <c r="H242" s="301" t="s">
        <v>51</v>
      </c>
      <c r="I242" s="317" t="s">
        <v>51</v>
      </c>
      <c r="L242" s="368">
        <v>48</v>
      </c>
      <c r="M242" s="316">
        <v>1680</v>
      </c>
      <c r="N242" s="301">
        <v>840</v>
      </c>
      <c r="O242" s="301">
        <v>420</v>
      </c>
      <c r="P242" s="317">
        <v>140</v>
      </c>
      <c r="Q242" s="301">
        <v>2030</v>
      </c>
      <c r="R242" s="301">
        <v>1015</v>
      </c>
      <c r="S242" s="301">
        <v>508</v>
      </c>
      <c r="T242" s="317">
        <v>169</v>
      </c>
    </row>
    <row r="243" spans="1:20" s="2" customFormat="1" hidden="1" x14ac:dyDescent="0.5">
      <c r="A243" s="368">
        <v>49</v>
      </c>
      <c r="B243" s="316" t="s">
        <v>51</v>
      </c>
      <c r="C243" s="301" t="s">
        <v>51</v>
      </c>
      <c r="D243" s="301" t="s">
        <v>51</v>
      </c>
      <c r="E243" s="317" t="s">
        <v>51</v>
      </c>
      <c r="F243" s="301" t="s">
        <v>51</v>
      </c>
      <c r="G243" s="301" t="s">
        <v>51</v>
      </c>
      <c r="H243" s="301" t="s">
        <v>51</v>
      </c>
      <c r="I243" s="317" t="s">
        <v>51</v>
      </c>
      <c r="L243" s="368">
        <v>49</v>
      </c>
      <c r="M243" s="316">
        <v>1711</v>
      </c>
      <c r="N243" s="301">
        <v>856</v>
      </c>
      <c r="O243" s="301">
        <v>428</v>
      </c>
      <c r="P243" s="317">
        <v>143</v>
      </c>
      <c r="Q243" s="301">
        <v>2064</v>
      </c>
      <c r="R243" s="301">
        <v>1032</v>
      </c>
      <c r="S243" s="301">
        <v>516</v>
      </c>
      <c r="T243" s="317">
        <v>172</v>
      </c>
    </row>
    <row r="244" spans="1:20" s="2" customFormat="1" hidden="1" x14ac:dyDescent="0.5">
      <c r="A244" s="368">
        <v>50</v>
      </c>
      <c r="B244" s="316" t="s">
        <v>51</v>
      </c>
      <c r="C244" s="301" t="s">
        <v>51</v>
      </c>
      <c r="D244" s="301" t="s">
        <v>51</v>
      </c>
      <c r="E244" s="317" t="s">
        <v>51</v>
      </c>
      <c r="F244" s="301" t="s">
        <v>51</v>
      </c>
      <c r="G244" s="301" t="s">
        <v>51</v>
      </c>
      <c r="H244" s="301" t="s">
        <v>51</v>
      </c>
      <c r="I244" s="317" t="s">
        <v>51</v>
      </c>
      <c r="L244" s="368">
        <v>50</v>
      </c>
      <c r="M244" s="316">
        <v>1968</v>
      </c>
      <c r="N244" s="301">
        <v>984</v>
      </c>
      <c r="O244" s="301">
        <v>492</v>
      </c>
      <c r="P244" s="317">
        <v>164</v>
      </c>
      <c r="Q244" s="301">
        <v>2367</v>
      </c>
      <c r="R244" s="301">
        <v>1184</v>
      </c>
      <c r="S244" s="301">
        <v>592</v>
      </c>
      <c r="T244" s="317">
        <v>197</v>
      </c>
    </row>
    <row r="245" spans="1:20" s="2" customFormat="1" hidden="1" x14ac:dyDescent="0.5">
      <c r="A245" s="368">
        <v>51</v>
      </c>
      <c r="B245" s="316" t="s">
        <v>51</v>
      </c>
      <c r="C245" s="301" t="s">
        <v>51</v>
      </c>
      <c r="D245" s="301" t="s">
        <v>51</v>
      </c>
      <c r="E245" s="317" t="s">
        <v>51</v>
      </c>
      <c r="F245" s="301" t="s">
        <v>51</v>
      </c>
      <c r="G245" s="301" t="s">
        <v>51</v>
      </c>
      <c r="H245" s="301" t="s">
        <v>51</v>
      </c>
      <c r="I245" s="317" t="s">
        <v>51</v>
      </c>
      <c r="L245" s="368">
        <v>51</v>
      </c>
      <c r="M245" s="316">
        <v>1999</v>
      </c>
      <c r="N245" s="301">
        <v>1000</v>
      </c>
      <c r="O245" s="301">
        <v>500</v>
      </c>
      <c r="P245" s="317">
        <v>167</v>
      </c>
      <c r="Q245" s="301">
        <v>2415</v>
      </c>
      <c r="R245" s="301">
        <v>1208</v>
      </c>
      <c r="S245" s="301">
        <v>604</v>
      </c>
      <c r="T245" s="317">
        <v>201</v>
      </c>
    </row>
    <row r="246" spans="1:20" s="2" customFormat="1" hidden="1" x14ac:dyDescent="0.5">
      <c r="A246" s="368">
        <v>52</v>
      </c>
      <c r="B246" s="316" t="s">
        <v>51</v>
      </c>
      <c r="C246" s="301" t="s">
        <v>51</v>
      </c>
      <c r="D246" s="301" t="s">
        <v>51</v>
      </c>
      <c r="E246" s="317" t="s">
        <v>51</v>
      </c>
      <c r="F246" s="301" t="s">
        <v>51</v>
      </c>
      <c r="G246" s="301" t="s">
        <v>51</v>
      </c>
      <c r="H246" s="301" t="s">
        <v>51</v>
      </c>
      <c r="I246" s="317" t="s">
        <v>51</v>
      </c>
      <c r="L246" s="368">
        <v>52</v>
      </c>
      <c r="M246" s="316">
        <v>2030</v>
      </c>
      <c r="N246" s="301">
        <v>1015</v>
      </c>
      <c r="O246" s="301">
        <v>508</v>
      </c>
      <c r="P246" s="317">
        <v>169</v>
      </c>
      <c r="Q246" s="301">
        <v>2463</v>
      </c>
      <c r="R246" s="301">
        <v>1232</v>
      </c>
      <c r="S246" s="301">
        <v>616</v>
      </c>
      <c r="T246" s="317">
        <v>205</v>
      </c>
    </row>
    <row r="247" spans="1:20" s="2" customFormat="1" hidden="1" x14ac:dyDescent="0.5">
      <c r="A247" s="368">
        <v>53</v>
      </c>
      <c r="B247" s="316" t="s">
        <v>51</v>
      </c>
      <c r="C247" s="301" t="s">
        <v>51</v>
      </c>
      <c r="D247" s="301" t="s">
        <v>51</v>
      </c>
      <c r="E247" s="317" t="s">
        <v>51</v>
      </c>
      <c r="F247" s="301" t="s">
        <v>51</v>
      </c>
      <c r="G247" s="301" t="s">
        <v>51</v>
      </c>
      <c r="H247" s="301" t="s">
        <v>51</v>
      </c>
      <c r="I247" s="317" t="s">
        <v>51</v>
      </c>
      <c r="L247" s="368">
        <v>53</v>
      </c>
      <c r="M247" s="316">
        <v>2080</v>
      </c>
      <c r="N247" s="301">
        <v>1040</v>
      </c>
      <c r="O247" s="301">
        <v>520</v>
      </c>
      <c r="P247" s="317">
        <v>173</v>
      </c>
      <c r="Q247" s="301">
        <v>2511</v>
      </c>
      <c r="R247" s="301">
        <v>1256</v>
      </c>
      <c r="S247" s="301">
        <v>628</v>
      </c>
      <c r="T247" s="317">
        <v>209</v>
      </c>
    </row>
    <row r="248" spans="1:20" s="2" customFormat="1" hidden="1" x14ac:dyDescent="0.5">
      <c r="A248" s="368">
        <v>54</v>
      </c>
      <c r="B248" s="316" t="s">
        <v>51</v>
      </c>
      <c r="C248" s="301" t="s">
        <v>51</v>
      </c>
      <c r="D248" s="301" t="s">
        <v>51</v>
      </c>
      <c r="E248" s="317" t="s">
        <v>51</v>
      </c>
      <c r="F248" s="301" t="s">
        <v>51</v>
      </c>
      <c r="G248" s="301" t="s">
        <v>51</v>
      </c>
      <c r="H248" s="301" t="s">
        <v>51</v>
      </c>
      <c r="I248" s="317" t="s">
        <v>51</v>
      </c>
      <c r="L248" s="368">
        <v>54</v>
      </c>
      <c r="M248" s="316">
        <v>2112</v>
      </c>
      <c r="N248" s="301">
        <v>1056</v>
      </c>
      <c r="O248" s="301">
        <v>528</v>
      </c>
      <c r="P248" s="317">
        <v>176</v>
      </c>
      <c r="Q248" s="301">
        <v>2559</v>
      </c>
      <c r="R248" s="301">
        <v>1280</v>
      </c>
      <c r="S248" s="301">
        <v>640</v>
      </c>
      <c r="T248" s="317">
        <v>213</v>
      </c>
    </row>
    <row r="249" spans="1:20" s="2" customFormat="1" hidden="1" x14ac:dyDescent="0.5">
      <c r="A249" s="368">
        <v>55</v>
      </c>
      <c r="B249" s="316" t="s">
        <v>51</v>
      </c>
      <c r="C249" s="301" t="s">
        <v>51</v>
      </c>
      <c r="D249" s="301" t="s">
        <v>51</v>
      </c>
      <c r="E249" s="317" t="s">
        <v>51</v>
      </c>
      <c r="F249" s="301" t="s">
        <v>51</v>
      </c>
      <c r="G249" s="301" t="s">
        <v>51</v>
      </c>
      <c r="H249" s="301" t="s">
        <v>51</v>
      </c>
      <c r="I249" s="317" t="s">
        <v>51</v>
      </c>
      <c r="L249" s="368">
        <v>55</v>
      </c>
      <c r="M249" s="316">
        <v>2351</v>
      </c>
      <c r="N249" s="301">
        <v>1176</v>
      </c>
      <c r="O249" s="301">
        <v>588</v>
      </c>
      <c r="P249" s="317">
        <v>196</v>
      </c>
      <c r="Q249" s="301">
        <v>2847</v>
      </c>
      <c r="R249" s="301">
        <v>1424</v>
      </c>
      <c r="S249" s="301">
        <v>712</v>
      </c>
      <c r="T249" s="317">
        <v>237</v>
      </c>
    </row>
    <row r="250" spans="1:20" s="2" customFormat="1" hidden="1" x14ac:dyDescent="0.5">
      <c r="A250" s="368">
        <v>56</v>
      </c>
      <c r="B250" s="316" t="s">
        <v>51</v>
      </c>
      <c r="C250" s="301" t="s">
        <v>51</v>
      </c>
      <c r="D250" s="301" t="s">
        <v>51</v>
      </c>
      <c r="E250" s="317" t="s">
        <v>51</v>
      </c>
      <c r="F250" s="301" t="s">
        <v>51</v>
      </c>
      <c r="G250" s="301" t="s">
        <v>51</v>
      </c>
      <c r="H250" s="301" t="s">
        <v>51</v>
      </c>
      <c r="I250" s="317" t="s">
        <v>51</v>
      </c>
      <c r="L250" s="368">
        <v>56</v>
      </c>
      <c r="M250" s="316">
        <v>2400</v>
      </c>
      <c r="N250" s="301">
        <v>1200</v>
      </c>
      <c r="O250" s="301">
        <v>600</v>
      </c>
      <c r="P250" s="317">
        <v>200</v>
      </c>
      <c r="Q250" s="301">
        <v>2894</v>
      </c>
      <c r="R250" s="301">
        <v>1447</v>
      </c>
      <c r="S250" s="301">
        <v>724</v>
      </c>
      <c r="T250" s="317">
        <v>241</v>
      </c>
    </row>
    <row r="251" spans="1:20" s="2" customFormat="1" hidden="1" x14ac:dyDescent="0.5">
      <c r="A251" s="368">
        <v>57</v>
      </c>
      <c r="B251" s="316" t="s">
        <v>51</v>
      </c>
      <c r="C251" s="301" t="s">
        <v>51</v>
      </c>
      <c r="D251" s="301" t="s">
        <v>51</v>
      </c>
      <c r="E251" s="317" t="s">
        <v>51</v>
      </c>
      <c r="F251" s="301" t="s">
        <v>51</v>
      </c>
      <c r="G251" s="301" t="s">
        <v>51</v>
      </c>
      <c r="H251" s="301" t="s">
        <v>51</v>
      </c>
      <c r="I251" s="317" t="s">
        <v>51</v>
      </c>
      <c r="L251" s="368">
        <v>57</v>
      </c>
      <c r="M251" s="316">
        <v>2447</v>
      </c>
      <c r="N251" s="301">
        <v>1224</v>
      </c>
      <c r="O251" s="301">
        <v>612</v>
      </c>
      <c r="P251" s="317">
        <v>204</v>
      </c>
      <c r="Q251" s="301">
        <v>2959</v>
      </c>
      <c r="R251" s="301">
        <v>1480</v>
      </c>
      <c r="S251" s="301">
        <v>740</v>
      </c>
      <c r="T251" s="317">
        <v>246</v>
      </c>
    </row>
    <row r="252" spans="1:20" s="2" customFormat="1" hidden="1" x14ac:dyDescent="0.5">
      <c r="A252" s="368">
        <v>58</v>
      </c>
      <c r="B252" s="316" t="s">
        <v>51</v>
      </c>
      <c r="C252" s="301" t="s">
        <v>51</v>
      </c>
      <c r="D252" s="301" t="s">
        <v>51</v>
      </c>
      <c r="E252" s="317" t="s">
        <v>51</v>
      </c>
      <c r="F252" s="301" t="s">
        <v>51</v>
      </c>
      <c r="G252" s="301" t="s">
        <v>51</v>
      </c>
      <c r="H252" s="301" t="s">
        <v>51</v>
      </c>
      <c r="I252" s="317" t="s">
        <v>51</v>
      </c>
      <c r="L252" s="368">
        <v>58</v>
      </c>
      <c r="M252" s="316">
        <v>2479</v>
      </c>
      <c r="N252" s="301">
        <v>1240</v>
      </c>
      <c r="O252" s="301">
        <v>620</v>
      </c>
      <c r="P252" s="317">
        <v>207</v>
      </c>
      <c r="Q252" s="301">
        <v>3007</v>
      </c>
      <c r="R252" s="301">
        <v>1504</v>
      </c>
      <c r="S252" s="301">
        <v>752</v>
      </c>
      <c r="T252" s="317">
        <v>250</v>
      </c>
    </row>
    <row r="253" spans="1:20" s="2" customFormat="1" hidden="1" x14ac:dyDescent="0.5">
      <c r="A253" s="368">
        <v>59</v>
      </c>
      <c r="B253" s="316" t="s">
        <v>51</v>
      </c>
      <c r="C253" s="301" t="s">
        <v>51</v>
      </c>
      <c r="D253" s="301" t="s">
        <v>51</v>
      </c>
      <c r="E253" s="317" t="s">
        <v>51</v>
      </c>
      <c r="F253" s="301" t="s">
        <v>51</v>
      </c>
      <c r="G253" s="301" t="s">
        <v>51</v>
      </c>
      <c r="H253" s="301" t="s">
        <v>51</v>
      </c>
      <c r="I253" s="317" t="s">
        <v>51</v>
      </c>
      <c r="L253" s="368">
        <v>59</v>
      </c>
      <c r="M253" s="316">
        <v>2528</v>
      </c>
      <c r="N253" s="301">
        <v>1264</v>
      </c>
      <c r="O253" s="301">
        <v>632</v>
      </c>
      <c r="P253" s="317">
        <v>211</v>
      </c>
      <c r="Q253" s="301">
        <v>3070</v>
      </c>
      <c r="R253" s="301">
        <v>1535</v>
      </c>
      <c r="S253" s="301">
        <v>768</v>
      </c>
      <c r="T253" s="317">
        <v>256</v>
      </c>
    </row>
    <row r="254" spans="1:20" s="2" customFormat="1" hidden="1" x14ac:dyDescent="0.5">
      <c r="A254" s="368">
        <v>60</v>
      </c>
      <c r="B254" s="316" t="s">
        <v>51</v>
      </c>
      <c r="C254" s="301" t="s">
        <v>51</v>
      </c>
      <c r="D254" s="301" t="s">
        <v>51</v>
      </c>
      <c r="E254" s="317" t="s">
        <v>51</v>
      </c>
      <c r="F254" s="301" t="s">
        <v>51</v>
      </c>
      <c r="G254" s="301" t="s">
        <v>51</v>
      </c>
      <c r="H254" s="301" t="s">
        <v>51</v>
      </c>
      <c r="I254" s="317" t="s">
        <v>51</v>
      </c>
      <c r="L254" s="368">
        <v>60</v>
      </c>
      <c r="M254" s="316">
        <v>2751</v>
      </c>
      <c r="N254" s="301">
        <v>1376</v>
      </c>
      <c r="O254" s="301">
        <v>688</v>
      </c>
      <c r="P254" s="317">
        <v>229</v>
      </c>
      <c r="Q254" s="301">
        <v>3631</v>
      </c>
      <c r="R254" s="301">
        <v>1816</v>
      </c>
      <c r="S254" s="301">
        <v>908</v>
      </c>
      <c r="T254" s="317">
        <v>302</v>
      </c>
    </row>
    <row r="255" spans="1:20" s="2" customFormat="1" hidden="1" x14ac:dyDescent="0.5">
      <c r="A255" s="368">
        <v>61</v>
      </c>
      <c r="B255" s="316" t="s">
        <v>51</v>
      </c>
      <c r="C255" s="301" t="s">
        <v>51</v>
      </c>
      <c r="D255" s="301" t="s">
        <v>51</v>
      </c>
      <c r="E255" s="317" t="s">
        <v>51</v>
      </c>
      <c r="F255" s="301" t="s">
        <v>51</v>
      </c>
      <c r="G255" s="301" t="s">
        <v>51</v>
      </c>
      <c r="H255" s="301" t="s">
        <v>51</v>
      </c>
      <c r="I255" s="317" t="s">
        <v>51</v>
      </c>
      <c r="L255" s="368">
        <v>61</v>
      </c>
      <c r="M255" s="316">
        <v>2799</v>
      </c>
      <c r="N255" s="301">
        <v>1400</v>
      </c>
      <c r="O255" s="301">
        <v>700</v>
      </c>
      <c r="P255" s="317">
        <v>233</v>
      </c>
      <c r="Q255" s="301">
        <v>3694</v>
      </c>
      <c r="R255" s="301">
        <v>1847</v>
      </c>
      <c r="S255" s="301">
        <v>924</v>
      </c>
      <c r="T255" s="317">
        <v>308</v>
      </c>
    </row>
    <row r="256" spans="1:20" s="2" customFormat="1" hidden="1" x14ac:dyDescent="0.5">
      <c r="A256" s="368">
        <v>62</v>
      </c>
      <c r="B256" s="316" t="s">
        <v>51</v>
      </c>
      <c r="C256" s="301" t="s">
        <v>51</v>
      </c>
      <c r="D256" s="301" t="s">
        <v>51</v>
      </c>
      <c r="E256" s="317" t="s">
        <v>51</v>
      </c>
      <c r="F256" s="301" t="s">
        <v>51</v>
      </c>
      <c r="G256" s="301" t="s">
        <v>51</v>
      </c>
      <c r="H256" s="301" t="s">
        <v>51</v>
      </c>
      <c r="I256" s="317" t="s">
        <v>51</v>
      </c>
      <c r="L256" s="368">
        <v>62</v>
      </c>
      <c r="M256" s="316">
        <v>2863</v>
      </c>
      <c r="N256" s="301">
        <v>1432</v>
      </c>
      <c r="O256" s="301">
        <v>716</v>
      </c>
      <c r="P256" s="317">
        <v>238</v>
      </c>
      <c r="Q256" s="301">
        <v>3775</v>
      </c>
      <c r="R256" s="301">
        <v>1888</v>
      </c>
      <c r="S256" s="301">
        <v>944</v>
      </c>
      <c r="T256" s="317">
        <v>314</v>
      </c>
    </row>
    <row r="257" spans="1:20" s="2" customFormat="1" hidden="1" x14ac:dyDescent="0.5">
      <c r="A257" s="368">
        <v>63</v>
      </c>
      <c r="B257" s="316" t="s">
        <v>51</v>
      </c>
      <c r="C257" s="301" t="s">
        <v>51</v>
      </c>
      <c r="D257" s="301" t="s">
        <v>51</v>
      </c>
      <c r="E257" s="317" t="s">
        <v>51</v>
      </c>
      <c r="F257" s="301" t="s">
        <v>51</v>
      </c>
      <c r="G257" s="301" t="s">
        <v>51</v>
      </c>
      <c r="H257" s="301" t="s">
        <v>51</v>
      </c>
      <c r="I257" s="317" t="s">
        <v>51</v>
      </c>
      <c r="L257" s="368">
        <v>63</v>
      </c>
      <c r="M257" s="316">
        <v>2911</v>
      </c>
      <c r="N257" s="301">
        <v>1456</v>
      </c>
      <c r="O257" s="301">
        <v>728</v>
      </c>
      <c r="P257" s="317">
        <v>242</v>
      </c>
      <c r="Q257" s="301">
        <v>3839</v>
      </c>
      <c r="R257" s="301">
        <v>1920</v>
      </c>
      <c r="S257" s="301">
        <v>960</v>
      </c>
      <c r="T257" s="317">
        <v>320</v>
      </c>
    </row>
    <row r="258" spans="1:20" s="2" customFormat="1" hidden="1" x14ac:dyDescent="0.5">
      <c r="A258" s="368">
        <v>64</v>
      </c>
      <c r="B258" s="316" t="s">
        <v>51</v>
      </c>
      <c r="C258" s="301" t="s">
        <v>51</v>
      </c>
      <c r="D258" s="301" t="s">
        <v>51</v>
      </c>
      <c r="E258" s="317" t="s">
        <v>51</v>
      </c>
      <c r="F258" s="301" t="s">
        <v>51</v>
      </c>
      <c r="G258" s="301" t="s">
        <v>51</v>
      </c>
      <c r="H258" s="301" t="s">
        <v>51</v>
      </c>
      <c r="I258" s="317" t="s">
        <v>51</v>
      </c>
      <c r="L258" s="368">
        <v>64</v>
      </c>
      <c r="M258" s="316">
        <v>2959</v>
      </c>
      <c r="N258" s="301">
        <v>1480</v>
      </c>
      <c r="O258" s="301">
        <v>740</v>
      </c>
      <c r="P258" s="317">
        <v>246</v>
      </c>
      <c r="Q258" s="301">
        <v>3903</v>
      </c>
      <c r="R258" s="301">
        <v>1952</v>
      </c>
      <c r="S258" s="301">
        <v>976</v>
      </c>
      <c r="T258" s="317">
        <v>325</v>
      </c>
    </row>
    <row r="259" spans="1:20" s="2" customFormat="1" hidden="1" x14ac:dyDescent="0.5">
      <c r="A259" s="368">
        <v>65</v>
      </c>
      <c r="B259" s="316" t="s">
        <v>51</v>
      </c>
      <c r="C259" s="301" t="s">
        <v>51</v>
      </c>
      <c r="D259" s="301" t="s">
        <v>51</v>
      </c>
      <c r="E259" s="317" t="s">
        <v>51</v>
      </c>
      <c r="F259" s="301" t="s">
        <v>51</v>
      </c>
      <c r="G259" s="301" t="s">
        <v>51</v>
      </c>
      <c r="H259" s="301" t="s">
        <v>51</v>
      </c>
      <c r="I259" s="317" t="s">
        <v>51</v>
      </c>
      <c r="L259" s="368">
        <v>65</v>
      </c>
      <c r="M259" s="316">
        <v>3663</v>
      </c>
      <c r="N259" s="301">
        <v>1832</v>
      </c>
      <c r="O259" s="301">
        <v>916</v>
      </c>
      <c r="P259" s="317">
        <v>305</v>
      </c>
      <c r="Q259" s="301">
        <v>4846</v>
      </c>
      <c r="R259" s="301">
        <v>2423</v>
      </c>
      <c r="S259" s="301">
        <v>1212</v>
      </c>
      <c r="T259" s="317">
        <v>404</v>
      </c>
    </row>
    <row r="260" spans="1:20" s="2" customFormat="1" hidden="1" x14ac:dyDescent="0.5">
      <c r="A260" s="368">
        <v>66</v>
      </c>
      <c r="B260" s="316" t="s">
        <v>51</v>
      </c>
      <c r="C260" s="301" t="s">
        <v>51</v>
      </c>
      <c r="D260" s="301" t="s">
        <v>51</v>
      </c>
      <c r="E260" s="317" t="s">
        <v>51</v>
      </c>
      <c r="F260" s="301" t="s">
        <v>51</v>
      </c>
      <c r="G260" s="301" t="s">
        <v>51</v>
      </c>
      <c r="H260" s="301" t="s">
        <v>51</v>
      </c>
      <c r="I260" s="317" t="s">
        <v>51</v>
      </c>
      <c r="L260" s="368">
        <v>66</v>
      </c>
      <c r="M260" s="316">
        <v>3742</v>
      </c>
      <c r="N260" s="301">
        <v>1871</v>
      </c>
      <c r="O260" s="301">
        <v>936</v>
      </c>
      <c r="P260" s="317">
        <v>312</v>
      </c>
      <c r="Q260" s="301">
        <v>4942</v>
      </c>
      <c r="R260" s="301">
        <v>2471</v>
      </c>
      <c r="S260" s="301">
        <v>1236</v>
      </c>
      <c r="T260" s="317">
        <v>412</v>
      </c>
    </row>
    <row r="261" spans="1:20" s="2" customFormat="1" hidden="1" x14ac:dyDescent="0.5">
      <c r="A261" s="368">
        <v>67</v>
      </c>
      <c r="B261" s="316" t="s">
        <v>51</v>
      </c>
      <c r="C261" s="301" t="s">
        <v>51</v>
      </c>
      <c r="D261" s="301" t="s">
        <v>51</v>
      </c>
      <c r="E261" s="317" t="s">
        <v>51</v>
      </c>
      <c r="F261" s="301" t="s">
        <v>51</v>
      </c>
      <c r="G261" s="301" t="s">
        <v>51</v>
      </c>
      <c r="H261" s="301" t="s">
        <v>51</v>
      </c>
      <c r="I261" s="317" t="s">
        <v>51</v>
      </c>
      <c r="L261" s="368">
        <v>67</v>
      </c>
      <c r="M261" s="316">
        <v>3806</v>
      </c>
      <c r="N261" s="301">
        <v>1903</v>
      </c>
      <c r="O261" s="301">
        <v>952</v>
      </c>
      <c r="P261" s="317">
        <v>317</v>
      </c>
      <c r="Q261" s="301">
        <v>5021</v>
      </c>
      <c r="R261" s="301">
        <v>2511</v>
      </c>
      <c r="S261" s="301">
        <v>1255</v>
      </c>
      <c r="T261" s="317">
        <v>418</v>
      </c>
    </row>
    <row r="262" spans="1:20" s="2" customFormat="1" hidden="1" x14ac:dyDescent="0.5">
      <c r="A262" s="368">
        <v>68</v>
      </c>
      <c r="B262" s="316" t="s">
        <v>51</v>
      </c>
      <c r="C262" s="301" t="s">
        <v>51</v>
      </c>
      <c r="D262" s="301" t="s">
        <v>51</v>
      </c>
      <c r="E262" s="317" t="s">
        <v>51</v>
      </c>
      <c r="F262" s="301" t="s">
        <v>51</v>
      </c>
      <c r="G262" s="301" t="s">
        <v>51</v>
      </c>
      <c r="H262" s="301" t="s">
        <v>51</v>
      </c>
      <c r="I262" s="317" t="s">
        <v>51</v>
      </c>
      <c r="L262" s="368">
        <v>68</v>
      </c>
      <c r="M262" s="316">
        <v>3886</v>
      </c>
      <c r="N262" s="301">
        <v>1943</v>
      </c>
      <c r="O262" s="301">
        <v>972</v>
      </c>
      <c r="P262" s="317">
        <v>324</v>
      </c>
      <c r="Q262" s="301">
        <v>5117</v>
      </c>
      <c r="R262" s="301">
        <v>2559</v>
      </c>
      <c r="S262" s="301">
        <v>1279</v>
      </c>
      <c r="T262" s="317">
        <v>426</v>
      </c>
    </row>
    <row r="263" spans="1:20" s="2" customFormat="1" hidden="1" x14ac:dyDescent="0.5">
      <c r="A263" s="368">
        <v>69</v>
      </c>
      <c r="B263" s="316" t="s">
        <v>51</v>
      </c>
      <c r="C263" s="301" t="s">
        <v>51</v>
      </c>
      <c r="D263" s="301" t="s">
        <v>51</v>
      </c>
      <c r="E263" s="317" t="s">
        <v>51</v>
      </c>
      <c r="F263" s="301" t="s">
        <v>51</v>
      </c>
      <c r="G263" s="301" t="s">
        <v>51</v>
      </c>
      <c r="H263" s="301" t="s">
        <v>51</v>
      </c>
      <c r="I263" s="317" t="s">
        <v>51</v>
      </c>
      <c r="L263" s="368">
        <v>69</v>
      </c>
      <c r="M263" s="316">
        <v>3951</v>
      </c>
      <c r="N263" s="301">
        <v>1976</v>
      </c>
      <c r="O263" s="301">
        <v>988</v>
      </c>
      <c r="P263" s="317">
        <v>329</v>
      </c>
      <c r="Q263" s="301">
        <v>5214</v>
      </c>
      <c r="R263" s="301">
        <v>2607</v>
      </c>
      <c r="S263" s="301">
        <v>1304</v>
      </c>
      <c r="T263" s="317">
        <v>434</v>
      </c>
    </row>
    <row r="264" spans="1:20" s="2" customFormat="1" hidden="1" x14ac:dyDescent="0.5">
      <c r="A264" s="368">
        <v>70</v>
      </c>
      <c r="B264" s="316" t="s">
        <v>51</v>
      </c>
      <c r="C264" s="301" t="s">
        <v>51</v>
      </c>
      <c r="D264" s="301" t="s">
        <v>51</v>
      </c>
      <c r="E264" s="317" t="s">
        <v>51</v>
      </c>
      <c r="F264" s="301" t="s">
        <v>51</v>
      </c>
      <c r="G264" s="301" t="s">
        <v>51</v>
      </c>
      <c r="H264" s="301" t="s">
        <v>51</v>
      </c>
      <c r="I264" s="317" t="s">
        <v>51</v>
      </c>
      <c r="L264" s="368">
        <v>70</v>
      </c>
      <c r="M264" s="316">
        <v>4767</v>
      </c>
      <c r="N264" s="301">
        <v>2384</v>
      </c>
      <c r="O264" s="301">
        <v>1192</v>
      </c>
      <c r="P264" s="317">
        <v>397</v>
      </c>
      <c r="Q264" s="301">
        <v>6303</v>
      </c>
      <c r="R264" s="301">
        <v>3152</v>
      </c>
      <c r="S264" s="301">
        <v>1576</v>
      </c>
      <c r="T264" s="317">
        <v>525</v>
      </c>
    </row>
    <row r="265" spans="1:20" s="2" customFormat="1" hidden="1" x14ac:dyDescent="0.5">
      <c r="A265" s="368">
        <v>71</v>
      </c>
      <c r="B265" s="316" t="s">
        <v>51</v>
      </c>
      <c r="C265" s="301" t="s">
        <v>51</v>
      </c>
      <c r="D265" s="301" t="s">
        <v>51</v>
      </c>
      <c r="E265" s="317" t="s">
        <v>51</v>
      </c>
      <c r="F265" s="301" t="s">
        <v>51</v>
      </c>
      <c r="G265" s="301" t="s">
        <v>51</v>
      </c>
      <c r="H265" s="301" t="s">
        <v>51</v>
      </c>
      <c r="I265" s="317" t="s">
        <v>51</v>
      </c>
      <c r="L265" s="368">
        <v>71</v>
      </c>
      <c r="M265" s="316">
        <v>4863</v>
      </c>
      <c r="N265" s="301">
        <v>2432</v>
      </c>
      <c r="O265" s="301">
        <v>1216</v>
      </c>
      <c r="P265" s="317">
        <v>405</v>
      </c>
      <c r="Q265" s="301">
        <v>6414</v>
      </c>
      <c r="R265" s="301">
        <v>3207</v>
      </c>
      <c r="S265" s="301">
        <v>1604</v>
      </c>
      <c r="T265" s="317">
        <v>534</v>
      </c>
    </row>
    <row r="266" spans="1:20" s="2" customFormat="1" hidden="1" x14ac:dyDescent="0.5">
      <c r="A266" s="368">
        <v>72</v>
      </c>
      <c r="B266" s="316" t="s">
        <v>51</v>
      </c>
      <c r="C266" s="301" t="s">
        <v>51</v>
      </c>
      <c r="D266" s="301" t="s">
        <v>51</v>
      </c>
      <c r="E266" s="317" t="s">
        <v>51</v>
      </c>
      <c r="F266" s="301" t="s">
        <v>51</v>
      </c>
      <c r="G266" s="301" t="s">
        <v>51</v>
      </c>
      <c r="H266" s="301" t="s">
        <v>51</v>
      </c>
      <c r="I266" s="317" t="s">
        <v>51</v>
      </c>
      <c r="L266" s="368">
        <v>72</v>
      </c>
      <c r="M266" s="316">
        <v>4958</v>
      </c>
      <c r="N266" s="301">
        <v>2479</v>
      </c>
      <c r="O266" s="301">
        <v>1240</v>
      </c>
      <c r="P266" s="317">
        <v>413</v>
      </c>
      <c r="Q266" s="301">
        <v>6541</v>
      </c>
      <c r="R266" s="301">
        <v>3271</v>
      </c>
      <c r="S266" s="301">
        <v>1635</v>
      </c>
      <c r="T266" s="317">
        <v>545</v>
      </c>
    </row>
    <row r="267" spans="1:20" s="2" customFormat="1" hidden="1" x14ac:dyDescent="0.5">
      <c r="A267" s="368">
        <v>73</v>
      </c>
      <c r="B267" s="316" t="s">
        <v>51</v>
      </c>
      <c r="C267" s="301" t="s">
        <v>51</v>
      </c>
      <c r="D267" s="301" t="s">
        <v>51</v>
      </c>
      <c r="E267" s="317" t="s">
        <v>51</v>
      </c>
      <c r="F267" s="301" t="s">
        <v>51</v>
      </c>
      <c r="G267" s="301" t="s">
        <v>51</v>
      </c>
      <c r="H267" s="301" t="s">
        <v>51</v>
      </c>
      <c r="I267" s="317" t="s">
        <v>51</v>
      </c>
      <c r="L267" s="368">
        <v>73</v>
      </c>
      <c r="M267" s="316">
        <v>5039</v>
      </c>
      <c r="N267" s="301">
        <v>2520</v>
      </c>
      <c r="O267" s="301">
        <v>1260</v>
      </c>
      <c r="P267" s="317">
        <v>420</v>
      </c>
      <c r="Q267" s="301">
        <v>6654</v>
      </c>
      <c r="R267" s="301">
        <v>3327</v>
      </c>
      <c r="S267" s="301">
        <v>1664</v>
      </c>
      <c r="T267" s="317">
        <v>554</v>
      </c>
    </row>
    <row r="268" spans="1:20" s="2" customFormat="1" hidden="1" x14ac:dyDescent="0.5">
      <c r="A268" s="368">
        <v>74</v>
      </c>
      <c r="B268" s="316" t="s">
        <v>51</v>
      </c>
      <c r="C268" s="301" t="s">
        <v>51</v>
      </c>
      <c r="D268" s="301" t="s">
        <v>51</v>
      </c>
      <c r="E268" s="317" t="s">
        <v>51</v>
      </c>
      <c r="F268" s="301" t="s">
        <v>51</v>
      </c>
      <c r="G268" s="301" t="s">
        <v>51</v>
      </c>
      <c r="H268" s="301" t="s">
        <v>51</v>
      </c>
      <c r="I268" s="317" t="s">
        <v>51</v>
      </c>
      <c r="L268" s="368">
        <v>74</v>
      </c>
      <c r="M268" s="316">
        <v>5134</v>
      </c>
      <c r="N268" s="301">
        <v>2567</v>
      </c>
      <c r="O268" s="301">
        <v>1284</v>
      </c>
      <c r="P268" s="317">
        <v>428</v>
      </c>
      <c r="Q268" s="301">
        <v>6780</v>
      </c>
      <c r="R268" s="301">
        <v>3390</v>
      </c>
      <c r="S268" s="301">
        <v>1695</v>
      </c>
      <c r="T268" s="317">
        <v>565</v>
      </c>
    </row>
    <row r="269" spans="1:20" s="2" customFormat="1" hidden="1" x14ac:dyDescent="0.5">
      <c r="A269" s="368">
        <v>75</v>
      </c>
      <c r="B269" s="316" t="s">
        <v>51</v>
      </c>
      <c r="C269" s="301" t="s">
        <v>51</v>
      </c>
      <c r="D269" s="301" t="s">
        <v>51</v>
      </c>
      <c r="E269" s="317" t="s">
        <v>51</v>
      </c>
      <c r="F269" s="301" t="s">
        <v>51</v>
      </c>
      <c r="G269" s="301" t="s">
        <v>51</v>
      </c>
      <c r="H269" s="301" t="s">
        <v>51</v>
      </c>
      <c r="I269" s="317" t="s">
        <v>51</v>
      </c>
      <c r="L269" s="368">
        <v>75</v>
      </c>
      <c r="M269" s="316">
        <v>6205</v>
      </c>
      <c r="N269" s="301">
        <v>3103</v>
      </c>
      <c r="O269" s="301">
        <v>1551</v>
      </c>
      <c r="P269" s="317">
        <v>517</v>
      </c>
      <c r="Q269" s="301">
        <v>8190</v>
      </c>
      <c r="R269" s="301">
        <v>4095</v>
      </c>
      <c r="S269" s="301">
        <v>2048</v>
      </c>
      <c r="T269" s="317">
        <v>682</v>
      </c>
    </row>
    <row r="270" spans="1:20" s="2" customFormat="1" hidden="1" x14ac:dyDescent="0.5">
      <c r="A270" s="368">
        <v>76</v>
      </c>
      <c r="B270" s="316" t="s">
        <v>51</v>
      </c>
      <c r="C270" s="301" t="s">
        <v>51</v>
      </c>
      <c r="D270" s="301" t="s">
        <v>51</v>
      </c>
      <c r="E270" s="317" t="s">
        <v>51</v>
      </c>
      <c r="F270" s="301" t="s">
        <v>51</v>
      </c>
      <c r="G270" s="301" t="s">
        <v>51</v>
      </c>
      <c r="H270" s="301" t="s">
        <v>51</v>
      </c>
      <c r="I270" s="317" t="s">
        <v>51</v>
      </c>
      <c r="L270" s="368">
        <v>76</v>
      </c>
      <c r="M270" s="316">
        <v>6317</v>
      </c>
      <c r="N270" s="301">
        <v>3159</v>
      </c>
      <c r="O270" s="301">
        <v>1579</v>
      </c>
      <c r="P270" s="317">
        <v>526</v>
      </c>
      <c r="Q270" s="301">
        <v>8350</v>
      </c>
      <c r="R270" s="301">
        <v>4175</v>
      </c>
      <c r="S270" s="301">
        <v>2088</v>
      </c>
      <c r="T270" s="317">
        <v>696</v>
      </c>
    </row>
    <row r="271" spans="1:20" s="2" customFormat="1" hidden="1" x14ac:dyDescent="0.5">
      <c r="A271" s="368">
        <v>77</v>
      </c>
      <c r="B271" s="316" t="s">
        <v>51</v>
      </c>
      <c r="C271" s="301" t="s">
        <v>51</v>
      </c>
      <c r="D271" s="301" t="s">
        <v>51</v>
      </c>
      <c r="E271" s="317" t="s">
        <v>51</v>
      </c>
      <c r="F271" s="301" t="s">
        <v>51</v>
      </c>
      <c r="G271" s="301" t="s">
        <v>51</v>
      </c>
      <c r="H271" s="301" t="s">
        <v>51</v>
      </c>
      <c r="I271" s="317" t="s">
        <v>51</v>
      </c>
      <c r="L271" s="368">
        <v>77</v>
      </c>
      <c r="M271" s="316">
        <v>6445</v>
      </c>
      <c r="N271" s="301">
        <v>3223</v>
      </c>
      <c r="O271" s="301">
        <v>1611</v>
      </c>
      <c r="P271" s="317">
        <v>537</v>
      </c>
      <c r="Q271" s="301">
        <v>8492</v>
      </c>
      <c r="R271" s="301">
        <v>4246</v>
      </c>
      <c r="S271" s="301">
        <v>2123</v>
      </c>
      <c r="T271" s="317">
        <v>707</v>
      </c>
    </row>
    <row r="272" spans="1:20" s="2" customFormat="1" hidden="1" x14ac:dyDescent="0.5">
      <c r="A272" s="368">
        <v>78</v>
      </c>
      <c r="B272" s="316" t="s">
        <v>51</v>
      </c>
      <c r="C272" s="301" t="s">
        <v>51</v>
      </c>
      <c r="D272" s="301" t="s">
        <v>51</v>
      </c>
      <c r="E272" s="317" t="s">
        <v>51</v>
      </c>
      <c r="F272" s="301" t="s">
        <v>51</v>
      </c>
      <c r="G272" s="301" t="s">
        <v>51</v>
      </c>
      <c r="H272" s="301" t="s">
        <v>51</v>
      </c>
      <c r="I272" s="317" t="s">
        <v>51</v>
      </c>
      <c r="L272" s="368">
        <v>78</v>
      </c>
      <c r="M272" s="316">
        <v>6557</v>
      </c>
      <c r="N272" s="301">
        <v>3279</v>
      </c>
      <c r="O272" s="301">
        <v>1639</v>
      </c>
      <c r="P272" s="317">
        <v>546</v>
      </c>
      <c r="Q272" s="301">
        <v>8653</v>
      </c>
      <c r="R272" s="301">
        <v>4327</v>
      </c>
      <c r="S272" s="301">
        <v>2163</v>
      </c>
      <c r="T272" s="317">
        <v>721</v>
      </c>
    </row>
    <row r="273" spans="1:20" s="2" customFormat="1" hidden="1" x14ac:dyDescent="0.5">
      <c r="A273" s="368">
        <v>79</v>
      </c>
      <c r="B273" s="316" t="s">
        <v>51</v>
      </c>
      <c r="C273" s="301" t="s">
        <v>51</v>
      </c>
      <c r="D273" s="301" t="s">
        <v>51</v>
      </c>
      <c r="E273" s="317" t="s">
        <v>51</v>
      </c>
      <c r="F273" s="301" t="s">
        <v>51</v>
      </c>
      <c r="G273" s="301" t="s">
        <v>51</v>
      </c>
      <c r="H273" s="301" t="s">
        <v>51</v>
      </c>
      <c r="I273" s="317" t="s">
        <v>51</v>
      </c>
      <c r="L273" s="368">
        <v>79</v>
      </c>
      <c r="M273" s="316">
        <v>6669</v>
      </c>
      <c r="N273" s="301">
        <v>3335</v>
      </c>
      <c r="O273" s="301">
        <v>1667</v>
      </c>
      <c r="P273" s="317">
        <v>556</v>
      </c>
      <c r="Q273" s="301">
        <v>8814</v>
      </c>
      <c r="R273" s="301">
        <v>4407</v>
      </c>
      <c r="S273" s="301">
        <v>2204</v>
      </c>
      <c r="T273" s="317">
        <v>734</v>
      </c>
    </row>
    <row r="274" spans="1:20" s="2" customFormat="1" hidden="1" x14ac:dyDescent="0.5">
      <c r="A274" s="368">
        <v>80</v>
      </c>
      <c r="B274" s="318" t="s">
        <v>51</v>
      </c>
      <c r="C274" s="319" t="s">
        <v>51</v>
      </c>
      <c r="D274" s="319" t="s">
        <v>51</v>
      </c>
      <c r="E274" s="320" t="s">
        <v>51</v>
      </c>
      <c r="F274" s="319" t="s">
        <v>51</v>
      </c>
      <c r="G274" s="319" t="s">
        <v>51</v>
      </c>
      <c r="H274" s="319" t="s">
        <v>51</v>
      </c>
      <c r="I274" s="320" t="s">
        <v>51</v>
      </c>
      <c r="L274" s="368">
        <v>80</v>
      </c>
      <c r="M274" s="318">
        <v>7614</v>
      </c>
      <c r="N274" s="319">
        <v>3807</v>
      </c>
      <c r="O274" s="319">
        <v>1904</v>
      </c>
      <c r="P274" s="320">
        <v>634</v>
      </c>
      <c r="Q274" s="319">
        <v>11053</v>
      </c>
      <c r="R274" s="319">
        <v>5527</v>
      </c>
      <c r="S274" s="319">
        <v>2763</v>
      </c>
      <c r="T274" s="320">
        <v>921</v>
      </c>
    </row>
    <row r="275" spans="1:20" s="2" customFormat="1" hidden="1" x14ac:dyDescent="0.5">
      <c r="A275" s="369">
        <v>0</v>
      </c>
      <c r="B275" s="321" t="s">
        <v>51</v>
      </c>
      <c r="C275" s="322" t="s">
        <v>51</v>
      </c>
      <c r="D275" s="322" t="s">
        <v>51</v>
      </c>
      <c r="E275" s="323" t="s">
        <v>51</v>
      </c>
      <c r="F275" s="321" t="s">
        <v>51</v>
      </c>
      <c r="G275" s="322" t="s">
        <v>51</v>
      </c>
      <c r="H275" s="322" t="s">
        <v>51</v>
      </c>
      <c r="I275" s="323" t="s">
        <v>51</v>
      </c>
      <c r="L275" s="369">
        <v>0</v>
      </c>
      <c r="M275" s="321" t="s">
        <v>51</v>
      </c>
      <c r="N275" s="322" t="s">
        <v>51</v>
      </c>
      <c r="O275" s="322" t="s">
        <v>51</v>
      </c>
      <c r="P275" s="323" t="s">
        <v>51</v>
      </c>
      <c r="Q275" s="321" t="s">
        <v>51</v>
      </c>
      <c r="R275" s="322" t="s">
        <v>51</v>
      </c>
      <c r="S275" s="322" t="s">
        <v>51</v>
      </c>
      <c r="T275" s="323" t="s">
        <v>51</v>
      </c>
    </row>
    <row r="276" spans="1:20" s="2" customFormat="1" hidden="1" x14ac:dyDescent="0.5">
      <c r="A276" s="368">
        <v>1</v>
      </c>
      <c r="B276" s="316" t="s">
        <v>51</v>
      </c>
      <c r="C276" s="301" t="s">
        <v>51</v>
      </c>
      <c r="D276" s="301" t="s">
        <v>51</v>
      </c>
      <c r="E276" s="317" t="s">
        <v>51</v>
      </c>
      <c r="F276" s="301" t="s">
        <v>51</v>
      </c>
      <c r="G276" s="301" t="s">
        <v>51</v>
      </c>
      <c r="H276" s="301" t="s">
        <v>51</v>
      </c>
      <c r="I276" s="317" t="s">
        <v>51</v>
      </c>
      <c r="L276" s="368">
        <v>1</v>
      </c>
      <c r="M276" s="316">
        <v>376</v>
      </c>
      <c r="N276" s="301">
        <v>188</v>
      </c>
      <c r="O276" s="301">
        <v>94</v>
      </c>
      <c r="P276" s="317">
        <v>31</v>
      </c>
      <c r="Q276" s="301">
        <v>493</v>
      </c>
      <c r="R276" s="301">
        <v>247</v>
      </c>
      <c r="S276" s="301">
        <v>123</v>
      </c>
      <c r="T276" s="317">
        <v>41</v>
      </c>
    </row>
    <row r="277" spans="1:20" s="2" customFormat="1" hidden="1" x14ac:dyDescent="0.5">
      <c r="A277" s="368">
        <v>2</v>
      </c>
      <c r="B277" s="316" t="s">
        <v>51</v>
      </c>
      <c r="C277" s="301" t="s">
        <v>51</v>
      </c>
      <c r="D277" s="301" t="s">
        <v>51</v>
      </c>
      <c r="E277" s="317" t="s">
        <v>51</v>
      </c>
      <c r="F277" s="301" t="s">
        <v>51</v>
      </c>
      <c r="G277" s="301" t="s">
        <v>51</v>
      </c>
      <c r="H277" s="301" t="s">
        <v>51</v>
      </c>
      <c r="I277" s="317" t="s">
        <v>51</v>
      </c>
      <c r="L277" s="368">
        <v>2</v>
      </c>
      <c r="M277" s="316">
        <v>617</v>
      </c>
      <c r="N277" s="301">
        <v>309</v>
      </c>
      <c r="O277" s="301">
        <v>154</v>
      </c>
      <c r="P277" s="317">
        <v>51</v>
      </c>
      <c r="Q277" s="301">
        <v>810</v>
      </c>
      <c r="R277" s="301">
        <v>405</v>
      </c>
      <c r="S277" s="301">
        <v>203</v>
      </c>
      <c r="T277" s="317">
        <v>67</v>
      </c>
    </row>
    <row r="278" spans="1:20" s="2" customFormat="1" hidden="1" x14ac:dyDescent="0.5">
      <c r="A278" s="368">
        <v>3</v>
      </c>
      <c r="B278" s="318" t="s">
        <v>51</v>
      </c>
      <c r="C278" s="319" t="s">
        <v>51</v>
      </c>
      <c r="D278" s="319" t="s">
        <v>51</v>
      </c>
      <c r="E278" s="320" t="s">
        <v>51</v>
      </c>
      <c r="F278" s="319" t="s">
        <v>51</v>
      </c>
      <c r="G278" s="319" t="s">
        <v>51</v>
      </c>
      <c r="H278" s="319" t="s">
        <v>51</v>
      </c>
      <c r="I278" s="320" t="s">
        <v>51</v>
      </c>
      <c r="L278" s="368">
        <v>3</v>
      </c>
      <c r="M278" s="318">
        <v>868</v>
      </c>
      <c r="N278" s="319">
        <v>434</v>
      </c>
      <c r="O278" s="319">
        <v>217</v>
      </c>
      <c r="P278" s="320">
        <v>72</v>
      </c>
      <c r="Q278" s="319">
        <v>1147</v>
      </c>
      <c r="R278" s="319">
        <v>574</v>
      </c>
      <c r="S278" s="319">
        <v>287</v>
      </c>
      <c r="T278" s="320">
        <v>96</v>
      </c>
    </row>
    <row r="283" spans="1:20" ht="19.5" customHeight="1" x14ac:dyDescent="0.5">
      <c r="A283" s="691" t="s">
        <v>119</v>
      </c>
      <c r="B283" s="692"/>
      <c r="C283" s="692"/>
      <c r="D283" s="692"/>
      <c r="E283" s="692"/>
      <c r="F283" s="692"/>
      <c r="G283" s="692"/>
      <c r="H283" s="692"/>
      <c r="I283" s="693"/>
      <c r="J283" s="37"/>
    </row>
    <row r="284" spans="1:20" x14ac:dyDescent="0.5">
      <c r="A284" s="632" t="s">
        <v>237</v>
      </c>
      <c r="B284" s="605"/>
      <c r="C284" s="605"/>
      <c r="D284" s="605"/>
      <c r="E284" s="605"/>
      <c r="F284" s="605" t="s">
        <v>121</v>
      </c>
      <c r="G284" s="605"/>
      <c r="H284" s="605"/>
      <c r="I284" s="606"/>
      <c r="J284" s="37"/>
    </row>
    <row r="285" spans="1:20" ht="18" hidden="1" customHeight="1" x14ac:dyDescent="0.5">
      <c r="A285" s="575" t="s">
        <v>238</v>
      </c>
      <c r="B285" s="576"/>
      <c r="C285" s="576"/>
      <c r="D285" s="576"/>
      <c r="E285" s="577"/>
      <c r="F285" s="653" t="s">
        <v>123</v>
      </c>
      <c r="G285" s="654"/>
      <c r="H285" s="654"/>
      <c r="I285" s="655"/>
      <c r="J285" s="37"/>
    </row>
    <row r="286" spans="1:20" ht="19.5" customHeight="1" x14ac:dyDescent="0.5">
      <c r="A286" s="458" t="s">
        <v>124</v>
      </c>
      <c r="B286" s="459"/>
      <c r="C286" s="459"/>
      <c r="D286" s="459"/>
      <c r="E286" s="460"/>
      <c r="F286" s="461" t="s">
        <v>239</v>
      </c>
      <c r="G286" s="462"/>
      <c r="H286" s="462"/>
      <c r="I286" s="463"/>
      <c r="J286" s="37"/>
    </row>
    <row r="287" spans="1:20" ht="19.5" customHeight="1" x14ac:dyDescent="0.5">
      <c r="A287" s="230" t="s">
        <v>240</v>
      </c>
      <c r="B287" s="218"/>
      <c r="C287" s="218"/>
      <c r="D287" s="218"/>
      <c r="E287" s="219"/>
      <c r="F287" s="675" t="s">
        <v>241</v>
      </c>
      <c r="G287" s="676"/>
      <c r="H287" s="676"/>
      <c r="I287" s="677"/>
      <c r="J287" s="37"/>
    </row>
    <row r="288" spans="1:20" x14ac:dyDescent="0.5">
      <c r="A288" s="694" t="s">
        <v>242</v>
      </c>
      <c r="B288" s="695"/>
      <c r="C288" s="695"/>
      <c r="D288" s="695"/>
      <c r="E288" s="696"/>
      <c r="F288" s="467" t="s">
        <v>129</v>
      </c>
      <c r="G288" s="468"/>
      <c r="H288" s="468"/>
      <c r="I288" s="469"/>
      <c r="J288" s="37"/>
    </row>
    <row r="289" spans="1:10" ht="18" customHeight="1" x14ac:dyDescent="0.5">
      <c r="A289" s="458" t="s">
        <v>130</v>
      </c>
      <c r="B289" s="459"/>
      <c r="C289" s="459"/>
      <c r="D289" s="459"/>
      <c r="E289" s="460"/>
      <c r="F289" s="461" t="s">
        <v>131</v>
      </c>
      <c r="G289" s="462"/>
      <c r="H289" s="462"/>
      <c r="I289" s="463"/>
      <c r="J289" s="37"/>
    </row>
    <row r="290" spans="1:10" ht="17.25" hidden="1" customHeight="1" x14ac:dyDescent="0.5">
      <c r="A290" s="458" t="s">
        <v>132</v>
      </c>
      <c r="B290" s="459"/>
      <c r="C290" s="459"/>
      <c r="D290" s="459"/>
      <c r="E290" s="460"/>
      <c r="F290" s="461" t="s">
        <v>133</v>
      </c>
      <c r="G290" s="462"/>
      <c r="H290" s="462"/>
      <c r="I290" s="463"/>
      <c r="J290" s="37"/>
    </row>
    <row r="291" spans="1:10" ht="19.5" hidden="1" customHeight="1" x14ac:dyDescent="0.5">
      <c r="A291" s="458" t="s">
        <v>134</v>
      </c>
      <c r="B291" s="459"/>
      <c r="C291" s="459"/>
      <c r="D291" s="459"/>
      <c r="E291" s="460"/>
      <c r="F291" s="461" t="s">
        <v>243</v>
      </c>
      <c r="G291" s="462"/>
      <c r="H291" s="462"/>
      <c r="I291" s="463"/>
      <c r="J291" s="37"/>
    </row>
    <row r="292" spans="1:10" ht="15.75" hidden="1" customHeight="1" x14ac:dyDescent="0.5">
      <c r="A292" s="678" t="s">
        <v>244</v>
      </c>
      <c r="B292" s="501"/>
      <c r="C292" s="501"/>
      <c r="D292" s="501"/>
      <c r="E292" s="502"/>
      <c r="F292" s="671" t="s">
        <v>245</v>
      </c>
      <c r="G292" s="672"/>
      <c r="H292" s="671" t="s">
        <v>246</v>
      </c>
      <c r="I292" s="685"/>
      <c r="J292" s="37"/>
    </row>
    <row r="293" spans="1:10" ht="17.25" hidden="1" customHeight="1" x14ac:dyDescent="0.5">
      <c r="A293" s="679"/>
      <c r="B293" s="680"/>
      <c r="C293" s="680"/>
      <c r="D293" s="680"/>
      <c r="E293" s="681"/>
      <c r="F293" s="470" t="s">
        <v>247</v>
      </c>
      <c r="G293" s="471"/>
      <c r="H293" s="470" t="s">
        <v>248</v>
      </c>
      <c r="I293" s="472"/>
      <c r="J293" s="37"/>
    </row>
    <row r="294" spans="1:10" ht="18" hidden="1" customHeight="1" x14ac:dyDescent="0.5">
      <c r="A294" s="682"/>
      <c r="B294" s="683"/>
      <c r="C294" s="683"/>
      <c r="D294" s="683"/>
      <c r="E294" s="684"/>
      <c r="F294" s="470" t="s">
        <v>249</v>
      </c>
      <c r="G294" s="471"/>
      <c r="H294" s="471"/>
      <c r="I294" s="472"/>
      <c r="J294" s="37"/>
    </row>
    <row r="295" spans="1:10" x14ac:dyDescent="0.5">
      <c r="A295" s="644" t="s">
        <v>136</v>
      </c>
      <c r="B295" s="645"/>
      <c r="C295" s="645"/>
      <c r="D295" s="645"/>
      <c r="E295" s="645"/>
      <c r="F295" s="645"/>
      <c r="G295" s="645"/>
      <c r="H295" s="645" t="s">
        <v>250</v>
      </c>
      <c r="I295" s="646"/>
    </row>
    <row r="296" spans="1:10" x14ac:dyDescent="0.5">
      <c r="A296" s="509" t="s">
        <v>137</v>
      </c>
      <c r="B296" s="510"/>
      <c r="C296" s="510"/>
      <c r="D296" s="510"/>
      <c r="E296" s="511"/>
      <c r="F296" s="658" t="s">
        <v>251</v>
      </c>
      <c r="G296" s="659"/>
      <c r="H296" s="659"/>
      <c r="I296" s="660"/>
      <c r="J296" s="37"/>
    </row>
    <row r="297" spans="1:10" x14ac:dyDescent="0.5">
      <c r="A297" s="458" t="s">
        <v>139</v>
      </c>
      <c r="B297" s="459"/>
      <c r="C297" s="459"/>
      <c r="D297" s="459"/>
      <c r="E297" s="460"/>
      <c r="F297" s="461" t="s">
        <v>251</v>
      </c>
      <c r="G297" s="462"/>
      <c r="H297" s="462"/>
      <c r="I297" s="463"/>
      <c r="J297" s="37"/>
    </row>
    <row r="298" spans="1:10" x14ac:dyDescent="0.5">
      <c r="A298" s="661" t="s">
        <v>140</v>
      </c>
      <c r="B298" s="662"/>
      <c r="C298" s="662"/>
      <c r="D298" s="662"/>
      <c r="E298" s="663"/>
      <c r="F298" s="664" t="s">
        <v>251</v>
      </c>
      <c r="G298" s="665"/>
      <c r="H298" s="665"/>
      <c r="I298" s="666"/>
      <c r="J298" s="37"/>
    </row>
    <row r="299" spans="1:10" x14ac:dyDescent="0.5">
      <c r="A299" s="644" t="s">
        <v>490</v>
      </c>
      <c r="B299" s="645"/>
      <c r="C299" s="645"/>
      <c r="D299" s="645"/>
      <c r="E299" s="645"/>
      <c r="F299" s="645"/>
      <c r="G299" s="645"/>
      <c r="H299" s="645" t="s">
        <v>250</v>
      </c>
      <c r="I299" s="646"/>
      <c r="J299" s="37"/>
    </row>
    <row r="300" spans="1:10" ht="20.399999999999999" customHeight="1" x14ac:dyDescent="0.5">
      <c r="A300" s="575" t="s">
        <v>142</v>
      </c>
      <c r="B300" s="576"/>
      <c r="C300" s="576"/>
      <c r="D300" s="576"/>
      <c r="E300" s="577"/>
      <c r="F300" s="703" t="s">
        <v>252</v>
      </c>
      <c r="G300" s="704"/>
      <c r="H300" s="704"/>
      <c r="I300" s="705"/>
      <c r="J300" s="37"/>
    </row>
    <row r="301" spans="1:10" ht="28.2" customHeight="1" x14ac:dyDescent="0.5">
      <c r="A301" s="458" t="s">
        <v>253</v>
      </c>
      <c r="B301" s="459"/>
      <c r="C301" s="459"/>
      <c r="D301" s="459"/>
      <c r="E301" s="460"/>
      <c r="F301" s="467" t="s">
        <v>143</v>
      </c>
      <c r="G301" s="468"/>
      <c r="H301" s="468"/>
      <c r="I301" s="469"/>
      <c r="J301" s="37"/>
    </row>
    <row r="302" spans="1:10" ht="51.75" customHeight="1" x14ac:dyDescent="0.5">
      <c r="A302" s="458" t="s">
        <v>411</v>
      </c>
      <c r="B302" s="459"/>
      <c r="C302" s="459"/>
      <c r="D302" s="459"/>
      <c r="E302" s="460"/>
      <c r="F302" s="470" t="s">
        <v>491</v>
      </c>
      <c r="G302" s="471"/>
      <c r="H302" s="471"/>
      <c r="I302" s="472"/>
      <c r="J302" s="37"/>
    </row>
    <row r="303" spans="1:10" ht="51.75" customHeight="1" x14ac:dyDescent="0.5">
      <c r="A303" s="458" t="s">
        <v>408</v>
      </c>
      <c r="B303" s="459"/>
      <c r="C303" s="459"/>
      <c r="D303" s="459"/>
      <c r="E303" s="460"/>
      <c r="F303" s="467" t="s">
        <v>143</v>
      </c>
      <c r="G303" s="468"/>
      <c r="H303" s="468"/>
      <c r="I303" s="469"/>
      <c r="J303" s="37"/>
    </row>
    <row r="304" spans="1:10" ht="29.4" customHeight="1" x14ac:dyDescent="0.5">
      <c r="A304" s="458" t="s">
        <v>409</v>
      </c>
      <c r="B304" s="459"/>
      <c r="C304" s="459"/>
      <c r="D304" s="459"/>
      <c r="E304" s="460"/>
      <c r="F304" s="467" t="s">
        <v>143</v>
      </c>
      <c r="G304" s="468"/>
      <c r="H304" s="468"/>
      <c r="I304" s="469"/>
      <c r="J304" s="37"/>
    </row>
    <row r="305" spans="1:136" ht="34.200000000000003" customHeight="1" x14ac:dyDescent="0.5">
      <c r="A305" s="458" t="s">
        <v>412</v>
      </c>
      <c r="B305" s="459"/>
      <c r="C305" s="459"/>
      <c r="D305" s="459"/>
      <c r="E305" s="460"/>
      <c r="F305" s="467" t="s">
        <v>143</v>
      </c>
      <c r="G305" s="468"/>
      <c r="H305" s="468"/>
      <c r="I305" s="469"/>
      <c r="J305" s="37"/>
    </row>
    <row r="306" spans="1:136" ht="16.2" customHeight="1" x14ac:dyDescent="0.5">
      <c r="A306" s="458" t="s">
        <v>413</v>
      </c>
      <c r="B306" s="459"/>
      <c r="C306" s="459"/>
      <c r="D306" s="459"/>
      <c r="E306" s="460"/>
      <c r="F306" s="467" t="s">
        <v>143</v>
      </c>
      <c r="G306" s="468"/>
      <c r="H306" s="468"/>
      <c r="I306" s="469"/>
      <c r="J306" s="37"/>
    </row>
    <row r="307" spans="1:136" ht="18.600000000000001" customHeight="1" x14ac:dyDescent="0.5">
      <c r="A307" s="458" t="s">
        <v>414</v>
      </c>
      <c r="B307" s="459"/>
      <c r="C307" s="459"/>
      <c r="D307" s="459"/>
      <c r="E307" s="460"/>
      <c r="F307" s="467" t="s">
        <v>143</v>
      </c>
      <c r="G307" s="468"/>
      <c r="H307" s="468"/>
      <c r="I307" s="469"/>
      <c r="J307" s="37"/>
    </row>
    <row r="308" spans="1:136" ht="88.2" customHeight="1" x14ac:dyDescent="0.5">
      <c r="A308" s="458" t="s">
        <v>416</v>
      </c>
      <c r="B308" s="459"/>
      <c r="C308" s="459"/>
      <c r="D308" s="459"/>
      <c r="E308" s="460"/>
      <c r="F308" s="461" t="s">
        <v>417</v>
      </c>
      <c r="G308" s="462"/>
      <c r="H308" s="462"/>
      <c r="I308" s="463"/>
      <c r="J308" s="37"/>
    </row>
    <row r="309" spans="1:136" ht="75.599999999999994" customHeight="1" x14ac:dyDescent="0.5">
      <c r="A309" s="458" t="s">
        <v>418</v>
      </c>
      <c r="B309" s="459"/>
      <c r="C309" s="459"/>
      <c r="D309" s="459"/>
      <c r="E309" s="460"/>
      <c r="F309" s="461" t="s">
        <v>143</v>
      </c>
      <c r="G309" s="462"/>
      <c r="H309" s="462"/>
      <c r="I309" s="463"/>
      <c r="J309" s="37"/>
    </row>
    <row r="310" spans="1:136" ht="18.75" customHeight="1" x14ac:dyDescent="0.5">
      <c r="A310" s="458" t="s">
        <v>419</v>
      </c>
      <c r="B310" s="459"/>
      <c r="C310" s="459"/>
      <c r="D310" s="459"/>
      <c r="E310" s="460"/>
      <c r="F310" s="461" t="s">
        <v>143</v>
      </c>
      <c r="G310" s="462"/>
      <c r="H310" s="462"/>
      <c r="I310" s="463"/>
      <c r="J310" s="37"/>
    </row>
    <row r="311" spans="1:136" ht="19.8" customHeight="1" x14ac:dyDescent="0.5">
      <c r="A311" s="458" t="s">
        <v>145</v>
      </c>
      <c r="B311" s="459"/>
      <c r="C311" s="459"/>
      <c r="D311" s="459"/>
      <c r="E311" s="460"/>
      <c r="F311" s="462" t="s">
        <v>492</v>
      </c>
      <c r="G311" s="462"/>
      <c r="H311" s="462"/>
      <c r="I311" s="462"/>
      <c r="J311" s="37"/>
    </row>
    <row r="312" spans="1:136" s="2" customFormat="1" ht="57" customHeight="1" x14ac:dyDescent="0.5">
      <c r="A312" s="500" t="s">
        <v>421</v>
      </c>
      <c r="B312" s="531"/>
      <c r="C312" s="531"/>
      <c r="D312" s="531"/>
      <c r="E312" s="532"/>
      <c r="F312" s="461" t="s">
        <v>493</v>
      </c>
      <c r="G312" s="462"/>
      <c r="H312" s="462"/>
      <c r="I312" s="463"/>
      <c r="J312" s="225"/>
      <c r="M312" s="137"/>
      <c r="N312" s="137"/>
      <c r="O312" s="137"/>
      <c r="P312" s="137"/>
      <c r="Q312" s="137"/>
      <c r="R312" s="137"/>
      <c r="S312" s="137"/>
      <c r="T312" s="137"/>
      <c r="U312" s="137"/>
      <c r="V312" s="137"/>
      <c r="DD312" s="136"/>
      <c r="DE312" s="134"/>
      <c r="DF312" s="134"/>
      <c r="DG312" s="134"/>
      <c r="DH312" s="134"/>
      <c r="DI312" s="134"/>
      <c r="DJ312" s="134"/>
      <c r="DK312" s="134"/>
      <c r="DL312" s="134"/>
      <c r="DM312" s="134"/>
      <c r="DN312" s="134"/>
      <c r="DO312" s="134"/>
      <c r="DP312" s="134"/>
      <c r="DQ312" s="134"/>
      <c r="DR312" s="134"/>
      <c r="DS312" s="134"/>
      <c r="DT312" s="134"/>
      <c r="DU312" s="134"/>
      <c r="DV312" s="134"/>
      <c r="DW312" s="134"/>
      <c r="DX312" s="134"/>
      <c r="DY312" s="134"/>
      <c r="DZ312" s="134"/>
      <c r="EA312" s="134"/>
      <c r="EB312" s="134"/>
      <c r="EC312" s="134"/>
      <c r="ED312" s="134"/>
      <c r="EE312" s="134"/>
      <c r="EF312" s="134"/>
    </row>
    <row r="313" spans="1:136" s="136" customFormat="1" ht="56.4" customHeight="1" x14ac:dyDescent="0.5">
      <c r="A313" s="458" t="s">
        <v>423</v>
      </c>
      <c r="B313" s="459"/>
      <c r="C313" s="459"/>
      <c r="D313" s="459"/>
      <c r="E313" s="460"/>
      <c r="F313" s="653" t="s">
        <v>143</v>
      </c>
      <c r="G313" s="654"/>
      <c r="H313" s="654"/>
      <c r="I313" s="655"/>
      <c r="J313" s="227"/>
      <c r="M313" s="135"/>
      <c r="N313" s="135"/>
      <c r="O313" s="135"/>
      <c r="P313" s="135"/>
      <c r="Q313" s="135"/>
      <c r="R313" s="135"/>
      <c r="S313" s="135"/>
      <c r="T313" s="135"/>
      <c r="U313" s="135"/>
      <c r="V313" s="135"/>
      <c r="DE313" s="134"/>
      <c r="DF313" s="134"/>
      <c r="DG313" s="134"/>
      <c r="DH313" s="134"/>
      <c r="DI313" s="134"/>
      <c r="DJ313" s="134"/>
      <c r="DK313" s="134"/>
      <c r="DL313" s="134"/>
      <c r="DM313" s="134"/>
      <c r="DN313" s="134"/>
      <c r="DO313" s="134"/>
      <c r="DP313" s="134"/>
      <c r="DQ313" s="134"/>
      <c r="DR313" s="134"/>
      <c r="DS313" s="134"/>
      <c r="DT313" s="134"/>
      <c r="DU313" s="134"/>
      <c r="DV313" s="134"/>
      <c r="DW313" s="134"/>
      <c r="DX313" s="134"/>
      <c r="DY313" s="134"/>
      <c r="DZ313" s="134"/>
      <c r="EA313" s="134"/>
      <c r="EB313" s="134"/>
      <c r="EC313" s="134"/>
      <c r="ED313" s="134"/>
      <c r="EE313" s="134"/>
      <c r="EF313" s="134"/>
    </row>
    <row r="314" spans="1:136" s="2" customFormat="1" x14ac:dyDescent="0.5">
      <c r="A314" s="458" t="s">
        <v>147</v>
      </c>
      <c r="B314" s="459"/>
      <c r="C314" s="459"/>
      <c r="D314" s="459"/>
      <c r="E314" s="460"/>
      <c r="F314" s="653" t="s">
        <v>143</v>
      </c>
      <c r="G314" s="654"/>
      <c r="H314" s="654"/>
      <c r="I314" s="655"/>
      <c r="J314" s="225"/>
      <c r="M314" s="137"/>
      <c r="N314" s="137"/>
      <c r="O314" s="137"/>
      <c r="P314" s="137"/>
      <c r="Q314" s="137"/>
      <c r="R314" s="137"/>
      <c r="S314" s="137"/>
      <c r="T314" s="137"/>
      <c r="U314" s="137"/>
      <c r="V314" s="137"/>
      <c r="DD314" s="136"/>
      <c r="DE314" s="134"/>
      <c r="DF314" s="134"/>
      <c r="DG314" s="134"/>
      <c r="DH314" s="134"/>
      <c r="DI314" s="134"/>
      <c r="DJ314" s="134"/>
      <c r="DK314" s="134"/>
      <c r="DL314" s="134"/>
      <c r="DM314" s="134"/>
      <c r="DN314" s="134"/>
      <c r="DO314" s="134"/>
      <c r="DP314" s="134"/>
      <c r="DQ314" s="134"/>
      <c r="DR314" s="134"/>
      <c r="DS314" s="134"/>
      <c r="DT314" s="134"/>
      <c r="DU314" s="134"/>
      <c r="DV314" s="134"/>
      <c r="DW314" s="134"/>
      <c r="DX314" s="134"/>
      <c r="DY314" s="134"/>
      <c r="DZ314" s="134"/>
      <c r="EA314" s="134"/>
      <c r="EB314" s="134"/>
      <c r="EC314" s="134"/>
      <c r="ED314" s="134"/>
      <c r="EE314" s="134"/>
      <c r="EF314" s="134"/>
    </row>
    <row r="315" spans="1:136" x14ac:dyDescent="0.5">
      <c r="A315" s="644" t="s">
        <v>424</v>
      </c>
      <c r="B315" s="645"/>
      <c r="C315" s="645"/>
      <c r="D315" s="645"/>
      <c r="E315" s="645"/>
      <c r="F315" s="645"/>
      <c r="G315" s="645"/>
      <c r="H315" s="645"/>
      <c r="I315" s="646"/>
      <c r="J315" s="37"/>
    </row>
    <row r="316" spans="1:136" x14ac:dyDescent="0.5">
      <c r="A316" s="509" t="s">
        <v>425</v>
      </c>
      <c r="B316" s="510"/>
      <c r="C316" s="510"/>
      <c r="D316" s="510"/>
      <c r="E316" s="511"/>
      <c r="F316" s="653" t="s">
        <v>143</v>
      </c>
      <c r="G316" s="654"/>
      <c r="H316" s="654"/>
      <c r="I316" s="655"/>
      <c r="J316" s="37"/>
    </row>
    <row r="317" spans="1:136" ht="19.2" customHeight="1" x14ac:dyDescent="0.5">
      <c r="A317" s="458" t="s">
        <v>494</v>
      </c>
      <c r="B317" s="459"/>
      <c r="C317" s="459"/>
      <c r="D317" s="459"/>
      <c r="E317" s="460"/>
      <c r="F317" s="461" t="s">
        <v>143</v>
      </c>
      <c r="G317" s="462"/>
      <c r="H317" s="462"/>
      <c r="I317" s="463"/>
      <c r="J317" s="37"/>
    </row>
    <row r="318" spans="1:136" x14ac:dyDescent="0.5">
      <c r="A318" s="458" t="s">
        <v>495</v>
      </c>
      <c r="B318" s="459"/>
      <c r="C318" s="459"/>
      <c r="D318" s="459"/>
      <c r="E318" s="460"/>
      <c r="F318" s="461" t="s">
        <v>143</v>
      </c>
      <c r="G318" s="462"/>
      <c r="H318" s="462"/>
      <c r="I318" s="463"/>
      <c r="J318" s="37"/>
    </row>
    <row r="319" spans="1:136" x14ac:dyDescent="0.5">
      <c r="A319" s="458" t="s">
        <v>428</v>
      </c>
      <c r="B319" s="459"/>
      <c r="C319" s="459"/>
      <c r="D319" s="459"/>
      <c r="E319" s="460"/>
      <c r="F319" s="461" t="s">
        <v>143</v>
      </c>
      <c r="G319" s="462"/>
      <c r="H319" s="462"/>
      <c r="I319" s="463"/>
      <c r="J319" s="37"/>
    </row>
    <row r="320" spans="1:136" x14ac:dyDescent="0.5">
      <c r="A320" s="458" t="s">
        <v>429</v>
      </c>
      <c r="B320" s="459"/>
      <c r="C320" s="459"/>
      <c r="D320" s="459"/>
      <c r="E320" s="460"/>
      <c r="F320" s="461" t="s">
        <v>143</v>
      </c>
      <c r="G320" s="462"/>
      <c r="H320" s="462"/>
      <c r="I320" s="463"/>
      <c r="J320" s="37"/>
    </row>
    <row r="321" spans="1:136" ht="28.8" customHeight="1" x14ac:dyDescent="0.5">
      <c r="A321" s="458" t="s">
        <v>430</v>
      </c>
      <c r="B321" s="459"/>
      <c r="C321" s="459"/>
      <c r="D321" s="459"/>
      <c r="E321" s="460"/>
      <c r="F321" s="461" t="s">
        <v>143</v>
      </c>
      <c r="G321" s="462"/>
      <c r="H321" s="462"/>
      <c r="I321" s="463"/>
      <c r="J321" s="37"/>
    </row>
    <row r="322" spans="1:136" ht="19.8" customHeight="1" x14ac:dyDescent="0.5">
      <c r="A322" s="458" t="s">
        <v>567</v>
      </c>
      <c r="B322" s="459"/>
      <c r="C322" s="459"/>
      <c r="D322" s="459"/>
      <c r="E322" s="460"/>
      <c r="F322" s="461" t="s">
        <v>143</v>
      </c>
      <c r="G322" s="462"/>
      <c r="H322" s="462"/>
      <c r="I322" s="463"/>
      <c r="J322" s="37"/>
    </row>
    <row r="323" spans="1:136" ht="42.6" customHeight="1" x14ac:dyDescent="0.5">
      <c r="A323" s="458" t="s">
        <v>568</v>
      </c>
      <c r="B323" s="459"/>
      <c r="C323" s="459"/>
      <c r="D323" s="459"/>
      <c r="E323" s="460"/>
      <c r="F323" s="461" t="s">
        <v>143</v>
      </c>
      <c r="G323" s="462"/>
      <c r="H323" s="462"/>
      <c r="I323" s="463"/>
      <c r="J323" s="37"/>
    </row>
    <row r="324" spans="1:136" ht="42" customHeight="1" x14ac:dyDescent="0.5">
      <c r="A324" s="458" t="s">
        <v>569</v>
      </c>
      <c r="B324" s="459"/>
      <c r="C324" s="459"/>
      <c r="D324" s="459"/>
      <c r="E324" s="460"/>
      <c r="F324" s="461" t="s">
        <v>143</v>
      </c>
      <c r="G324" s="462"/>
      <c r="H324" s="462"/>
      <c r="I324" s="463"/>
      <c r="J324" s="37"/>
    </row>
    <row r="325" spans="1:136" x14ac:dyDescent="0.5">
      <c r="A325" s="644" t="s">
        <v>148</v>
      </c>
      <c r="B325" s="645"/>
      <c r="C325" s="645"/>
      <c r="D325" s="645"/>
      <c r="E325" s="645"/>
      <c r="F325" s="645"/>
      <c r="G325" s="645"/>
      <c r="H325" s="645"/>
      <c r="I325" s="646"/>
      <c r="J325" s="37"/>
    </row>
    <row r="326" spans="1:136" ht="61.2" customHeight="1" x14ac:dyDescent="0.5">
      <c r="A326" s="503" t="s">
        <v>487</v>
      </c>
      <c r="B326" s="504"/>
      <c r="C326" s="504"/>
      <c r="D326" s="504"/>
      <c r="E326" s="505"/>
      <c r="F326" s="461" t="s">
        <v>143</v>
      </c>
      <c r="G326" s="462"/>
      <c r="H326" s="462"/>
      <c r="I326" s="463"/>
      <c r="J326" s="37"/>
    </row>
    <row r="327" spans="1:136" s="2" customFormat="1" x14ac:dyDescent="0.5">
      <c r="A327" s="503" t="s">
        <v>488</v>
      </c>
      <c r="B327" s="504"/>
      <c r="C327" s="504"/>
      <c r="D327" s="504"/>
      <c r="E327" s="505"/>
      <c r="F327" s="461" t="s">
        <v>143</v>
      </c>
      <c r="G327" s="462"/>
      <c r="H327" s="462"/>
      <c r="I327" s="463"/>
      <c r="J327" s="225"/>
      <c r="M327" s="137"/>
      <c r="N327" s="137"/>
      <c r="O327" s="137"/>
      <c r="P327" s="137"/>
      <c r="Q327" s="137"/>
      <c r="R327" s="137"/>
      <c r="S327" s="137"/>
      <c r="T327" s="137"/>
      <c r="U327" s="137"/>
      <c r="V327" s="137"/>
      <c r="DD327" s="136"/>
      <c r="DE327" s="134"/>
      <c r="DF327" s="134"/>
      <c r="DG327" s="134"/>
      <c r="DH327" s="134"/>
      <c r="DI327" s="134"/>
      <c r="DJ327" s="134"/>
      <c r="DK327" s="134"/>
      <c r="DL327" s="134"/>
      <c r="DM327" s="134"/>
      <c r="DN327" s="134"/>
      <c r="DO327" s="134"/>
      <c r="DP327" s="134"/>
      <c r="DQ327" s="134"/>
      <c r="DR327" s="134"/>
      <c r="DS327" s="134"/>
      <c r="DT327" s="134"/>
      <c r="DU327" s="134"/>
      <c r="DV327" s="134"/>
      <c r="DW327" s="134"/>
      <c r="DX327" s="134"/>
      <c r="DY327" s="134"/>
      <c r="DZ327" s="134"/>
      <c r="EA327" s="134"/>
      <c r="EB327" s="134"/>
      <c r="EC327" s="134"/>
      <c r="ED327" s="134"/>
      <c r="EE327" s="134"/>
      <c r="EF327" s="134"/>
    </row>
    <row r="328" spans="1:136" ht="19.8" customHeight="1" x14ac:dyDescent="0.5">
      <c r="A328" s="503" t="s">
        <v>429</v>
      </c>
      <c r="B328" s="504"/>
      <c r="C328" s="504"/>
      <c r="D328" s="504"/>
      <c r="E328" s="505"/>
      <c r="F328" s="461" t="s">
        <v>143</v>
      </c>
      <c r="G328" s="462"/>
      <c r="H328" s="462"/>
      <c r="I328" s="463"/>
      <c r="J328" s="37"/>
    </row>
    <row r="329" spans="1:136" ht="33" customHeight="1" x14ac:dyDescent="0.5">
      <c r="A329" s="503" t="s">
        <v>489</v>
      </c>
      <c r="B329" s="504"/>
      <c r="C329" s="504"/>
      <c r="D329" s="504"/>
      <c r="E329" s="505"/>
      <c r="F329" s="461" t="s">
        <v>254</v>
      </c>
      <c r="G329" s="462"/>
      <c r="H329" s="462"/>
      <c r="I329" s="463"/>
      <c r="J329" s="37"/>
    </row>
    <row r="330" spans="1:136" ht="21" customHeight="1" x14ac:dyDescent="0.5">
      <c r="A330" s="503" t="s">
        <v>150</v>
      </c>
      <c r="B330" s="504"/>
      <c r="C330" s="504"/>
      <c r="D330" s="504"/>
      <c r="E330" s="505"/>
      <c r="F330" s="461" t="s">
        <v>434</v>
      </c>
      <c r="G330" s="462"/>
      <c r="H330" s="462"/>
      <c r="I330" s="463"/>
      <c r="J330" s="37"/>
    </row>
    <row r="331" spans="1:136" ht="89.4" customHeight="1" x14ac:dyDescent="0.5">
      <c r="A331" s="503" t="s">
        <v>570</v>
      </c>
      <c r="B331" s="504"/>
      <c r="C331" s="504"/>
      <c r="D331" s="504"/>
      <c r="E331" s="505"/>
      <c r="F331" s="462" t="s">
        <v>573</v>
      </c>
      <c r="G331" s="462"/>
      <c r="H331" s="462"/>
      <c r="I331" s="462"/>
      <c r="J331" s="37"/>
    </row>
    <row r="332" spans="1:136" ht="22.2" customHeight="1" x14ac:dyDescent="0.5">
      <c r="A332" s="503" t="s">
        <v>153</v>
      </c>
      <c r="B332" s="504"/>
      <c r="C332" s="504"/>
      <c r="D332" s="504"/>
      <c r="E332" s="505"/>
      <c r="F332" s="461" t="s">
        <v>143</v>
      </c>
      <c r="G332" s="462"/>
      <c r="H332" s="462"/>
      <c r="I332" s="463"/>
      <c r="J332" s="37"/>
    </row>
    <row r="333" spans="1:136" ht="63.6" customHeight="1" x14ac:dyDescent="0.5">
      <c r="A333" s="503" t="s">
        <v>154</v>
      </c>
      <c r="B333" s="504"/>
      <c r="C333" s="504"/>
      <c r="D333" s="504"/>
      <c r="E333" s="504"/>
      <c r="F333" s="461" t="s">
        <v>497</v>
      </c>
      <c r="G333" s="462"/>
      <c r="H333" s="462"/>
      <c r="I333" s="463"/>
      <c r="J333" s="37"/>
    </row>
    <row r="334" spans="1:136" s="2" customFormat="1" x14ac:dyDescent="0.5">
      <c r="A334" s="503" t="s">
        <v>155</v>
      </c>
      <c r="B334" s="504"/>
      <c r="C334" s="504"/>
      <c r="D334" s="504"/>
      <c r="E334" s="505"/>
      <c r="F334" s="461" t="s">
        <v>143</v>
      </c>
      <c r="G334" s="462"/>
      <c r="H334" s="462"/>
      <c r="I334" s="463"/>
      <c r="J334" s="225"/>
      <c r="M334" s="137"/>
      <c r="N334" s="137"/>
      <c r="O334" s="137"/>
      <c r="P334" s="137"/>
      <c r="Q334" s="137"/>
      <c r="R334" s="137"/>
      <c r="S334" s="137"/>
      <c r="T334" s="137"/>
      <c r="U334" s="137"/>
      <c r="V334" s="137"/>
      <c r="DD334" s="136"/>
      <c r="DE334" s="134"/>
      <c r="DF334" s="134"/>
      <c r="DG334" s="134"/>
      <c r="DH334" s="134"/>
      <c r="DI334" s="134"/>
      <c r="DJ334" s="134"/>
      <c r="DK334" s="134"/>
      <c r="DL334" s="134"/>
      <c r="DM334" s="134"/>
      <c r="DN334" s="134"/>
      <c r="DO334" s="134"/>
      <c r="DP334" s="134"/>
      <c r="DQ334" s="134"/>
      <c r="DR334" s="134"/>
      <c r="DS334" s="134"/>
      <c r="DT334" s="134"/>
      <c r="DU334" s="134"/>
      <c r="DV334" s="134"/>
      <c r="DW334" s="134"/>
      <c r="DX334" s="134"/>
      <c r="DY334" s="134"/>
      <c r="DZ334" s="134"/>
      <c r="EA334" s="134"/>
      <c r="EB334" s="134"/>
      <c r="EC334" s="134"/>
      <c r="ED334" s="134"/>
      <c r="EE334" s="134"/>
      <c r="EF334" s="134"/>
    </row>
    <row r="335" spans="1:136" ht="39" customHeight="1" x14ac:dyDescent="0.5">
      <c r="A335" s="503" t="s">
        <v>436</v>
      </c>
      <c r="B335" s="504"/>
      <c r="C335" s="504"/>
      <c r="D335" s="504"/>
      <c r="E335" s="505"/>
      <c r="F335" s="461" t="s">
        <v>143</v>
      </c>
      <c r="G335" s="462"/>
      <c r="H335" s="462"/>
      <c r="I335" s="463"/>
      <c r="J335" s="37"/>
    </row>
    <row r="336" spans="1:136" ht="30.75" customHeight="1" x14ac:dyDescent="0.5">
      <c r="A336" s="503" t="s">
        <v>437</v>
      </c>
      <c r="B336" s="504"/>
      <c r="C336" s="504"/>
      <c r="D336" s="504"/>
      <c r="E336" s="505"/>
      <c r="F336" s="461" t="s">
        <v>143</v>
      </c>
      <c r="G336" s="462"/>
      <c r="H336" s="462"/>
      <c r="I336" s="463"/>
      <c r="J336" s="37"/>
    </row>
    <row r="337" spans="1:136" ht="19.5" customHeight="1" x14ac:dyDescent="0.5">
      <c r="A337" s="644" t="s">
        <v>157</v>
      </c>
      <c r="B337" s="645"/>
      <c r="C337" s="645"/>
      <c r="D337" s="645"/>
      <c r="E337" s="645"/>
      <c r="F337" s="645"/>
      <c r="G337" s="645"/>
      <c r="H337" s="645"/>
      <c r="I337" s="646"/>
      <c r="J337" s="37"/>
    </row>
    <row r="338" spans="1:136" ht="73.2" customHeight="1" x14ac:dyDescent="0.5">
      <c r="A338" s="647" t="s">
        <v>498</v>
      </c>
      <c r="B338" s="648"/>
      <c r="C338" s="648"/>
      <c r="D338" s="648"/>
      <c r="E338" s="649"/>
      <c r="F338" s="650" t="s">
        <v>500</v>
      </c>
      <c r="G338" s="651"/>
      <c r="H338" s="651"/>
      <c r="I338" s="652"/>
      <c r="J338" s="37"/>
    </row>
    <row r="339" spans="1:136" ht="60.6" customHeight="1" x14ac:dyDescent="0.5">
      <c r="A339" s="647" t="s">
        <v>499</v>
      </c>
      <c r="B339" s="648"/>
      <c r="C339" s="648"/>
      <c r="D339" s="648"/>
      <c r="E339" s="649"/>
      <c r="F339" s="650" t="s">
        <v>501</v>
      </c>
      <c r="G339" s="651"/>
      <c r="H339" s="651"/>
      <c r="I339" s="652"/>
      <c r="J339" s="37"/>
    </row>
    <row r="340" spans="1:136" ht="60" customHeight="1" x14ac:dyDescent="0.5">
      <c r="A340" s="688" t="s">
        <v>558</v>
      </c>
      <c r="B340" s="689"/>
      <c r="C340" s="689"/>
      <c r="D340" s="689"/>
      <c r="E340" s="690"/>
      <c r="F340" s="700" t="s">
        <v>502</v>
      </c>
      <c r="G340" s="701"/>
      <c r="H340" s="701"/>
      <c r="I340" s="702"/>
      <c r="J340" s="37"/>
    </row>
    <row r="341" spans="1:136" s="2" customFormat="1" ht="75.599999999999994" customHeight="1" x14ac:dyDescent="0.5">
      <c r="A341" s="458" t="s">
        <v>441</v>
      </c>
      <c r="B341" s="459"/>
      <c r="C341" s="459"/>
      <c r="D341" s="459"/>
      <c r="E341" s="460"/>
      <c r="F341" s="461" t="s">
        <v>500</v>
      </c>
      <c r="G341" s="462"/>
      <c r="H341" s="462"/>
      <c r="I341" s="463"/>
      <c r="J341" s="225"/>
      <c r="M341" s="137"/>
      <c r="N341" s="137"/>
      <c r="O341" s="137"/>
      <c r="P341" s="137"/>
      <c r="Q341" s="137"/>
      <c r="R341" s="137"/>
      <c r="S341" s="137"/>
      <c r="T341" s="137"/>
      <c r="U341" s="137"/>
      <c r="V341" s="137"/>
      <c r="DD341" s="136"/>
      <c r="DE341" s="134"/>
      <c r="DF341" s="134"/>
      <c r="DG341" s="134"/>
      <c r="DH341" s="134"/>
      <c r="DI341" s="134"/>
      <c r="DJ341" s="134"/>
      <c r="DK341" s="134"/>
      <c r="DL341" s="134"/>
      <c r="DM341" s="134"/>
      <c r="DN341" s="134"/>
      <c r="DO341" s="134"/>
      <c r="DP341" s="134"/>
      <c r="DQ341" s="134"/>
      <c r="DR341" s="134"/>
      <c r="DS341" s="134"/>
      <c r="DT341" s="134"/>
      <c r="DU341" s="134"/>
      <c r="DV341" s="134"/>
      <c r="DW341" s="134"/>
      <c r="DX341" s="134"/>
      <c r="DY341" s="134"/>
      <c r="DZ341" s="134"/>
      <c r="EA341" s="134"/>
      <c r="EB341" s="134"/>
      <c r="EC341" s="134"/>
      <c r="ED341" s="134"/>
      <c r="EE341" s="134"/>
      <c r="EF341" s="134"/>
    </row>
    <row r="342" spans="1:136" ht="18.75" customHeight="1" x14ac:dyDescent="0.5">
      <c r="A342" s="644" t="s">
        <v>256</v>
      </c>
      <c r="B342" s="645"/>
      <c r="C342" s="645"/>
      <c r="D342" s="645"/>
      <c r="E342" s="645"/>
      <c r="F342" s="645"/>
      <c r="G342" s="645"/>
      <c r="H342" s="645"/>
      <c r="I342" s="646"/>
      <c r="J342" s="37"/>
    </row>
    <row r="343" spans="1:136" ht="51.75" customHeight="1" x14ac:dyDescent="0.5">
      <c r="A343" s="706" t="s">
        <v>446</v>
      </c>
      <c r="B343" s="707"/>
      <c r="C343" s="707"/>
      <c r="D343" s="707"/>
      <c r="E343" s="708"/>
      <c r="F343" s="548" t="s">
        <v>503</v>
      </c>
      <c r="G343" s="548"/>
      <c r="H343" s="548"/>
      <c r="I343" s="674"/>
      <c r="J343" s="37"/>
    </row>
    <row r="344" spans="1:136" ht="57" customHeight="1" x14ac:dyDescent="0.5">
      <c r="A344" s="503" t="s">
        <v>447</v>
      </c>
      <c r="B344" s="504"/>
      <c r="C344" s="504"/>
      <c r="D344" s="504"/>
      <c r="E344" s="505"/>
      <c r="F344" s="461" t="s">
        <v>504</v>
      </c>
      <c r="G344" s="462"/>
      <c r="H344" s="462"/>
      <c r="I344" s="463"/>
      <c r="J344" s="37"/>
    </row>
    <row r="345" spans="1:136" ht="18.75" customHeight="1" x14ac:dyDescent="0.5">
      <c r="A345" s="644" t="s">
        <v>160</v>
      </c>
      <c r="B345" s="645"/>
      <c r="C345" s="645"/>
      <c r="D345" s="645"/>
      <c r="E345" s="645"/>
      <c r="F345" s="645"/>
      <c r="G345" s="645"/>
      <c r="H345" s="645"/>
      <c r="I345" s="646"/>
      <c r="J345" s="37"/>
    </row>
    <row r="346" spans="1:136" ht="53.4" customHeight="1" x14ac:dyDescent="0.5">
      <c r="A346" s="509" t="s">
        <v>450</v>
      </c>
      <c r="B346" s="510"/>
      <c r="C346" s="510"/>
      <c r="D346" s="510"/>
      <c r="E346" s="511"/>
      <c r="F346" s="653" t="s">
        <v>143</v>
      </c>
      <c r="G346" s="654"/>
      <c r="H346" s="654"/>
      <c r="I346" s="655"/>
      <c r="J346" s="37"/>
    </row>
    <row r="347" spans="1:136" ht="19.5" customHeight="1" x14ac:dyDescent="0.5">
      <c r="A347" s="458" t="s">
        <v>451</v>
      </c>
      <c r="B347" s="459"/>
      <c r="C347" s="459"/>
      <c r="D347" s="459"/>
      <c r="E347" s="460"/>
      <c r="F347" s="653" t="s">
        <v>143</v>
      </c>
      <c r="G347" s="654"/>
      <c r="H347" s="654"/>
      <c r="I347" s="655"/>
      <c r="J347" s="37"/>
    </row>
    <row r="348" spans="1:136" ht="19.5" customHeight="1" x14ac:dyDescent="0.5">
      <c r="A348" s="458" t="s">
        <v>452</v>
      </c>
      <c r="B348" s="459"/>
      <c r="C348" s="459"/>
      <c r="D348" s="459"/>
      <c r="E348" s="460"/>
      <c r="F348" s="461" t="s">
        <v>200</v>
      </c>
      <c r="G348" s="462"/>
      <c r="H348" s="462"/>
      <c r="I348" s="463"/>
      <c r="J348" s="37"/>
    </row>
    <row r="349" spans="1:136" ht="19.5" customHeight="1" x14ac:dyDescent="0.5">
      <c r="A349" s="458" t="s">
        <v>453</v>
      </c>
      <c r="B349" s="459"/>
      <c r="C349" s="459"/>
      <c r="D349" s="459"/>
      <c r="E349" s="460"/>
      <c r="F349" s="653" t="s">
        <v>143</v>
      </c>
      <c r="G349" s="654"/>
      <c r="H349" s="654"/>
      <c r="I349" s="655"/>
      <c r="J349" s="37"/>
    </row>
    <row r="350" spans="1:136" x14ac:dyDescent="0.5">
      <c r="A350" s="458" t="s">
        <v>454</v>
      </c>
      <c r="B350" s="459"/>
      <c r="C350" s="459"/>
      <c r="D350" s="459"/>
      <c r="E350" s="460"/>
      <c r="F350" s="461" t="s">
        <v>257</v>
      </c>
      <c r="G350" s="462"/>
      <c r="H350" s="462"/>
      <c r="I350" s="463"/>
      <c r="J350" s="37"/>
    </row>
    <row r="351" spans="1:136" x14ac:dyDescent="0.5">
      <c r="A351" s="709" t="s">
        <v>374</v>
      </c>
      <c r="B351" s="710"/>
      <c r="C351" s="710"/>
      <c r="D351" s="710"/>
      <c r="E351" s="711"/>
      <c r="F351" s="664" t="s">
        <v>162</v>
      </c>
      <c r="G351" s="665"/>
      <c r="H351" s="665"/>
      <c r="I351" s="666"/>
      <c r="J351" s="37"/>
    </row>
    <row r="352" spans="1:136" s="133" customFormat="1" ht="18" customHeight="1" x14ac:dyDescent="0.5">
      <c r="A352" s="644" t="s">
        <v>182</v>
      </c>
      <c r="B352" s="645"/>
      <c r="C352" s="645"/>
      <c r="D352" s="645"/>
      <c r="E352" s="645"/>
      <c r="F352" s="645"/>
      <c r="G352" s="645"/>
      <c r="H352" s="645"/>
      <c r="I352" s="646"/>
      <c r="J352" s="226"/>
      <c r="M352" s="132"/>
      <c r="N352" s="132"/>
      <c r="O352" s="132"/>
      <c r="P352" s="132"/>
      <c r="Q352" s="132"/>
      <c r="R352" s="132"/>
      <c r="S352" s="132"/>
      <c r="T352" s="132"/>
      <c r="U352" s="132"/>
      <c r="V352" s="132"/>
      <c r="DE352" s="134"/>
      <c r="DF352" s="134"/>
      <c r="DG352" s="134"/>
      <c r="DH352" s="134"/>
      <c r="DI352" s="134"/>
      <c r="DJ352" s="134"/>
      <c r="DK352" s="134"/>
      <c r="DL352" s="134"/>
      <c r="DM352" s="134"/>
      <c r="DN352" s="134"/>
      <c r="DO352" s="134"/>
      <c r="DP352" s="134"/>
      <c r="DQ352" s="134"/>
      <c r="DR352" s="134"/>
      <c r="DS352" s="134"/>
      <c r="DT352" s="134"/>
      <c r="DU352" s="134"/>
      <c r="DV352" s="134"/>
      <c r="DW352" s="134"/>
      <c r="DX352" s="134"/>
      <c r="DY352" s="134"/>
      <c r="DZ352" s="134"/>
      <c r="EA352" s="134"/>
      <c r="EB352" s="134"/>
      <c r="EC352" s="134"/>
      <c r="ED352" s="134"/>
      <c r="EE352" s="134"/>
      <c r="EF352" s="134"/>
    </row>
    <row r="353" spans="1:136" s="136" customFormat="1" x14ac:dyDescent="0.5">
      <c r="A353" s="575" t="s">
        <v>455</v>
      </c>
      <c r="B353" s="576"/>
      <c r="C353" s="576"/>
      <c r="D353" s="576"/>
      <c r="E353" s="577"/>
      <c r="F353" s="653" t="s">
        <v>143</v>
      </c>
      <c r="G353" s="654"/>
      <c r="H353" s="654"/>
      <c r="I353" s="655"/>
      <c r="J353" s="227"/>
      <c r="M353" s="135"/>
      <c r="N353" s="135"/>
      <c r="O353" s="135"/>
      <c r="P353" s="135"/>
      <c r="Q353" s="135"/>
      <c r="R353" s="135"/>
      <c r="S353" s="135"/>
      <c r="T353" s="135"/>
      <c r="U353" s="135"/>
      <c r="V353" s="135"/>
      <c r="DE353" s="134"/>
      <c r="DF353" s="134"/>
      <c r="DG353" s="134"/>
      <c r="DH353" s="134"/>
      <c r="DI353" s="134"/>
      <c r="DJ353" s="134"/>
      <c r="DK353" s="134"/>
      <c r="DL353" s="134"/>
      <c r="DM353" s="134"/>
      <c r="DN353" s="134"/>
      <c r="DO353" s="134"/>
      <c r="DP353" s="134"/>
      <c r="DQ353" s="134"/>
      <c r="DR353" s="134"/>
      <c r="DS353" s="134"/>
      <c r="DT353" s="134"/>
      <c r="DU353" s="134"/>
      <c r="DV353" s="134"/>
      <c r="DW353" s="134"/>
      <c r="DX353" s="134"/>
      <c r="DY353" s="134"/>
      <c r="DZ353" s="134"/>
      <c r="EA353" s="134"/>
      <c r="EB353" s="134"/>
      <c r="EC353" s="134"/>
      <c r="ED353" s="134"/>
      <c r="EE353" s="134"/>
      <c r="EF353" s="134"/>
    </row>
    <row r="354" spans="1:136" s="136" customFormat="1" ht="15.6" customHeight="1" x14ac:dyDescent="0.5">
      <c r="A354" s="458" t="s">
        <v>201</v>
      </c>
      <c r="B354" s="459"/>
      <c r="C354" s="459"/>
      <c r="D354" s="459"/>
      <c r="E354" s="460"/>
      <c r="F354" s="461" t="s">
        <v>143</v>
      </c>
      <c r="G354" s="462"/>
      <c r="H354" s="462"/>
      <c r="I354" s="463"/>
      <c r="J354" s="227"/>
      <c r="M354" s="135"/>
      <c r="N354" s="135"/>
      <c r="O354" s="135"/>
      <c r="P354" s="135"/>
      <c r="Q354" s="135"/>
      <c r="R354" s="135"/>
      <c r="S354" s="135"/>
      <c r="T354" s="135"/>
      <c r="U354" s="135"/>
      <c r="V354" s="135"/>
      <c r="DE354" s="134"/>
      <c r="DF354" s="134"/>
      <c r="DG354" s="134"/>
      <c r="DH354" s="134"/>
      <c r="DI354" s="134"/>
      <c r="DJ354" s="134"/>
      <c r="DK354" s="134"/>
      <c r="DL354" s="134"/>
      <c r="DM354" s="134"/>
      <c r="DN354" s="134"/>
      <c r="DO354" s="134"/>
      <c r="DP354" s="134"/>
      <c r="DQ354" s="134"/>
      <c r="DR354" s="134"/>
      <c r="DS354" s="134"/>
      <c r="DT354" s="134"/>
      <c r="DU354" s="134"/>
      <c r="DV354" s="134"/>
      <c r="DW354" s="134"/>
      <c r="DX354" s="134"/>
      <c r="DY354" s="134"/>
      <c r="DZ354" s="134"/>
      <c r="EA354" s="134"/>
      <c r="EB354" s="134"/>
      <c r="EC354" s="134"/>
      <c r="ED354" s="134"/>
      <c r="EE354" s="134"/>
      <c r="EF354" s="134"/>
    </row>
    <row r="355" spans="1:136" s="136" customFormat="1" ht="20.399999999999999" customHeight="1" x14ac:dyDescent="0.5">
      <c r="A355" s="458" t="s">
        <v>559</v>
      </c>
      <c r="B355" s="459"/>
      <c r="C355" s="459"/>
      <c r="D355" s="459"/>
      <c r="E355" s="460"/>
      <c r="F355" s="461" t="s">
        <v>265</v>
      </c>
      <c r="G355" s="462"/>
      <c r="H355" s="462"/>
      <c r="I355" s="463"/>
      <c r="J355" s="227"/>
      <c r="M355" s="135"/>
      <c r="N355" s="135"/>
      <c r="O355" s="135"/>
      <c r="P355" s="135"/>
      <c r="Q355" s="135"/>
      <c r="R355" s="135"/>
      <c r="S355" s="135"/>
      <c r="T355" s="135"/>
      <c r="U355" s="135"/>
      <c r="V355" s="135"/>
      <c r="DE355" s="134"/>
      <c r="DF355" s="134"/>
      <c r="DG355" s="134"/>
      <c r="DH355" s="134"/>
      <c r="DI355" s="134"/>
      <c r="DJ355" s="134"/>
      <c r="DK355" s="134"/>
      <c r="DL355" s="134"/>
      <c r="DM355" s="134"/>
      <c r="DN355" s="134"/>
      <c r="DO355" s="134"/>
      <c r="DP355" s="134"/>
      <c r="DQ355" s="134"/>
      <c r="DR355" s="134"/>
      <c r="DS355" s="134"/>
      <c r="DT355" s="134"/>
      <c r="DU355" s="134"/>
      <c r="DV355" s="134"/>
      <c r="DW355" s="134"/>
      <c r="DX355" s="134"/>
      <c r="DY355" s="134"/>
      <c r="DZ355" s="134"/>
      <c r="EA355" s="134"/>
      <c r="EB355" s="134"/>
      <c r="EC355" s="134"/>
      <c r="ED355" s="134"/>
      <c r="EE355" s="134"/>
      <c r="EF355" s="134"/>
    </row>
    <row r="356" spans="1:136" s="136" customFormat="1" ht="20.399999999999999" customHeight="1" x14ac:dyDescent="0.5">
      <c r="A356" s="458" t="s">
        <v>185</v>
      </c>
      <c r="B356" s="459"/>
      <c r="C356" s="459"/>
      <c r="D356" s="459"/>
      <c r="E356" s="460"/>
      <c r="F356" s="461" t="s">
        <v>143</v>
      </c>
      <c r="G356" s="462"/>
      <c r="H356" s="462"/>
      <c r="I356" s="463"/>
      <c r="J356" s="227"/>
      <c r="M356" s="135"/>
      <c r="N356" s="135"/>
      <c r="O356" s="135"/>
      <c r="P356" s="135"/>
      <c r="Q356" s="135"/>
      <c r="R356" s="135"/>
      <c r="S356" s="135"/>
      <c r="T356" s="135"/>
      <c r="U356" s="135"/>
      <c r="V356" s="135"/>
      <c r="DE356" s="134"/>
      <c r="DF356" s="134"/>
      <c r="DG356" s="134"/>
      <c r="DH356" s="134"/>
      <c r="DI356" s="134"/>
      <c r="DJ356" s="134"/>
      <c r="DK356" s="134"/>
      <c r="DL356" s="134"/>
      <c r="DM356" s="134"/>
      <c r="DN356" s="134"/>
      <c r="DO356" s="134"/>
      <c r="DP356" s="134"/>
      <c r="DQ356" s="134"/>
      <c r="DR356" s="134"/>
      <c r="DS356" s="134"/>
      <c r="DT356" s="134"/>
      <c r="DU356" s="134"/>
      <c r="DV356" s="134"/>
      <c r="DW356" s="134"/>
      <c r="DX356" s="134"/>
      <c r="DY356" s="134"/>
      <c r="DZ356" s="134"/>
      <c r="EA356" s="134"/>
      <c r="EB356" s="134"/>
      <c r="EC356" s="134"/>
      <c r="ED356" s="134"/>
      <c r="EE356" s="134"/>
      <c r="EF356" s="134"/>
    </row>
    <row r="357" spans="1:136" s="136" customFormat="1" ht="30" customHeight="1" x14ac:dyDescent="0.5">
      <c r="A357" s="458" t="s">
        <v>562</v>
      </c>
      <c r="B357" s="459"/>
      <c r="C357" s="459"/>
      <c r="D357" s="459"/>
      <c r="E357" s="460"/>
      <c r="F357" s="461" t="s">
        <v>371</v>
      </c>
      <c r="G357" s="462"/>
      <c r="H357" s="462"/>
      <c r="I357" s="463"/>
      <c r="J357" s="227"/>
      <c r="M357" s="135"/>
      <c r="N357" s="135"/>
      <c r="O357" s="135"/>
      <c r="P357" s="135"/>
      <c r="Q357" s="135"/>
      <c r="R357" s="135"/>
      <c r="S357" s="135"/>
      <c r="T357" s="135"/>
      <c r="U357" s="135"/>
      <c r="V357" s="135"/>
      <c r="DE357" s="134"/>
      <c r="DF357" s="134"/>
      <c r="DG357" s="134"/>
      <c r="DH357" s="134"/>
      <c r="DI357" s="134"/>
      <c r="DJ357" s="134"/>
      <c r="DK357" s="134"/>
      <c r="DL357" s="134"/>
      <c r="DM357" s="134"/>
      <c r="DN357" s="134"/>
      <c r="DO357" s="134"/>
      <c r="DP357" s="134"/>
      <c r="DQ357" s="134"/>
      <c r="DR357" s="134"/>
      <c r="DS357" s="134"/>
      <c r="DT357" s="134"/>
      <c r="DU357" s="134"/>
      <c r="DV357" s="134"/>
      <c r="DW357" s="134"/>
      <c r="DX357" s="134"/>
      <c r="DY357" s="134"/>
      <c r="DZ357" s="134"/>
      <c r="EA357" s="134"/>
      <c r="EB357" s="134"/>
      <c r="EC357" s="134"/>
      <c r="ED357" s="134"/>
      <c r="EE357" s="134"/>
      <c r="EF357" s="134"/>
    </row>
    <row r="358" spans="1:136" s="136" customFormat="1" ht="22.8" customHeight="1" x14ac:dyDescent="0.5">
      <c r="A358" s="458" t="s">
        <v>560</v>
      </c>
      <c r="B358" s="459"/>
      <c r="C358" s="459"/>
      <c r="D358" s="459"/>
      <c r="E358" s="460"/>
      <c r="F358" s="548" t="s">
        <v>258</v>
      </c>
      <c r="G358" s="548"/>
      <c r="H358" s="548"/>
      <c r="I358" s="674"/>
      <c r="J358" s="227"/>
      <c r="M358" s="135"/>
      <c r="N358" s="135"/>
      <c r="O358" s="135"/>
      <c r="P358" s="135"/>
      <c r="Q358" s="135"/>
      <c r="R358" s="135"/>
      <c r="S358" s="135"/>
      <c r="T358" s="135"/>
      <c r="U358" s="135"/>
      <c r="V358" s="135"/>
      <c r="DE358" s="134"/>
      <c r="DF358" s="134"/>
      <c r="DG358" s="134"/>
      <c r="DH358" s="134"/>
      <c r="DI358" s="134"/>
      <c r="DJ358" s="134"/>
      <c r="DK358" s="134"/>
      <c r="DL358" s="134"/>
      <c r="DM358" s="134"/>
      <c r="DN358" s="134"/>
      <c r="DO358" s="134"/>
      <c r="DP358" s="134"/>
      <c r="DQ358" s="134"/>
      <c r="DR358" s="134"/>
      <c r="DS358" s="134"/>
      <c r="DT358" s="134"/>
      <c r="DU358" s="134"/>
      <c r="DV358" s="134"/>
      <c r="DW358" s="134"/>
      <c r="DX358" s="134"/>
      <c r="DY358" s="134"/>
      <c r="DZ358" s="134"/>
      <c r="EA358" s="134"/>
      <c r="EB358" s="134"/>
      <c r="EC358" s="134"/>
      <c r="ED358" s="134"/>
      <c r="EE358" s="134"/>
      <c r="EF358" s="134"/>
    </row>
    <row r="359" spans="1:136" s="136" customFormat="1" ht="25.2" customHeight="1" x14ac:dyDescent="0.5">
      <c r="A359" s="458" t="s">
        <v>561</v>
      </c>
      <c r="B359" s="459"/>
      <c r="C359" s="459"/>
      <c r="D359" s="459"/>
      <c r="E359" s="460"/>
      <c r="F359" s="461" t="s">
        <v>255</v>
      </c>
      <c r="G359" s="462"/>
      <c r="H359" s="462"/>
      <c r="I359" s="463"/>
      <c r="J359" s="227"/>
      <c r="M359" s="135"/>
      <c r="N359" s="135"/>
      <c r="O359" s="135"/>
      <c r="P359" s="135"/>
      <c r="Q359" s="135"/>
      <c r="R359" s="135"/>
      <c r="S359" s="135"/>
      <c r="T359" s="135"/>
      <c r="U359" s="135"/>
      <c r="V359" s="135"/>
      <c r="DE359" s="134"/>
      <c r="DF359" s="134"/>
      <c r="DG359" s="134"/>
      <c r="DH359" s="134"/>
      <c r="DI359" s="134"/>
      <c r="DJ359" s="134"/>
      <c r="DK359" s="134"/>
      <c r="DL359" s="134"/>
      <c r="DM359" s="134"/>
      <c r="DN359" s="134"/>
      <c r="DO359" s="134"/>
      <c r="DP359" s="134"/>
      <c r="DQ359" s="134"/>
      <c r="DR359" s="134"/>
      <c r="DS359" s="134"/>
      <c r="DT359" s="134"/>
      <c r="DU359" s="134"/>
      <c r="DV359" s="134"/>
      <c r="DW359" s="134"/>
      <c r="DX359" s="134"/>
      <c r="DY359" s="134"/>
      <c r="DZ359" s="134"/>
      <c r="EA359" s="134"/>
      <c r="EB359" s="134"/>
      <c r="EC359" s="134"/>
      <c r="ED359" s="134"/>
      <c r="EE359" s="134"/>
      <c r="EF359" s="134"/>
    </row>
    <row r="360" spans="1:136" s="136" customFormat="1" ht="35.25" customHeight="1" x14ac:dyDescent="0.5">
      <c r="A360" s="458" t="s">
        <v>186</v>
      </c>
      <c r="B360" s="459"/>
      <c r="C360" s="459"/>
      <c r="D360" s="459"/>
      <c r="E360" s="460"/>
      <c r="F360" s="461" t="s">
        <v>143</v>
      </c>
      <c r="G360" s="462"/>
      <c r="H360" s="462"/>
      <c r="I360" s="463"/>
      <c r="J360" s="227"/>
      <c r="M360" s="135"/>
      <c r="N360" s="135"/>
      <c r="O360" s="135"/>
      <c r="P360" s="135"/>
      <c r="Q360" s="135"/>
      <c r="R360" s="135"/>
      <c r="S360" s="135"/>
      <c r="T360" s="135"/>
      <c r="U360" s="135"/>
      <c r="V360" s="135"/>
      <c r="DE360" s="134"/>
      <c r="DF360" s="134"/>
      <c r="DG360" s="134"/>
      <c r="DH360" s="134"/>
      <c r="DI360" s="134"/>
      <c r="DJ360" s="134"/>
      <c r="DK360" s="134"/>
      <c r="DL360" s="134"/>
      <c r="DM360" s="134"/>
      <c r="DN360" s="134"/>
      <c r="DO360" s="134"/>
      <c r="DP360" s="134"/>
      <c r="DQ360" s="134"/>
      <c r="DR360" s="134"/>
      <c r="DS360" s="134"/>
      <c r="DT360" s="134"/>
      <c r="DU360" s="134"/>
      <c r="DV360" s="134"/>
      <c r="DW360" s="134"/>
      <c r="DX360" s="134"/>
      <c r="DY360" s="134"/>
      <c r="DZ360" s="134"/>
      <c r="EA360" s="134"/>
      <c r="EB360" s="134"/>
      <c r="EC360" s="134"/>
      <c r="ED360" s="134"/>
      <c r="EE360" s="134"/>
      <c r="EF360" s="134"/>
    </row>
    <row r="361" spans="1:136" s="136" customFormat="1" x14ac:dyDescent="0.5">
      <c r="A361" s="458" t="s">
        <v>462</v>
      </c>
      <c r="B361" s="459"/>
      <c r="C361" s="459"/>
      <c r="D361" s="459"/>
      <c r="E361" s="460"/>
      <c r="F361" s="548" t="s">
        <v>478</v>
      </c>
      <c r="G361" s="548"/>
      <c r="H361" s="548"/>
      <c r="I361" s="674"/>
      <c r="J361" s="227"/>
      <c r="M361" s="135"/>
      <c r="N361" s="135"/>
      <c r="O361" s="135"/>
      <c r="P361" s="135"/>
      <c r="Q361" s="135"/>
      <c r="R361" s="135"/>
      <c r="S361" s="135"/>
      <c r="T361" s="135"/>
      <c r="U361" s="135"/>
      <c r="V361" s="135"/>
      <c r="DE361" s="134"/>
      <c r="DF361" s="134"/>
      <c r="DG361" s="134"/>
      <c r="DH361" s="134"/>
      <c r="DI361" s="134"/>
      <c r="DJ361" s="134"/>
      <c r="DK361" s="134"/>
      <c r="DL361" s="134"/>
      <c r="DM361" s="134"/>
      <c r="DN361" s="134"/>
      <c r="DO361" s="134"/>
      <c r="DP361" s="134"/>
      <c r="DQ361" s="134"/>
      <c r="DR361" s="134"/>
      <c r="DS361" s="134"/>
      <c r="DT361" s="134"/>
      <c r="DU361" s="134"/>
      <c r="DV361" s="134"/>
      <c r="DW361" s="134"/>
      <c r="DX361" s="134"/>
      <c r="DY361" s="134"/>
      <c r="DZ361" s="134"/>
      <c r="EA361" s="134"/>
      <c r="EB361" s="134"/>
      <c r="EC361" s="134"/>
      <c r="ED361" s="134"/>
      <c r="EE361" s="134"/>
      <c r="EF361" s="134"/>
    </row>
    <row r="362" spans="1:136" s="136" customFormat="1" ht="25.2" customHeight="1" x14ac:dyDescent="0.5">
      <c r="A362" s="458" t="s">
        <v>187</v>
      </c>
      <c r="B362" s="459"/>
      <c r="C362" s="459"/>
      <c r="D362" s="459"/>
      <c r="E362" s="460"/>
      <c r="F362" s="461" t="s">
        <v>188</v>
      </c>
      <c r="G362" s="462"/>
      <c r="H362" s="462"/>
      <c r="I362" s="463"/>
      <c r="J362" s="227"/>
      <c r="M362" s="135"/>
      <c r="N362" s="135"/>
      <c r="O362" s="135"/>
      <c r="P362" s="135"/>
      <c r="Q362" s="135"/>
      <c r="R362" s="135"/>
      <c r="S362" s="135"/>
      <c r="T362" s="135"/>
      <c r="U362" s="135"/>
      <c r="V362" s="135"/>
      <c r="DE362" s="134"/>
      <c r="DF362" s="134"/>
      <c r="DG362" s="134"/>
      <c r="DH362" s="134"/>
      <c r="DI362" s="134"/>
      <c r="DJ362" s="134"/>
      <c r="DK362" s="134"/>
      <c r="DL362" s="134"/>
      <c r="DM362" s="134"/>
      <c r="DN362" s="134"/>
      <c r="DO362" s="134"/>
      <c r="DP362" s="134"/>
      <c r="DQ362" s="134"/>
      <c r="DR362" s="134"/>
      <c r="DS362" s="134"/>
      <c r="DT362" s="134"/>
      <c r="DU362" s="134"/>
      <c r="DV362" s="134"/>
      <c r="DW362" s="134"/>
      <c r="DX362" s="134"/>
      <c r="DY362" s="134"/>
      <c r="DZ362" s="134"/>
      <c r="EA362" s="134"/>
      <c r="EB362" s="134"/>
      <c r="EC362" s="134"/>
      <c r="ED362" s="134"/>
      <c r="EE362" s="134"/>
      <c r="EF362" s="134"/>
    </row>
    <row r="363" spans="1:136" s="211" customFormat="1" ht="55.8" customHeight="1" x14ac:dyDescent="0.3">
      <c r="A363" s="458" t="s">
        <v>189</v>
      </c>
      <c r="B363" s="459"/>
      <c r="C363" s="459"/>
      <c r="D363" s="459"/>
      <c r="E363" s="460"/>
      <c r="F363" s="461" t="s">
        <v>479</v>
      </c>
      <c r="G363" s="462"/>
      <c r="H363" s="462"/>
      <c r="I363" s="463"/>
      <c r="J363" s="228"/>
      <c r="M363" s="212"/>
      <c r="N363" s="212"/>
      <c r="O363" s="212"/>
      <c r="P363" s="212"/>
      <c r="Q363" s="212"/>
      <c r="R363" s="212"/>
      <c r="S363" s="212"/>
      <c r="T363" s="212"/>
      <c r="U363" s="212"/>
      <c r="V363" s="212"/>
      <c r="DD363" s="213"/>
      <c r="DE363" s="214"/>
      <c r="DF363" s="214"/>
      <c r="DG363" s="214"/>
      <c r="DH363" s="214"/>
      <c r="DI363" s="214"/>
      <c r="DJ363" s="214"/>
      <c r="DK363" s="214"/>
      <c r="DL363" s="214"/>
      <c r="DM363" s="214"/>
      <c r="DN363" s="214"/>
      <c r="DO363" s="214"/>
      <c r="DP363" s="214"/>
      <c r="DQ363" s="214"/>
      <c r="DR363" s="214"/>
      <c r="DS363" s="214"/>
      <c r="DT363" s="214"/>
      <c r="DU363" s="214"/>
      <c r="DV363" s="214"/>
      <c r="DW363" s="214"/>
      <c r="DX363" s="214"/>
      <c r="DY363" s="214"/>
      <c r="DZ363" s="214"/>
      <c r="EA363" s="214"/>
      <c r="EB363" s="214"/>
      <c r="EC363" s="214"/>
      <c r="ED363" s="214"/>
      <c r="EE363" s="214"/>
      <c r="EF363" s="214"/>
    </row>
    <row r="364" spans="1:136" s="136" customFormat="1" ht="39" customHeight="1" x14ac:dyDescent="0.5">
      <c r="A364" s="458" t="s">
        <v>506</v>
      </c>
      <c r="B364" s="459"/>
      <c r="C364" s="459"/>
      <c r="D364" s="459"/>
      <c r="E364" s="460"/>
      <c r="F364" s="461" t="s">
        <v>480</v>
      </c>
      <c r="G364" s="462"/>
      <c r="H364" s="462"/>
      <c r="I364" s="463"/>
      <c r="J364" s="227"/>
      <c r="M364" s="135"/>
      <c r="N364" s="135"/>
      <c r="O364" s="135"/>
      <c r="P364" s="135"/>
      <c r="Q364" s="135"/>
      <c r="R364" s="135"/>
      <c r="S364" s="135"/>
      <c r="T364" s="135"/>
      <c r="U364" s="135"/>
      <c r="V364" s="135"/>
      <c r="DE364" s="134"/>
      <c r="DF364" s="134"/>
      <c r="DG364" s="134"/>
      <c r="DH364" s="134"/>
      <c r="DI364" s="134"/>
      <c r="DJ364" s="134"/>
      <c r="DK364" s="134"/>
      <c r="DL364" s="134"/>
      <c r="DM364" s="134"/>
      <c r="DN364" s="134"/>
      <c r="DO364" s="134"/>
      <c r="DP364" s="134"/>
      <c r="DQ364" s="134"/>
      <c r="DR364" s="134"/>
      <c r="DS364" s="134"/>
      <c r="DT364" s="134"/>
      <c r="DU364" s="134"/>
      <c r="DV364" s="134"/>
      <c r="DW364" s="134"/>
      <c r="DX364" s="134"/>
      <c r="DY364" s="134"/>
      <c r="DZ364" s="134"/>
      <c r="EA364" s="134"/>
      <c r="EB364" s="134"/>
      <c r="EC364" s="134"/>
      <c r="ED364" s="134"/>
      <c r="EE364" s="134"/>
      <c r="EF364" s="134"/>
    </row>
    <row r="365" spans="1:136" s="136" customFormat="1" ht="18.600000000000001" customHeight="1" x14ac:dyDescent="0.5">
      <c r="A365" s="458" t="s">
        <v>193</v>
      </c>
      <c r="B365" s="459"/>
      <c r="C365" s="459"/>
      <c r="D365" s="459"/>
      <c r="E365" s="460"/>
      <c r="F365" s="461" t="s">
        <v>143</v>
      </c>
      <c r="G365" s="462"/>
      <c r="H365" s="462"/>
      <c r="I365" s="463"/>
      <c r="J365" s="227"/>
      <c r="M365" s="135"/>
      <c r="N365" s="135"/>
      <c r="O365" s="135"/>
      <c r="P365" s="135"/>
      <c r="Q365" s="135"/>
      <c r="R365" s="135"/>
      <c r="S365" s="135"/>
      <c r="T365" s="135"/>
      <c r="U365" s="135"/>
      <c r="V365" s="135"/>
      <c r="DE365" s="134"/>
      <c r="DF365" s="134"/>
      <c r="DG365" s="134"/>
      <c r="DH365" s="134"/>
      <c r="DI365" s="134"/>
      <c r="DJ365" s="134"/>
      <c r="DK365" s="134"/>
      <c r="DL365" s="134"/>
      <c r="DM365" s="134"/>
      <c r="DN365" s="134"/>
      <c r="DO365" s="134"/>
      <c r="DP365" s="134"/>
      <c r="DQ365" s="134"/>
      <c r="DR365" s="134"/>
      <c r="DS365" s="134"/>
      <c r="DT365" s="134"/>
      <c r="DU365" s="134"/>
      <c r="DV365" s="134"/>
      <c r="DW365" s="134"/>
      <c r="DX365" s="134"/>
      <c r="DY365" s="134"/>
      <c r="DZ365" s="134"/>
      <c r="EA365" s="134"/>
      <c r="EB365" s="134"/>
      <c r="EC365" s="134"/>
      <c r="ED365" s="134"/>
      <c r="EE365" s="134"/>
      <c r="EF365" s="134"/>
    </row>
    <row r="366" spans="1:136" s="136" customFormat="1" ht="37.799999999999997" customHeight="1" x14ac:dyDescent="0.5">
      <c r="A366" s="458" t="s">
        <v>465</v>
      </c>
      <c r="B366" s="459"/>
      <c r="C366" s="459"/>
      <c r="D366" s="459"/>
      <c r="E366" s="460"/>
      <c r="F366" s="461" t="s">
        <v>507</v>
      </c>
      <c r="G366" s="462"/>
      <c r="H366" s="462"/>
      <c r="I366" s="463"/>
      <c r="J366" s="227"/>
      <c r="M366" s="135"/>
      <c r="N366" s="135"/>
      <c r="O366" s="135"/>
      <c r="P366" s="135"/>
      <c r="Q366" s="135"/>
      <c r="R366" s="135"/>
      <c r="S366" s="135"/>
      <c r="T366" s="135"/>
      <c r="U366" s="135"/>
      <c r="V366" s="135"/>
      <c r="DE366" s="134"/>
      <c r="DF366" s="134"/>
      <c r="DG366" s="134"/>
      <c r="DH366" s="134"/>
      <c r="DI366" s="134"/>
      <c r="DJ366" s="134"/>
      <c r="DK366" s="134"/>
      <c r="DL366" s="134"/>
      <c r="DM366" s="134"/>
      <c r="DN366" s="134"/>
      <c r="DO366" s="134"/>
      <c r="DP366" s="134"/>
      <c r="DQ366" s="134"/>
      <c r="DR366" s="134"/>
      <c r="DS366" s="134"/>
      <c r="DT366" s="134"/>
      <c r="DU366" s="134"/>
      <c r="DV366" s="134"/>
      <c r="DW366" s="134"/>
      <c r="DX366" s="134"/>
      <c r="DY366" s="134"/>
      <c r="DZ366" s="134"/>
      <c r="EA366" s="134"/>
      <c r="EB366" s="134"/>
      <c r="EC366" s="134"/>
      <c r="ED366" s="134"/>
      <c r="EE366" s="134"/>
      <c r="EF366" s="134"/>
    </row>
    <row r="367" spans="1:136" s="136" customFormat="1" ht="24" customHeight="1" x14ac:dyDescent="0.5">
      <c r="A367" s="458" t="s">
        <v>466</v>
      </c>
      <c r="B367" s="459"/>
      <c r="C367" s="459"/>
      <c r="D367" s="459"/>
      <c r="E367" s="460"/>
      <c r="F367" s="461" t="s">
        <v>508</v>
      </c>
      <c r="G367" s="462"/>
      <c r="H367" s="462"/>
      <c r="I367" s="463"/>
      <c r="J367" s="227"/>
      <c r="M367" s="135"/>
      <c r="N367" s="135"/>
      <c r="O367" s="135"/>
      <c r="P367" s="135"/>
      <c r="Q367" s="135"/>
      <c r="R367" s="135"/>
      <c r="S367" s="135"/>
      <c r="T367" s="135"/>
      <c r="U367" s="135"/>
      <c r="V367" s="135"/>
      <c r="DE367" s="134"/>
      <c r="DF367" s="134"/>
      <c r="DG367" s="134"/>
      <c r="DH367" s="134"/>
      <c r="DI367" s="134"/>
      <c r="DJ367" s="134"/>
      <c r="DK367" s="134"/>
      <c r="DL367" s="134"/>
      <c r="DM367" s="134"/>
      <c r="DN367" s="134"/>
      <c r="DO367" s="134"/>
      <c r="DP367" s="134"/>
      <c r="DQ367" s="134"/>
      <c r="DR367" s="134"/>
      <c r="DS367" s="134"/>
      <c r="DT367" s="134"/>
      <c r="DU367" s="134"/>
      <c r="DV367" s="134"/>
      <c r="DW367" s="134"/>
      <c r="DX367" s="134"/>
      <c r="DY367" s="134"/>
      <c r="DZ367" s="134"/>
      <c r="EA367" s="134"/>
      <c r="EB367" s="134"/>
      <c r="EC367" s="134"/>
      <c r="ED367" s="134"/>
      <c r="EE367" s="134"/>
      <c r="EF367" s="134"/>
    </row>
    <row r="368" spans="1:136" s="136" customFormat="1" ht="18" customHeight="1" x14ac:dyDescent="0.5">
      <c r="A368" s="458" t="s">
        <v>197</v>
      </c>
      <c r="B368" s="459"/>
      <c r="C368" s="459"/>
      <c r="D368" s="459"/>
      <c r="E368" s="460"/>
      <c r="F368" s="461" t="s">
        <v>478</v>
      </c>
      <c r="G368" s="462"/>
      <c r="H368" s="462"/>
      <c r="I368" s="463"/>
      <c r="J368" s="227"/>
      <c r="M368" s="135"/>
      <c r="N368" s="135"/>
      <c r="O368" s="135"/>
      <c r="P368" s="135"/>
      <c r="Q368" s="135"/>
      <c r="R368" s="135"/>
      <c r="S368" s="135"/>
      <c r="T368" s="135"/>
      <c r="U368" s="135"/>
      <c r="V368" s="135"/>
      <c r="DE368" s="134"/>
      <c r="DF368" s="134"/>
      <c r="DG368" s="134"/>
      <c r="DH368" s="134"/>
      <c r="DI368" s="134"/>
      <c r="DJ368" s="134"/>
      <c r="DK368" s="134"/>
      <c r="DL368" s="134"/>
      <c r="DM368" s="134"/>
      <c r="DN368" s="134"/>
      <c r="DO368" s="134"/>
      <c r="DP368" s="134"/>
      <c r="DQ368" s="134"/>
      <c r="DR368" s="134"/>
      <c r="DS368" s="134"/>
      <c r="DT368" s="134"/>
      <c r="DU368" s="134"/>
      <c r="DV368" s="134"/>
      <c r="DW368" s="134"/>
      <c r="DX368" s="134"/>
      <c r="DY368" s="134"/>
      <c r="DZ368" s="134"/>
      <c r="EA368" s="134"/>
      <c r="EB368" s="134"/>
      <c r="EC368" s="134"/>
      <c r="ED368" s="134"/>
      <c r="EE368" s="134"/>
      <c r="EF368" s="134"/>
    </row>
    <row r="369" spans="1:136" s="136" customFormat="1" ht="22.2" customHeight="1" x14ac:dyDescent="0.5">
      <c r="A369" s="458" t="s">
        <v>208</v>
      </c>
      <c r="B369" s="459"/>
      <c r="C369" s="459"/>
      <c r="D369" s="459"/>
      <c r="E369" s="460"/>
      <c r="F369" s="461" t="s">
        <v>254</v>
      </c>
      <c r="G369" s="462"/>
      <c r="H369" s="462"/>
      <c r="I369" s="463"/>
      <c r="J369" s="227"/>
      <c r="M369" s="135"/>
      <c r="N369" s="135"/>
      <c r="O369" s="135"/>
      <c r="P369" s="135"/>
      <c r="Q369" s="135"/>
      <c r="R369" s="135"/>
      <c r="S369" s="135"/>
      <c r="T369" s="135"/>
      <c r="U369" s="135"/>
      <c r="V369" s="135"/>
      <c r="DE369" s="134"/>
      <c r="DF369" s="134"/>
      <c r="DG369" s="134"/>
      <c r="DH369" s="134"/>
      <c r="DI369" s="134"/>
      <c r="DJ369" s="134"/>
      <c r="DK369" s="134"/>
      <c r="DL369" s="134"/>
      <c r="DM369" s="134"/>
      <c r="DN369" s="134"/>
      <c r="DO369" s="134"/>
      <c r="DP369" s="134"/>
      <c r="DQ369" s="134"/>
      <c r="DR369" s="134"/>
      <c r="DS369" s="134"/>
      <c r="DT369" s="134"/>
      <c r="DU369" s="134"/>
      <c r="DV369" s="134"/>
      <c r="DW369" s="134"/>
      <c r="DX369" s="134"/>
      <c r="DY369" s="134"/>
      <c r="DZ369" s="134"/>
      <c r="EA369" s="134"/>
      <c r="EB369" s="134"/>
      <c r="EC369" s="134"/>
      <c r="ED369" s="134"/>
      <c r="EE369" s="134"/>
      <c r="EF369" s="134"/>
    </row>
    <row r="370" spans="1:136" s="136" customFormat="1" ht="19.2" customHeight="1" x14ac:dyDescent="0.5">
      <c r="A370" s="458" t="s">
        <v>467</v>
      </c>
      <c r="B370" s="459"/>
      <c r="C370" s="459"/>
      <c r="D370" s="459"/>
      <c r="E370" s="460"/>
      <c r="F370" s="461" t="s">
        <v>258</v>
      </c>
      <c r="G370" s="462"/>
      <c r="H370" s="462"/>
      <c r="I370" s="463"/>
      <c r="J370" s="227"/>
      <c r="M370" s="135"/>
      <c r="N370" s="135"/>
      <c r="O370" s="135"/>
      <c r="P370" s="135"/>
      <c r="Q370" s="135"/>
      <c r="R370" s="135"/>
      <c r="S370" s="135"/>
      <c r="T370" s="135"/>
      <c r="U370" s="135"/>
      <c r="V370" s="135"/>
      <c r="DE370" s="134"/>
      <c r="DF370" s="134"/>
      <c r="DG370" s="134"/>
      <c r="DH370" s="134"/>
      <c r="DI370" s="134"/>
      <c r="DJ370" s="134"/>
      <c r="DK370" s="134"/>
      <c r="DL370" s="134"/>
      <c r="DM370" s="134"/>
      <c r="DN370" s="134"/>
      <c r="DO370" s="134"/>
      <c r="DP370" s="134"/>
      <c r="DQ370" s="134"/>
      <c r="DR370" s="134"/>
      <c r="DS370" s="134"/>
      <c r="DT370" s="134"/>
      <c r="DU370" s="134"/>
      <c r="DV370" s="134"/>
      <c r="DW370" s="134"/>
      <c r="DX370" s="134"/>
      <c r="DY370" s="134"/>
      <c r="DZ370" s="134"/>
      <c r="EA370" s="134"/>
      <c r="EB370" s="134"/>
      <c r="EC370" s="134"/>
      <c r="ED370" s="134"/>
      <c r="EE370" s="134"/>
      <c r="EF370" s="134"/>
    </row>
    <row r="371" spans="1:136" s="136" customFormat="1" ht="18" customHeight="1" x14ac:dyDescent="0.5">
      <c r="A371" s="458" t="s">
        <v>468</v>
      </c>
      <c r="B371" s="459"/>
      <c r="C371" s="459"/>
      <c r="D371" s="459"/>
      <c r="E371" s="460"/>
      <c r="F371" s="461" t="s">
        <v>258</v>
      </c>
      <c r="G371" s="462"/>
      <c r="H371" s="462"/>
      <c r="I371" s="463"/>
      <c r="J371" s="227"/>
      <c r="M371" s="135"/>
      <c r="N371" s="135"/>
      <c r="O371" s="135"/>
      <c r="P371" s="135"/>
      <c r="Q371" s="135"/>
      <c r="R371" s="135"/>
      <c r="S371" s="135"/>
      <c r="T371" s="135"/>
      <c r="U371" s="135"/>
      <c r="V371" s="135"/>
      <c r="DE371" s="134"/>
      <c r="DF371" s="134"/>
      <c r="DG371" s="134"/>
      <c r="DH371" s="134"/>
      <c r="DI371" s="134"/>
      <c r="DJ371" s="134"/>
      <c r="DK371" s="134"/>
      <c r="DL371" s="134"/>
      <c r="DM371" s="134"/>
      <c r="DN371" s="134"/>
      <c r="DO371" s="134"/>
      <c r="DP371" s="134"/>
      <c r="DQ371" s="134"/>
      <c r="DR371" s="134"/>
      <c r="DS371" s="134"/>
      <c r="DT371" s="134"/>
      <c r="DU371" s="134"/>
      <c r="DV371" s="134"/>
      <c r="DW371" s="134"/>
      <c r="DX371" s="134"/>
      <c r="DY371" s="134"/>
      <c r="DZ371" s="134"/>
      <c r="EA371" s="134"/>
      <c r="EB371" s="134"/>
      <c r="EC371" s="134"/>
      <c r="ED371" s="134"/>
      <c r="EE371" s="134"/>
      <c r="EF371" s="134"/>
    </row>
    <row r="372" spans="1:136" s="136" customFormat="1" ht="17.399999999999999" customHeight="1" x14ac:dyDescent="0.5">
      <c r="A372" s="458" t="s">
        <v>469</v>
      </c>
      <c r="B372" s="459"/>
      <c r="C372" s="459"/>
      <c r="D372" s="459"/>
      <c r="E372" s="460"/>
      <c r="F372" s="461" t="s">
        <v>258</v>
      </c>
      <c r="G372" s="462"/>
      <c r="H372" s="462"/>
      <c r="I372" s="463"/>
      <c r="J372" s="227"/>
      <c r="M372" s="135"/>
      <c r="N372" s="135"/>
      <c r="O372" s="135"/>
      <c r="P372" s="135"/>
      <c r="Q372" s="135"/>
      <c r="R372" s="135"/>
      <c r="S372" s="135"/>
      <c r="T372" s="135"/>
      <c r="U372" s="135"/>
      <c r="V372" s="135"/>
      <c r="DE372" s="134"/>
      <c r="DF372" s="134"/>
      <c r="DG372" s="134"/>
      <c r="DH372" s="134"/>
      <c r="DI372" s="134"/>
      <c r="DJ372" s="134"/>
      <c r="DK372" s="134"/>
      <c r="DL372" s="134"/>
      <c r="DM372" s="134"/>
      <c r="DN372" s="134"/>
      <c r="DO372" s="134"/>
      <c r="DP372" s="134"/>
      <c r="DQ372" s="134"/>
      <c r="DR372" s="134"/>
      <c r="DS372" s="134"/>
      <c r="DT372" s="134"/>
      <c r="DU372" s="134"/>
      <c r="DV372" s="134"/>
      <c r="DW372" s="134"/>
      <c r="DX372" s="134"/>
      <c r="DY372" s="134"/>
      <c r="DZ372" s="134"/>
      <c r="EA372" s="134"/>
      <c r="EB372" s="134"/>
      <c r="EC372" s="134"/>
      <c r="ED372" s="134"/>
      <c r="EE372" s="134"/>
      <c r="EF372" s="134"/>
    </row>
    <row r="373" spans="1:136" s="136" customFormat="1" ht="21" customHeight="1" x14ac:dyDescent="0.5">
      <c r="A373" s="458" t="s">
        <v>470</v>
      </c>
      <c r="B373" s="459"/>
      <c r="C373" s="459"/>
      <c r="D373" s="459"/>
      <c r="E373" s="460"/>
      <c r="F373" s="461" t="s">
        <v>258</v>
      </c>
      <c r="G373" s="462"/>
      <c r="H373" s="462"/>
      <c r="I373" s="463"/>
      <c r="J373" s="227"/>
      <c r="M373" s="135"/>
      <c r="N373" s="135"/>
      <c r="O373" s="135"/>
      <c r="P373" s="135"/>
      <c r="Q373" s="135"/>
      <c r="R373" s="135"/>
      <c r="S373" s="135"/>
      <c r="T373" s="135"/>
      <c r="U373" s="135"/>
      <c r="V373" s="135"/>
      <c r="DE373" s="134"/>
      <c r="DF373" s="134"/>
      <c r="DG373" s="134"/>
      <c r="DH373" s="134"/>
      <c r="DI373" s="134"/>
      <c r="DJ373" s="134"/>
      <c r="DK373" s="134"/>
      <c r="DL373" s="134"/>
      <c r="DM373" s="134"/>
      <c r="DN373" s="134"/>
      <c r="DO373" s="134"/>
      <c r="DP373" s="134"/>
      <c r="DQ373" s="134"/>
      <c r="DR373" s="134"/>
      <c r="DS373" s="134"/>
      <c r="DT373" s="134"/>
      <c r="DU373" s="134"/>
      <c r="DV373" s="134"/>
      <c r="DW373" s="134"/>
      <c r="DX373" s="134"/>
      <c r="DY373" s="134"/>
      <c r="DZ373" s="134"/>
      <c r="EA373" s="134"/>
      <c r="EB373" s="134"/>
      <c r="EC373" s="134"/>
      <c r="ED373" s="134"/>
      <c r="EE373" s="134"/>
      <c r="EF373" s="134"/>
    </row>
    <row r="374" spans="1:136" s="136" customFormat="1" ht="19.2" customHeight="1" x14ac:dyDescent="0.5">
      <c r="A374" s="458" t="s">
        <v>564</v>
      </c>
      <c r="B374" s="459"/>
      <c r="C374" s="459"/>
      <c r="D374" s="459"/>
      <c r="E374" s="460"/>
      <c r="F374" s="461" t="s">
        <v>258</v>
      </c>
      <c r="G374" s="462"/>
      <c r="H374" s="462"/>
      <c r="I374" s="463"/>
      <c r="J374" s="227"/>
      <c r="M374" s="135"/>
      <c r="N374" s="135"/>
      <c r="O374" s="135"/>
      <c r="P374" s="135"/>
      <c r="Q374" s="135"/>
      <c r="R374" s="135"/>
      <c r="S374" s="135"/>
      <c r="T374" s="135"/>
      <c r="U374" s="135"/>
      <c r="V374" s="135"/>
      <c r="DE374" s="134"/>
      <c r="DF374" s="134"/>
      <c r="DG374" s="134"/>
      <c r="DH374" s="134"/>
      <c r="DI374" s="134"/>
      <c r="DJ374" s="134"/>
      <c r="DK374" s="134"/>
      <c r="DL374" s="134"/>
      <c r="DM374" s="134"/>
      <c r="DN374" s="134"/>
      <c r="DO374" s="134"/>
      <c r="DP374" s="134"/>
      <c r="DQ374" s="134"/>
      <c r="DR374" s="134"/>
      <c r="DS374" s="134"/>
      <c r="DT374" s="134"/>
      <c r="DU374" s="134"/>
      <c r="DV374" s="134"/>
      <c r="DW374" s="134"/>
      <c r="DX374" s="134"/>
      <c r="DY374" s="134"/>
      <c r="DZ374" s="134"/>
      <c r="EA374" s="134"/>
      <c r="EB374" s="134"/>
      <c r="EC374" s="134"/>
      <c r="ED374" s="134"/>
      <c r="EE374" s="134"/>
      <c r="EF374" s="134"/>
    </row>
    <row r="375" spans="1:136" s="136" customFormat="1" ht="32.25" customHeight="1" x14ac:dyDescent="0.5">
      <c r="A375" s="458" t="s">
        <v>198</v>
      </c>
      <c r="B375" s="459"/>
      <c r="C375" s="459"/>
      <c r="D375" s="459"/>
      <c r="E375" s="460"/>
      <c r="F375" s="461" t="s">
        <v>509</v>
      </c>
      <c r="G375" s="462"/>
      <c r="H375" s="462"/>
      <c r="I375" s="463"/>
      <c r="J375" s="227"/>
      <c r="M375" s="135"/>
      <c r="N375" s="135"/>
      <c r="O375" s="135"/>
      <c r="P375" s="135"/>
      <c r="Q375" s="135"/>
      <c r="R375" s="135"/>
      <c r="S375" s="135"/>
      <c r="T375" s="135"/>
      <c r="U375" s="135"/>
      <c r="V375" s="135"/>
      <c r="DE375" s="134"/>
      <c r="DF375" s="134"/>
      <c r="DG375" s="134"/>
      <c r="DH375" s="134"/>
      <c r="DI375" s="134"/>
      <c r="DJ375" s="134"/>
      <c r="DK375" s="134"/>
      <c r="DL375" s="134"/>
      <c r="DM375" s="134"/>
      <c r="DN375" s="134"/>
      <c r="DO375" s="134"/>
      <c r="DP375" s="134"/>
      <c r="DQ375" s="134"/>
      <c r="DR375" s="134"/>
      <c r="DS375" s="134"/>
      <c r="DT375" s="134"/>
      <c r="DU375" s="134"/>
      <c r="DV375" s="134"/>
      <c r="DW375" s="134"/>
      <c r="DX375" s="134"/>
      <c r="DY375" s="134"/>
      <c r="DZ375" s="134"/>
      <c r="EA375" s="134"/>
      <c r="EB375" s="134"/>
      <c r="EC375" s="134"/>
      <c r="ED375" s="134"/>
      <c r="EE375" s="134"/>
      <c r="EF375" s="134"/>
    </row>
    <row r="376" spans="1:136" s="136" customFormat="1" ht="22.2" customHeight="1" x14ac:dyDescent="0.5">
      <c r="A376" s="458" t="s">
        <v>563</v>
      </c>
      <c r="B376" s="459"/>
      <c r="C376" s="459"/>
      <c r="D376" s="459"/>
      <c r="E376" s="460"/>
      <c r="F376" s="461" t="s">
        <v>200</v>
      </c>
      <c r="G376" s="462"/>
      <c r="H376" s="462"/>
      <c r="I376" s="463"/>
      <c r="J376" s="227"/>
      <c r="M376" s="135"/>
      <c r="N376" s="135"/>
      <c r="O376" s="135"/>
      <c r="P376" s="135"/>
      <c r="Q376" s="135"/>
      <c r="R376" s="135"/>
      <c r="S376" s="135"/>
      <c r="T376" s="135"/>
      <c r="U376" s="135"/>
      <c r="V376" s="135"/>
      <c r="DE376" s="134"/>
      <c r="DF376" s="134"/>
      <c r="DG376" s="134"/>
      <c r="DH376" s="134"/>
      <c r="DI376" s="134"/>
      <c r="DJ376" s="134"/>
      <c r="DK376" s="134"/>
      <c r="DL376" s="134"/>
      <c r="DM376" s="134"/>
      <c r="DN376" s="134"/>
      <c r="DO376" s="134"/>
      <c r="DP376" s="134"/>
      <c r="DQ376" s="134"/>
      <c r="DR376" s="134"/>
      <c r="DS376" s="134"/>
      <c r="DT376" s="134"/>
      <c r="DU376" s="134"/>
      <c r="DV376" s="134"/>
      <c r="DW376" s="134"/>
      <c r="DX376" s="134"/>
      <c r="DY376" s="134"/>
      <c r="DZ376" s="134"/>
      <c r="EA376" s="134"/>
      <c r="EB376" s="134"/>
      <c r="EC376" s="134"/>
      <c r="ED376" s="134"/>
      <c r="EE376" s="134"/>
      <c r="EF376" s="134"/>
    </row>
    <row r="377" spans="1:136" s="136" customFormat="1" ht="32.25" customHeight="1" x14ac:dyDescent="0.5">
      <c r="A377" s="458" t="s">
        <v>202</v>
      </c>
      <c r="B377" s="459"/>
      <c r="C377" s="459"/>
      <c r="D377" s="459"/>
      <c r="E377" s="460"/>
      <c r="F377" s="461" t="s">
        <v>574</v>
      </c>
      <c r="G377" s="462"/>
      <c r="H377" s="462"/>
      <c r="I377" s="463"/>
      <c r="J377" s="227"/>
      <c r="M377" s="135"/>
      <c r="N377" s="135"/>
      <c r="O377" s="135"/>
      <c r="P377" s="135"/>
      <c r="Q377" s="135"/>
      <c r="R377" s="135"/>
      <c r="S377" s="135"/>
      <c r="T377" s="135"/>
      <c r="U377" s="135"/>
      <c r="V377" s="135"/>
      <c r="DE377" s="134"/>
      <c r="DF377" s="134"/>
      <c r="DG377" s="134"/>
      <c r="DH377" s="134"/>
      <c r="DI377" s="134"/>
      <c r="DJ377" s="134"/>
      <c r="DK377" s="134"/>
      <c r="DL377" s="134"/>
      <c r="DM377" s="134"/>
      <c r="DN377" s="134"/>
      <c r="DO377" s="134"/>
      <c r="DP377" s="134"/>
      <c r="DQ377" s="134"/>
      <c r="DR377" s="134"/>
      <c r="DS377" s="134"/>
      <c r="DT377" s="134"/>
      <c r="DU377" s="134"/>
      <c r="DV377" s="134"/>
      <c r="DW377" s="134"/>
      <c r="DX377" s="134"/>
      <c r="DY377" s="134"/>
      <c r="DZ377" s="134"/>
      <c r="EA377" s="134"/>
      <c r="EB377" s="134"/>
      <c r="EC377" s="134"/>
      <c r="ED377" s="134"/>
      <c r="EE377" s="134"/>
      <c r="EF377" s="134"/>
    </row>
    <row r="378" spans="1:136" s="136" customFormat="1" ht="22.2" customHeight="1" x14ac:dyDescent="0.5">
      <c r="A378" s="458" t="s">
        <v>340</v>
      </c>
      <c r="B378" s="459"/>
      <c r="C378" s="459"/>
      <c r="D378" s="459"/>
      <c r="E378" s="460"/>
      <c r="F378" s="461" t="s">
        <v>143</v>
      </c>
      <c r="G378" s="462"/>
      <c r="H378" s="462"/>
      <c r="I378" s="463"/>
      <c r="J378" s="227"/>
      <c r="M378" s="135"/>
      <c r="N378" s="135"/>
      <c r="O378" s="135"/>
      <c r="P378" s="135"/>
      <c r="Q378" s="135"/>
      <c r="R378" s="135"/>
      <c r="S378" s="135"/>
      <c r="T378" s="135"/>
      <c r="U378" s="135"/>
      <c r="V378" s="135"/>
      <c r="DE378" s="134"/>
      <c r="DF378" s="134"/>
      <c r="DG378" s="134"/>
      <c r="DH378" s="134"/>
      <c r="DI378" s="134"/>
      <c r="DJ378" s="134"/>
      <c r="DK378" s="134"/>
      <c r="DL378" s="134"/>
      <c r="DM378" s="134"/>
      <c r="DN378" s="134"/>
      <c r="DO378" s="134"/>
      <c r="DP378" s="134"/>
      <c r="DQ378" s="134"/>
      <c r="DR378" s="134"/>
      <c r="DS378" s="134"/>
      <c r="DT378" s="134"/>
      <c r="DU378" s="134"/>
      <c r="DV378" s="134"/>
      <c r="DW378" s="134"/>
      <c r="DX378" s="134"/>
      <c r="DY378" s="134"/>
      <c r="DZ378" s="134"/>
      <c r="EA378" s="134"/>
      <c r="EB378" s="134"/>
      <c r="EC378" s="134"/>
      <c r="ED378" s="134"/>
      <c r="EE378" s="134"/>
      <c r="EF378" s="134"/>
    </row>
    <row r="379" spans="1:136" s="136" customFormat="1" ht="32.25" customHeight="1" x14ac:dyDescent="0.5">
      <c r="A379" s="458" t="s">
        <v>204</v>
      </c>
      <c r="B379" s="459"/>
      <c r="C379" s="459"/>
      <c r="D379" s="459"/>
      <c r="E379" s="460"/>
      <c r="F379" s="461" t="s">
        <v>511</v>
      </c>
      <c r="G379" s="462"/>
      <c r="H379" s="462"/>
      <c r="I379" s="463"/>
      <c r="J379" s="227"/>
      <c r="M379" s="135"/>
      <c r="N379" s="135"/>
      <c r="O379" s="135"/>
      <c r="P379" s="135"/>
      <c r="Q379" s="135"/>
      <c r="R379" s="135"/>
      <c r="S379" s="135"/>
      <c r="T379" s="135"/>
      <c r="U379" s="135"/>
      <c r="V379" s="135"/>
      <c r="DE379" s="134"/>
      <c r="DF379" s="134"/>
      <c r="DG379" s="134"/>
      <c r="DH379" s="134"/>
      <c r="DI379" s="134"/>
      <c r="DJ379" s="134"/>
      <c r="DK379" s="134"/>
      <c r="DL379" s="134"/>
      <c r="DM379" s="134"/>
      <c r="DN379" s="134"/>
      <c r="DO379" s="134"/>
      <c r="DP379" s="134"/>
      <c r="DQ379" s="134"/>
      <c r="DR379" s="134"/>
      <c r="DS379" s="134"/>
      <c r="DT379" s="134"/>
      <c r="DU379" s="134"/>
      <c r="DV379" s="134"/>
      <c r="DW379" s="134"/>
      <c r="DX379" s="134"/>
      <c r="DY379" s="134"/>
      <c r="DZ379" s="134"/>
      <c r="EA379" s="134"/>
      <c r="EB379" s="134"/>
      <c r="EC379" s="134"/>
      <c r="ED379" s="134"/>
      <c r="EE379" s="134"/>
      <c r="EF379" s="134"/>
    </row>
    <row r="380" spans="1:136" s="136" customFormat="1" ht="73.8" customHeight="1" x14ac:dyDescent="0.5">
      <c r="A380" s="458" t="s">
        <v>205</v>
      </c>
      <c r="B380" s="459"/>
      <c r="C380" s="459"/>
      <c r="D380" s="459"/>
      <c r="E380" s="460"/>
      <c r="F380" s="461" t="s">
        <v>512</v>
      </c>
      <c r="G380" s="462"/>
      <c r="H380" s="462"/>
      <c r="I380" s="463"/>
      <c r="J380" s="227"/>
      <c r="M380" s="135"/>
      <c r="N380" s="135"/>
      <c r="O380" s="135"/>
      <c r="P380" s="135"/>
      <c r="Q380" s="135"/>
      <c r="R380" s="135"/>
      <c r="S380" s="135"/>
      <c r="T380" s="135"/>
      <c r="U380" s="135"/>
      <c r="V380" s="135"/>
      <c r="DE380" s="134"/>
      <c r="DF380" s="134"/>
      <c r="DG380" s="134"/>
      <c r="DH380" s="134"/>
      <c r="DI380" s="134"/>
      <c r="DJ380" s="134"/>
      <c r="DK380" s="134"/>
      <c r="DL380" s="134"/>
      <c r="DM380" s="134"/>
      <c r="DN380" s="134"/>
      <c r="DO380" s="134"/>
      <c r="DP380" s="134"/>
      <c r="DQ380" s="134"/>
      <c r="DR380" s="134"/>
      <c r="DS380" s="134"/>
      <c r="DT380" s="134"/>
      <c r="DU380" s="134"/>
      <c r="DV380" s="134"/>
      <c r="DW380" s="134"/>
      <c r="DX380" s="134"/>
      <c r="DY380" s="134"/>
      <c r="DZ380" s="134"/>
      <c r="EA380" s="134"/>
      <c r="EB380" s="134"/>
      <c r="EC380" s="134"/>
      <c r="ED380" s="134"/>
      <c r="EE380" s="134"/>
      <c r="EF380" s="134"/>
    </row>
    <row r="381" spans="1:136" s="136" customFormat="1" ht="31.8" customHeight="1" x14ac:dyDescent="0.5">
      <c r="A381" s="458" t="s">
        <v>475</v>
      </c>
      <c r="B381" s="459"/>
      <c r="C381" s="459"/>
      <c r="D381" s="459"/>
      <c r="E381" s="460"/>
      <c r="F381" s="461" t="s">
        <v>143</v>
      </c>
      <c r="G381" s="462"/>
      <c r="H381" s="462"/>
      <c r="I381" s="463"/>
      <c r="J381" s="227"/>
      <c r="M381" s="135"/>
      <c r="N381" s="135"/>
      <c r="O381" s="135"/>
      <c r="P381" s="135"/>
      <c r="Q381" s="135"/>
      <c r="R381" s="135"/>
      <c r="S381" s="135"/>
      <c r="T381" s="135"/>
      <c r="U381" s="135"/>
      <c r="V381" s="135"/>
      <c r="DE381" s="134"/>
      <c r="DF381" s="134"/>
      <c r="DG381" s="134"/>
      <c r="DH381" s="134"/>
      <c r="DI381" s="134"/>
      <c r="DJ381" s="134"/>
      <c r="DK381" s="134"/>
      <c r="DL381" s="134"/>
      <c r="DM381" s="134"/>
      <c r="DN381" s="134"/>
      <c r="DO381" s="134"/>
      <c r="DP381" s="134"/>
      <c r="DQ381" s="134"/>
      <c r="DR381" s="134"/>
      <c r="DS381" s="134"/>
      <c r="DT381" s="134"/>
      <c r="DU381" s="134"/>
      <c r="DV381" s="134"/>
      <c r="DW381" s="134"/>
      <c r="DX381" s="134"/>
      <c r="DY381" s="134"/>
      <c r="DZ381" s="134"/>
      <c r="EA381" s="134"/>
      <c r="EB381" s="134"/>
      <c r="EC381" s="134"/>
      <c r="ED381" s="134"/>
      <c r="EE381" s="134"/>
      <c r="EF381" s="134"/>
    </row>
    <row r="382" spans="1:136" s="136" customFormat="1" ht="42.6" customHeight="1" x14ac:dyDescent="0.5">
      <c r="A382" s="458" t="s">
        <v>476</v>
      </c>
      <c r="B382" s="459"/>
      <c r="C382" s="459"/>
      <c r="D382" s="459"/>
      <c r="E382" s="460"/>
      <c r="F382" s="461" t="s">
        <v>486</v>
      </c>
      <c r="G382" s="462"/>
      <c r="H382" s="462"/>
      <c r="I382" s="463"/>
      <c r="J382" s="227"/>
      <c r="M382" s="135"/>
      <c r="N382" s="135"/>
      <c r="O382" s="135"/>
      <c r="P382" s="135"/>
      <c r="Q382" s="135"/>
      <c r="R382" s="135"/>
      <c r="S382" s="135"/>
      <c r="T382" s="135"/>
      <c r="U382" s="135"/>
      <c r="V382" s="135"/>
      <c r="DE382" s="134"/>
      <c r="DF382" s="134"/>
      <c r="DG382" s="134"/>
      <c r="DH382" s="134"/>
      <c r="DI382" s="134"/>
      <c r="DJ382" s="134"/>
      <c r="DK382" s="134"/>
      <c r="DL382" s="134"/>
      <c r="DM382" s="134"/>
      <c r="DN382" s="134"/>
      <c r="DO382" s="134"/>
      <c r="DP382" s="134"/>
      <c r="DQ382" s="134"/>
      <c r="DR382" s="134"/>
      <c r="DS382" s="134"/>
      <c r="DT382" s="134"/>
      <c r="DU382" s="134"/>
      <c r="DV382" s="134"/>
      <c r="DW382" s="134"/>
      <c r="DX382" s="134"/>
      <c r="DY382" s="134"/>
      <c r="DZ382" s="134"/>
      <c r="EA382" s="134"/>
      <c r="EB382" s="134"/>
      <c r="EC382" s="134"/>
      <c r="ED382" s="134"/>
      <c r="EE382" s="134"/>
      <c r="EF382" s="134"/>
    </row>
    <row r="383" spans="1:136" s="136" customFormat="1" hidden="1" x14ac:dyDescent="0.5">
      <c r="A383" s="644" t="s">
        <v>182</v>
      </c>
      <c r="B383" s="645"/>
      <c r="C383" s="645"/>
      <c r="D383" s="645"/>
      <c r="E383" s="645"/>
      <c r="F383" s="645"/>
      <c r="G383" s="645"/>
      <c r="H383" s="645"/>
      <c r="I383" s="646"/>
      <c r="J383" s="227"/>
      <c r="M383" s="135"/>
      <c r="N383" s="135"/>
      <c r="O383" s="135"/>
      <c r="P383" s="135"/>
      <c r="Q383" s="135"/>
      <c r="R383" s="135"/>
      <c r="S383" s="135"/>
      <c r="T383" s="135"/>
      <c r="U383" s="135"/>
      <c r="V383" s="135"/>
      <c r="DE383" s="134"/>
      <c r="DF383" s="134"/>
      <c r="DG383" s="134"/>
      <c r="DH383" s="134"/>
      <c r="DI383" s="134"/>
      <c r="DJ383" s="134"/>
      <c r="DK383" s="134"/>
      <c r="DL383" s="134"/>
      <c r="DM383" s="134"/>
      <c r="DN383" s="134"/>
      <c r="DO383" s="134"/>
      <c r="DP383" s="134"/>
      <c r="DQ383" s="134"/>
      <c r="DR383" s="134"/>
      <c r="DS383" s="134"/>
      <c r="DT383" s="134"/>
      <c r="DU383" s="134"/>
      <c r="DV383" s="134"/>
      <c r="DW383" s="134"/>
      <c r="DX383" s="134"/>
      <c r="DY383" s="134"/>
      <c r="DZ383" s="134"/>
      <c r="EA383" s="134"/>
      <c r="EB383" s="134"/>
      <c r="EC383" s="134"/>
      <c r="ED383" s="134"/>
      <c r="EE383" s="134"/>
      <c r="EF383" s="134"/>
    </row>
    <row r="384" spans="1:136" s="2" customFormat="1" ht="37.5" hidden="1" customHeight="1" x14ac:dyDescent="0.5">
      <c r="A384" s="458" t="s">
        <v>186</v>
      </c>
      <c r="B384" s="459"/>
      <c r="C384" s="459"/>
      <c r="D384" s="459"/>
      <c r="E384" s="460"/>
      <c r="F384" s="461" t="s">
        <v>143</v>
      </c>
      <c r="G384" s="462"/>
      <c r="H384" s="462"/>
      <c r="I384" s="463"/>
      <c r="J384" s="225"/>
      <c r="M384" s="137"/>
      <c r="N384" s="137"/>
      <c r="O384" s="137"/>
      <c r="P384" s="137"/>
      <c r="Q384" s="137"/>
      <c r="R384" s="137"/>
      <c r="S384" s="137"/>
      <c r="T384" s="137"/>
      <c r="U384" s="137"/>
      <c r="V384" s="137"/>
      <c r="DD384" s="136"/>
      <c r="DE384" s="134"/>
      <c r="DF384" s="134"/>
      <c r="DG384" s="134"/>
      <c r="DH384" s="134"/>
      <c r="DI384" s="134"/>
      <c r="DJ384" s="134"/>
      <c r="DK384" s="134"/>
      <c r="DL384" s="134"/>
      <c r="DM384" s="134"/>
      <c r="DN384" s="134"/>
      <c r="DO384" s="134"/>
      <c r="DP384" s="134"/>
      <c r="DQ384" s="134"/>
      <c r="DR384" s="134"/>
      <c r="DS384" s="134"/>
      <c r="DT384" s="134"/>
      <c r="DU384" s="134"/>
      <c r="DV384" s="134"/>
      <c r="DW384" s="134"/>
      <c r="DX384" s="134"/>
      <c r="DY384" s="134"/>
      <c r="DZ384" s="134"/>
      <c r="EA384" s="134"/>
      <c r="EB384" s="134"/>
      <c r="EC384" s="134"/>
      <c r="ED384" s="134"/>
      <c r="EE384" s="134"/>
      <c r="EF384" s="134"/>
    </row>
    <row r="385" spans="1:136" s="136" customFormat="1" ht="19.8" hidden="1" customHeight="1" x14ac:dyDescent="0.5">
      <c r="A385" s="575" t="s">
        <v>187</v>
      </c>
      <c r="B385" s="576"/>
      <c r="C385" s="576"/>
      <c r="D385" s="576"/>
      <c r="E385" s="577"/>
      <c r="F385" s="653" t="s">
        <v>188</v>
      </c>
      <c r="G385" s="654"/>
      <c r="H385" s="654"/>
      <c r="I385" s="655"/>
      <c r="J385" s="227"/>
      <c r="M385" s="135"/>
      <c r="N385" s="135"/>
      <c r="O385" s="135"/>
      <c r="P385" s="135"/>
      <c r="Q385" s="135"/>
      <c r="R385" s="135"/>
      <c r="S385" s="135"/>
      <c r="T385" s="135"/>
      <c r="U385" s="135"/>
      <c r="V385" s="135"/>
      <c r="DE385" s="134"/>
      <c r="DF385" s="134"/>
      <c r="DG385" s="134"/>
      <c r="DH385" s="134"/>
      <c r="DI385" s="134"/>
      <c r="DJ385" s="134"/>
      <c r="DK385" s="134"/>
      <c r="DL385" s="134"/>
      <c r="DM385" s="134"/>
      <c r="DN385" s="134"/>
      <c r="DO385" s="134"/>
      <c r="DP385" s="134"/>
      <c r="DQ385" s="134"/>
      <c r="DR385" s="134"/>
      <c r="DS385" s="134"/>
      <c r="DT385" s="134"/>
      <c r="DU385" s="134"/>
      <c r="DV385" s="134"/>
      <c r="DW385" s="134"/>
      <c r="DX385" s="134"/>
      <c r="DY385" s="134"/>
      <c r="DZ385" s="134"/>
      <c r="EA385" s="134"/>
      <c r="EB385" s="134"/>
      <c r="EC385" s="134"/>
      <c r="ED385" s="134"/>
      <c r="EE385" s="134"/>
      <c r="EF385" s="134"/>
    </row>
    <row r="386" spans="1:136" s="2" customFormat="1" ht="75.599999999999994" hidden="1" customHeight="1" x14ac:dyDescent="0.5">
      <c r="A386" s="458" t="s">
        <v>189</v>
      </c>
      <c r="B386" s="459"/>
      <c r="C386" s="459"/>
      <c r="D386" s="459"/>
      <c r="E386" s="460"/>
      <c r="F386" s="461" t="s">
        <v>565</v>
      </c>
      <c r="G386" s="462"/>
      <c r="H386" s="462"/>
      <c r="I386" s="463"/>
      <c r="J386" s="225"/>
      <c r="M386" s="137"/>
      <c r="N386" s="137"/>
      <c r="O386" s="137"/>
      <c r="P386" s="137"/>
      <c r="Q386" s="137"/>
      <c r="R386" s="137"/>
      <c r="S386" s="137"/>
      <c r="T386" s="137"/>
      <c r="U386" s="137"/>
      <c r="V386" s="137"/>
      <c r="DD386" s="136"/>
      <c r="DE386" s="134"/>
      <c r="DF386" s="134"/>
      <c r="DG386" s="134"/>
      <c r="DH386" s="134"/>
      <c r="DI386" s="134"/>
      <c r="DJ386" s="134"/>
      <c r="DK386" s="134"/>
      <c r="DL386" s="134"/>
      <c r="DM386" s="134"/>
      <c r="DN386" s="134"/>
      <c r="DO386" s="134"/>
      <c r="DP386" s="134"/>
      <c r="DQ386" s="134"/>
      <c r="DR386" s="134"/>
      <c r="DS386" s="134"/>
      <c r="DT386" s="134"/>
      <c r="DU386" s="134"/>
      <c r="DV386" s="134"/>
      <c r="DW386" s="134"/>
      <c r="DX386" s="134"/>
      <c r="DY386" s="134"/>
      <c r="DZ386" s="134"/>
      <c r="EA386" s="134"/>
      <c r="EB386" s="134"/>
      <c r="EC386" s="134"/>
      <c r="ED386" s="134"/>
      <c r="EE386" s="134"/>
      <c r="EF386" s="134"/>
    </row>
    <row r="387" spans="1:136" s="136" customFormat="1" hidden="1" x14ac:dyDescent="0.5">
      <c r="A387" s="458" t="s">
        <v>190</v>
      </c>
      <c r="B387" s="459"/>
      <c r="C387" s="459"/>
      <c r="D387" s="459"/>
      <c r="E387" s="460"/>
      <c r="F387" s="461" t="s">
        <v>143</v>
      </c>
      <c r="G387" s="462"/>
      <c r="H387" s="462"/>
      <c r="I387" s="463"/>
      <c r="J387" s="227"/>
      <c r="M387" s="135"/>
      <c r="N387" s="135"/>
      <c r="O387" s="135"/>
      <c r="P387" s="135"/>
      <c r="Q387" s="135"/>
      <c r="R387" s="135"/>
      <c r="S387" s="135"/>
      <c r="T387" s="135"/>
      <c r="U387" s="135"/>
      <c r="V387" s="135"/>
      <c r="DE387" s="134"/>
      <c r="DF387" s="134"/>
      <c r="DG387" s="134"/>
      <c r="DH387" s="134"/>
      <c r="DI387" s="134"/>
      <c r="DJ387" s="134"/>
      <c r="DK387" s="134"/>
      <c r="DL387" s="134"/>
      <c r="DM387" s="134"/>
      <c r="DN387" s="134"/>
      <c r="DO387" s="134"/>
      <c r="DP387" s="134"/>
      <c r="DQ387" s="134"/>
      <c r="DR387" s="134"/>
      <c r="DS387" s="134"/>
      <c r="DT387" s="134"/>
      <c r="DU387" s="134"/>
      <c r="DV387" s="134"/>
      <c r="DW387" s="134"/>
      <c r="DX387" s="134"/>
      <c r="DY387" s="134"/>
      <c r="DZ387" s="134"/>
      <c r="EA387" s="134"/>
      <c r="EB387" s="134"/>
      <c r="EC387" s="134"/>
      <c r="ED387" s="134"/>
      <c r="EE387" s="134"/>
      <c r="EF387" s="134"/>
    </row>
    <row r="388" spans="1:136" s="136" customFormat="1" ht="15.75" hidden="1" customHeight="1" x14ac:dyDescent="0.5">
      <c r="A388" s="458" t="s">
        <v>191</v>
      </c>
      <c r="B388" s="459"/>
      <c r="C388" s="459"/>
      <c r="D388" s="459"/>
      <c r="E388" s="460"/>
      <c r="F388" s="462" t="s">
        <v>254</v>
      </c>
      <c r="G388" s="462"/>
      <c r="H388" s="462"/>
      <c r="I388" s="462"/>
      <c r="J388" s="227"/>
      <c r="M388" s="135"/>
      <c r="N388" s="135"/>
      <c r="O388" s="135"/>
      <c r="P388" s="135"/>
      <c r="Q388" s="135"/>
      <c r="R388" s="135"/>
      <c r="S388" s="135"/>
      <c r="T388" s="135"/>
      <c r="U388" s="135"/>
      <c r="V388" s="135"/>
      <c r="DE388" s="134"/>
      <c r="DF388" s="134"/>
      <c r="DG388" s="134"/>
      <c r="DH388" s="134"/>
      <c r="DI388" s="134"/>
      <c r="DJ388" s="134"/>
      <c r="DK388" s="134"/>
      <c r="DL388" s="134"/>
      <c r="DM388" s="134"/>
      <c r="DN388" s="134"/>
      <c r="DO388" s="134"/>
      <c r="DP388" s="134"/>
      <c r="DQ388" s="134"/>
      <c r="DR388" s="134"/>
      <c r="DS388" s="134"/>
      <c r="DT388" s="134"/>
      <c r="DU388" s="134"/>
      <c r="DV388" s="134"/>
      <c r="DW388" s="134"/>
      <c r="DX388" s="134"/>
      <c r="DY388" s="134"/>
      <c r="DZ388" s="134"/>
      <c r="EA388" s="134"/>
      <c r="EB388" s="134"/>
      <c r="EC388" s="134"/>
      <c r="ED388" s="134"/>
      <c r="EE388" s="134"/>
      <c r="EF388" s="134"/>
    </row>
    <row r="389" spans="1:136" s="2" customFormat="1" hidden="1" x14ac:dyDescent="0.5">
      <c r="A389" s="712" t="s">
        <v>192</v>
      </c>
      <c r="B389" s="713"/>
      <c r="C389" s="713"/>
      <c r="D389" s="713"/>
      <c r="E389" s="713"/>
      <c r="F389" s="645"/>
      <c r="G389" s="645"/>
      <c r="H389" s="645"/>
      <c r="I389" s="646"/>
      <c r="J389" s="225"/>
      <c r="M389" s="137"/>
      <c r="N389" s="137"/>
      <c r="O389" s="137"/>
      <c r="P389" s="137"/>
      <c r="Q389" s="137"/>
      <c r="R389" s="137"/>
      <c r="S389" s="137"/>
      <c r="T389" s="137"/>
      <c r="U389" s="137"/>
      <c r="V389" s="137"/>
      <c r="DD389" s="136"/>
      <c r="DE389" s="134"/>
      <c r="DF389" s="134"/>
      <c r="DG389" s="134"/>
      <c r="DH389" s="134"/>
      <c r="DI389" s="134"/>
      <c r="DJ389" s="134"/>
      <c r="DK389" s="134"/>
      <c r="DL389" s="134"/>
      <c r="DM389" s="134"/>
      <c r="DN389" s="134"/>
      <c r="DO389" s="134"/>
      <c r="DP389" s="134"/>
      <c r="DQ389" s="134"/>
      <c r="DR389" s="134"/>
      <c r="DS389" s="134"/>
      <c r="DT389" s="134"/>
      <c r="DU389" s="134"/>
      <c r="DV389" s="134"/>
      <c r="DW389" s="134"/>
      <c r="DX389" s="134"/>
      <c r="DY389" s="134"/>
      <c r="DZ389" s="134"/>
      <c r="EA389" s="134"/>
      <c r="EB389" s="134"/>
      <c r="EC389" s="134"/>
      <c r="ED389" s="134"/>
      <c r="EE389" s="134"/>
      <c r="EF389" s="134"/>
    </row>
    <row r="390" spans="1:136" hidden="1" x14ac:dyDescent="0.5">
      <c r="A390" s="458" t="s">
        <v>193</v>
      </c>
      <c r="B390" s="459"/>
      <c r="C390" s="459"/>
      <c r="D390" s="459"/>
      <c r="E390" s="460"/>
      <c r="F390" s="548" t="s">
        <v>143</v>
      </c>
      <c r="G390" s="548"/>
      <c r="H390" s="548"/>
      <c r="I390" s="674"/>
      <c r="J390" s="37"/>
    </row>
    <row r="391" spans="1:136" s="2" customFormat="1" hidden="1" x14ac:dyDescent="0.5">
      <c r="A391" s="458" t="s">
        <v>194</v>
      </c>
      <c r="B391" s="459"/>
      <c r="C391" s="459"/>
      <c r="D391" s="459"/>
      <c r="E391" s="460"/>
      <c r="F391" s="462" t="s">
        <v>261</v>
      </c>
      <c r="G391" s="462"/>
      <c r="H391" s="462"/>
      <c r="I391" s="462"/>
      <c r="J391" s="225"/>
      <c r="M391" s="137"/>
      <c r="N391" s="137"/>
      <c r="O391" s="137"/>
      <c r="P391" s="137"/>
      <c r="Q391" s="137"/>
      <c r="R391" s="137"/>
      <c r="S391" s="137"/>
      <c r="T391" s="137"/>
      <c r="U391" s="137"/>
      <c r="V391" s="137"/>
      <c r="DD391" s="136"/>
      <c r="DE391" s="134"/>
      <c r="DF391" s="134"/>
      <c r="DG391" s="134"/>
      <c r="DH391" s="134"/>
      <c r="DI391" s="134"/>
      <c r="DJ391" s="134"/>
      <c r="DK391" s="134"/>
      <c r="DL391" s="134"/>
      <c r="DM391" s="134"/>
      <c r="DN391" s="134"/>
      <c r="DO391" s="134"/>
      <c r="DP391" s="134"/>
      <c r="DQ391" s="134"/>
      <c r="DR391" s="134"/>
      <c r="DS391" s="134"/>
      <c r="DT391" s="134"/>
      <c r="DU391" s="134"/>
      <c r="DV391" s="134"/>
      <c r="DW391" s="134"/>
      <c r="DX391" s="134"/>
      <c r="DY391" s="134"/>
      <c r="DZ391" s="134"/>
      <c r="EA391" s="134"/>
      <c r="EB391" s="134"/>
      <c r="EC391" s="134"/>
      <c r="ED391" s="134"/>
      <c r="EE391" s="134"/>
      <c r="EF391" s="134"/>
    </row>
    <row r="392" spans="1:136" s="2" customFormat="1" hidden="1" x14ac:dyDescent="0.5">
      <c r="A392" s="503" t="s">
        <v>195</v>
      </c>
      <c r="B392" s="504"/>
      <c r="C392" s="504"/>
      <c r="D392" s="504"/>
      <c r="E392" s="505"/>
      <c r="F392" s="461" t="s">
        <v>262</v>
      </c>
      <c r="G392" s="462"/>
      <c r="H392" s="462"/>
      <c r="I392" s="463"/>
      <c r="J392" s="225"/>
      <c r="M392" s="137"/>
      <c r="N392" s="137"/>
      <c r="O392" s="137"/>
      <c r="P392" s="137"/>
      <c r="Q392" s="137"/>
      <c r="R392" s="137"/>
      <c r="S392" s="137"/>
      <c r="T392" s="137"/>
      <c r="U392" s="137"/>
      <c r="V392" s="137"/>
      <c r="DD392" s="136"/>
      <c r="DE392" s="134"/>
      <c r="DF392" s="134"/>
      <c r="DG392" s="134"/>
      <c r="DH392" s="134"/>
      <c r="DI392" s="134"/>
      <c r="DJ392" s="134"/>
      <c r="DK392" s="134"/>
      <c r="DL392" s="134"/>
      <c r="DM392" s="134"/>
      <c r="DN392" s="134"/>
      <c r="DO392" s="134"/>
      <c r="DP392" s="134"/>
      <c r="DQ392" s="134"/>
      <c r="DR392" s="134"/>
      <c r="DS392" s="134"/>
      <c r="DT392" s="134"/>
      <c r="DU392" s="134"/>
      <c r="DV392" s="134"/>
      <c r="DW392" s="134"/>
      <c r="DX392" s="134"/>
      <c r="DY392" s="134"/>
      <c r="DZ392" s="134"/>
      <c r="EA392" s="134"/>
      <c r="EB392" s="134"/>
      <c r="EC392" s="134"/>
      <c r="ED392" s="134"/>
      <c r="EE392" s="134"/>
      <c r="EF392" s="134"/>
    </row>
    <row r="393" spans="1:136" s="2" customFormat="1" hidden="1" x14ac:dyDescent="0.5">
      <c r="A393" s="458" t="s">
        <v>197</v>
      </c>
      <c r="B393" s="459"/>
      <c r="C393" s="459"/>
      <c r="D393" s="459"/>
      <c r="E393" s="460"/>
      <c r="F393" s="461" t="s">
        <v>143</v>
      </c>
      <c r="G393" s="462"/>
      <c r="H393" s="462"/>
      <c r="I393" s="463"/>
      <c r="J393" s="225"/>
      <c r="M393" s="137"/>
      <c r="N393" s="137"/>
      <c r="O393" s="137"/>
      <c r="P393" s="137"/>
      <c r="Q393" s="137"/>
      <c r="R393" s="137"/>
      <c r="S393" s="137"/>
      <c r="T393" s="137"/>
      <c r="U393" s="137"/>
      <c r="V393" s="137"/>
      <c r="DD393" s="136"/>
      <c r="DE393" s="134"/>
      <c r="DF393" s="134"/>
      <c r="DG393" s="134"/>
      <c r="DH393" s="134"/>
      <c r="DI393" s="134"/>
      <c r="DJ393" s="134"/>
      <c r="DK393" s="134"/>
      <c r="DL393" s="134"/>
      <c r="DM393" s="134"/>
      <c r="DN393" s="134"/>
      <c r="DO393" s="134"/>
      <c r="DP393" s="134"/>
      <c r="DQ393" s="134"/>
      <c r="DR393" s="134"/>
      <c r="DS393" s="134"/>
      <c r="DT393" s="134"/>
      <c r="DU393" s="134"/>
      <c r="DV393" s="134"/>
      <c r="DW393" s="134"/>
      <c r="DX393" s="134"/>
      <c r="DY393" s="134"/>
      <c r="DZ393" s="134"/>
      <c r="EA393" s="134"/>
      <c r="EB393" s="134"/>
      <c r="EC393" s="134"/>
      <c r="ED393" s="134"/>
      <c r="EE393" s="134"/>
      <c r="EF393" s="134"/>
    </row>
    <row r="394" spans="1:136" hidden="1" x14ac:dyDescent="0.5">
      <c r="A394" s="458" t="s">
        <v>198</v>
      </c>
      <c r="B394" s="459"/>
      <c r="C394" s="459"/>
      <c r="D394" s="459"/>
      <c r="E394" s="460"/>
      <c r="F394" s="461" t="s">
        <v>263</v>
      </c>
      <c r="G394" s="462"/>
      <c r="H394" s="462"/>
      <c r="I394" s="463"/>
      <c r="J394" s="37"/>
    </row>
    <row r="395" spans="1:136" ht="19.2" hidden="1" customHeight="1" x14ac:dyDescent="0.5">
      <c r="A395" s="458" t="s">
        <v>199</v>
      </c>
      <c r="B395" s="459"/>
      <c r="C395" s="459"/>
      <c r="D395" s="459"/>
      <c r="E395" s="460"/>
      <c r="F395" s="461" t="s">
        <v>200</v>
      </c>
      <c r="G395" s="462"/>
      <c r="H395" s="462"/>
      <c r="I395" s="463"/>
      <c r="J395" s="37"/>
    </row>
    <row r="396" spans="1:136" s="136" customFormat="1" hidden="1" x14ac:dyDescent="0.5">
      <c r="A396" s="458" t="s">
        <v>183</v>
      </c>
      <c r="B396" s="459"/>
      <c r="C396" s="459"/>
      <c r="D396" s="459"/>
      <c r="E396" s="460"/>
      <c r="F396" s="461" t="s">
        <v>264</v>
      </c>
      <c r="G396" s="462"/>
      <c r="H396" s="462"/>
      <c r="I396" s="463"/>
      <c r="J396" s="227"/>
      <c r="M396" s="135"/>
      <c r="N396" s="135"/>
      <c r="O396" s="135"/>
      <c r="P396" s="135"/>
      <c r="Q396" s="135"/>
      <c r="R396" s="135"/>
      <c r="S396" s="135"/>
      <c r="T396" s="135"/>
      <c r="U396" s="135"/>
      <c r="V396" s="135"/>
      <c r="DE396" s="134"/>
      <c r="DF396" s="134"/>
      <c r="DG396" s="134"/>
      <c r="DH396" s="134"/>
      <c r="DI396" s="134"/>
      <c r="DJ396" s="134"/>
      <c r="DK396" s="134"/>
      <c r="DL396" s="134"/>
      <c r="DM396" s="134"/>
      <c r="DN396" s="134"/>
      <c r="DO396" s="134"/>
      <c r="DP396" s="134"/>
      <c r="DQ396" s="134"/>
      <c r="DR396" s="134"/>
      <c r="DS396" s="134"/>
      <c r="DT396" s="134"/>
      <c r="DU396" s="134"/>
      <c r="DV396" s="134"/>
      <c r="DW396" s="134"/>
      <c r="DX396" s="134"/>
      <c r="DY396" s="134"/>
      <c r="DZ396" s="134"/>
      <c r="EA396" s="134"/>
      <c r="EB396" s="134"/>
      <c r="EC396" s="134"/>
      <c r="ED396" s="134"/>
      <c r="EE396" s="134"/>
      <c r="EF396" s="134"/>
    </row>
    <row r="397" spans="1:136" s="2" customFormat="1" ht="52.5" hidden="1" customHeight="1" x14ac:dyDescent="0.5">
      <c r="A397" s="458" t="s">
        <v>184</v>
      </c>
      <c r="B397" s="459"/>
      <c r="C397" s="459"/>
      <c r="D397" s="459"/>
      <c r="E397" s="460"/>
      <c r="F397" s="461" t="s">
        <v>265</v>
      </c>
      <c r="G397" s="462"/>
      <c r="H397" s="462"/>
      <c r="I397" s="463"/>
      <c r="J397" s="225"/>
      <c r="M397" s="137"/>
      <c r="N397" s="137"/>
      <c r="O397" s="137"/>
      <c r="P397" s="137"/>
      <c r="Q397" s="137"/>
      <c r="R397" s="137"/>
      <c r="S397" s="137"/>
      <c r="T397" s="137"/>
      <c r="U397" s="137"/>
      <c r="V397" s="137"/>
      <c r="DD397" s="136"/>
      <c r="DE397" s="134"/>
      <c r="DF397" s="134"/>
      <c r="DG397" s="134"/>
      <c r="DH397" s="134"/>
      <c r="DI397" s="134"/>
      <c r="DJ397" s="134"/>
      <c r="DK397" s="134"/>
      <c r="DL397" s="134"/>
      <c r="DM397" s="134"/>
      <c r="DN397" s="134"/>
      <c r="DO397" s="134"/>
      <c r="DP397" s="134"/>
      <c r="DQ397" s="134"/>
      <c r="DR397" s="134"/>
      <c r="DS397" s="134"/>
      <c r="DT397" s="134"/>
      <c r="DU397" s="134"/>
      <c r="DV397" s="134"/>
      <c r="DW397" s="134"/>
      <c r="DX397" s="134"/>
      <c r="DY397" s="134"/>
      <c r="DZ397" s="134"/>
      <c r="EA397" s="134"/>
      <c r="EB397" s="134"/>
      <c r="EC397" s="134"/>
      <c r="ED397" s="134"/>
      <c r="EE397" s="134"/>
      <c r="EF397" s="134"/>
    </row>
    <row r="398" spans="1:136" s="2" customFormat="1" hidden="1" x14ac:dyDescent="0.5">
      <c r="A398" s="458" t="s">
        <v>185</v>
      </c>
      <c r="B398" s="459"/>
      <c r="C398" s="459"/>
      <c r="D398" s="459"/>
      <c r="E398" s="460"/>
      <c r="F398" s="461" t="s">
        <v>143</v>
      </c>
      <c r="G398" s="462"/>
      <c r="H398" s="462"/>
      <c r="I398" s="463"/>
      <c r="J398" s="225"/>
      <c r="M398" s="137"/>
      <c r="N398" s="137"/>
      <c r="O398" s="137"/>
      <c r="P398" s="137"/>
      <c r="Q398" s="137"/>
      <c r="R398" s="137"/>
      <c r="S398" s="137"/>
      <c r="T398" s="137"/>
      <c r="U398" s="137"/>
      <c r="V398" s="137"/>
      <c r="DD398" s="136"/>
      <c r="DE398" s="134"/>
      <c r="DF398" s="134"/>
      <c r="DG398" s="134"/>
      <c r="DH398" s="134"/>
      <c r="DI398" s="134"/>
      <c r="DJ398" s="134"/>
      <c r="DK398" s="134"/>
      <c r="DL398" s="134"/>
      <c r="DM398" s="134"/>
      <c r="DN398" s="134"/>
      <c r="DO398" s="134"/>
      <c r="DP398" s="134"/>
      <c r="DQ398" s="134"/>
      <c r="DR398" s="134"/>
      <c r="DS398" s="134"/>
      <c r="DT398" s="134"/>
      <c r="DU398" s="134"/>
      <c r="DV398" s="134"/>
      <c r="DW398" s="134"/>
      <c r="DX398" s="134"/>
      <c r="DY398" s="134"/>
      <c r="DZ398" s="134"/>
      <c r="EA398" s="134"/>
      <c r="EB398" s="134"/>
      <c r="EC398" s="134"/>
      <c r="ED398" s="134"/>
      <c r="EE398" s="134"/>
      <c r="EF398" s="134"/>
    </row>
    <row r="399" spans="1:136" s="136" customFormat="1" ht="15.75" hidden="1" customHeight="1" x14ac:dyDescent="0.5">
      <c r="A399" s="458" t="s">
        <v>201</v>
      </c>
      <c r="B399" s="459"/>
      <c r="C399" s="459"/>
      <c r="D399" s="459"/>
      <c r="E399" s="460"/>
      <c r="F399" s="461" t="s">
        <v>143</v>
      </c>
      <c r="G399" s="462"/>
      <c r="H399" s="462"/>
      <c r="I399" s="463"/>
      <c r="J399" s="227"/>
      <c r="M399" s="135"/>
      <c r="N399" s="135"/>
      <c r="O399" s="135"/>
      <c r="P399" s="135"/>
      <c r="Q399" s="135"/>
      <c r="R399" s="135"/>
      <c r="S399" s="135"/>
      <c r="T399" s="135"/>
      <c r="U399" s="135"/>
      <c r="V399" s="135"/>
      <c r="DE399" s="134"/>
      <c r="DF399" s="134"/>
      <c r="DG399" s="134"/>
      <c r="DH399" s="134"/>
      <c r="DI399" s="134"/>
      <c r="DJ399" s="134"/>
      <c r="DK399" s="134"/>
      <c r="DL399" s="134"/>
      <c r="DM399" s="134"/>
      <c r="DN399" s="134"/>
      <c r="DO399" s="134"/>
      <c r="DP399" s="134"/>
      <c r="DQ399" s="134"/>
      <c r="DR399" s="134"/>
      <c r="DS399" s="134"/>
      <c r="DT399" s="134"/>
      <c r="DU399" s="134"/>
      <c r="DV399" s="134"/>
      <c r="DW399" s="134"/>
      <c r="DX399" s="134"/>
      <c r="DY399" s="134"/>
      <c r="DZ399" s="134"/>
      <c r="EA399" s="134"/>
      <c r="EB399" s="134"/>
      <c r="EC399" s="134"/>
      <c r="ED399" s="134"/>
      <c r="EE399" s="134"/>
      <c r="EF399" s="134"/>
    </row>
    <row r="400" spans="1:136" s="2" customFormat="1" hidden="1" x14ac:dyDescent="0.5">
      <c r="A400" s="458" t="s">
        <v>208</v>
      </c>
      <c r="B400" s="459"/>
      <c r="C400" s="459"/>
      <c r="D400" s="459"/>
      <c r="E400" s="460"/>
      <c r="F400" s="461" t="s">
        <v>254</v>
      </c>
      <c r="G400" s="462"/>
      <c r="H400" s="462"/>
      <c r="I400" s="463"/>
      <c r="J400" s="225"/>
      <c r="M400" s="137"/>
      <c r="N400" s="137"/>
      <c r="O400" s="137"/>
      <c r="P400" s="137"/>
      <c r="Q400" s="137"/>
      <c r="R400" s="137"/>
      <c r="S400" s="137"/>
      <c r="T400" s="137"/>
      <c r="U400" s="137"/>
      <c r="V400" s="137"/>
      <c r="DD400" s="136"/>
      <c r="DE400" s="134"/>
      <c r="DF400" s="134"/>
      <c r="DG400" s="134"/>
      <c r="DH400" s="134"/>
      <c r="DI400" s="134"/>
      <c r="DJ400" s="134"/>
      <c r="DK400" s="134"/>
      <c r="DL400" s="134"/>
      <c r="DM400" s="134"/>
      <c r="DN400" s="134"/>
      <c r="DO400" s="134"/>
      <c r="DP400" s="134"/>
      <c r="DQ400" s="134"/>
      <c r="DR400" s="134"/>
      <c r="DS400" s="134"/>
      <c r="DT400" s="134"/>
      <c r="DU400" s="134"/>
      <c r="DV400" s="134"/>
      <c r="DW400" s="134"/>
      <c r="DX400" s="134"/>
      <c r="DY400" s="134"/>
      <c r="DZ400" s="134"/>
      <c r="EA400" s="134"/>
      <c r="EB400" s="134"/>
      <c r="EC400" s="134"/>
      <c r="ED400" s="134"/>
      <c r="EE400" s="134"/>
      <c r="EF400" s="134"/>
    </row>
    <row r="401" spans="1:136" s="2" customFormat="1" hidden="1" x14ac:dyDescent="0.5">
      <c r="A401" s="712" t="s">
        <v>209</v>
      </c>
      <c r="B401" s="713"/>
      <c r="C401" s="713"/>
      <c r="D401" s="713"/>
      <c r="E401" s="713"/>
      <c r="F401" s="714"/>
      <c r="G401" s="714"/>
      <c r="H401" s="714"/>
      <c r="I401" s="715"/>
      <c r="J401" s="225"/>
      <c r="M401" s="137"/>
      <c r="N401" s="137"/>
      <c r="O401" s="137"/>
      <c r="P401" s="137"/>
      <c r="Q401" s="137"/>
      <c r="R401" s="137"/>
      <c r="S401" s="137"/>
      <c r="T401" s="137"/>
      <c r="U401" s="137"/>
      <c r="V401" s="137"/>
      <c r="DD401" s="136"/>
      <c r="DE401" s="134"/>
      <c r="DF401" s="134"/>
      <c r="DG401" s="134"/>
      <c r="DH401" s="134"/>
      <c r="DI401" s="134"/>
      <c r="DJ401" s="134"/>
      <c r="DK401" s="134"/>
      <c r="DL401" s="134"/>
      <c r="DM401" s="134"/>
      <c r="DN401" s="134"/>
      <c r="DO401" s="134"/>
      <c r="DP401" s="134"/>
      <c r="DQ401" s="134"/>
      <c r="DR401" s="134"/>
      <c r="DS401" s="134"/>
      <c r="DT401" s="134"/>
      <c r="DU401" s="134"/>
      <c r="DV401" s="134"/>
      <c r="DW401" s="134"/>
      <c r="DX401" s="134"/>
      <c r="DY401" s="134"/>
      <c r="DZ401" s="134"/>
      <c r="EA401" s="134"/>
      <c r="EB401" s="134"/>
      <c r="EC401" s="134"/>
      <c r="ED401" s="134"/>
      <c r="EE401" s="134"/>
      <c r="EF401" s="134"/>
    </row>
    <row r="402" spans="1:136" s="2" customFormat="1" ht="39.6" hidden="1" customHeight="1" x14ac:dyDescent="0.5">
      <c r="A402" s="458" t="s">
        <v>202</v>
      </c>
      <c r="B402" s="459"/>
      <c r="C402" s="459"/>
      <c r="D402" s="459"/>
      <c r="E402" s="460"/>
      <c r="F402" s="461" t="s">
        <v>266</v>
      </c>
      <c r="G402" s="462"/>
      <c r="H402" s="462"/>
      <c r="I402" s="463"/>
      <c r="J402" s="225"/>
      <c r="M402" s="137"/>
      <c r="N402" s="137"/>
      <c r="O402" s="137"/>
      <c r="P402" s="137"/>
      <c r="Q402" s="137"/>
      <c r="R402" s="137"/>
      <c r="S402" s="137"/>
      <c r="T402" s="137"/>
      <c r="U402" s="137"/>
      <c r="V402" s="137"/>
      <c r="DD402" s="136"/>
      <c r="DE402" s="134"/>
      <c r="DF402" s="134"/>
      <c r="DG402" s="134"/>
      <c r="DH402" s="134"/>
      <c r="DI402" s="134"/>
      <c r="DJ402" s="134"/>
      <c r="DK402" s="134"/>
      <c r="DL402" s="134"/>
      <c r="DM402" s="134"/>
      <c r="DN402" s="134"/>
      <c r="DO402" s="134"/>
      <c r="DP402" s="134"/>
      <c r="DQ402" s="134"/>
      <c r="DR402" s="134"/>
      <c r="DS402" s="134"/>
      <c r="DT402" s="134"/>
      <c r="DU402" s="134"/>
      <c r="DV402" s="134"/>
      <c r="DW402" s="134"/>
      <c r="DX402" s="134"/>
      <c r="DY402" s="134"/>
      <c r="DZ402" s="134"/>
      <c r="EA402" s="134"/>
      <c r="EB402" s="134"/>
      <c r="EC402" s="134"/>
      <c r="ED402" s="134"/>
      <c r="EE402" s="134"/>
      <c r="EF402" s="134"/>
    </row>
    <row r="403" spans="1:136" s="2" customFormat="1" ht="19.5" hidden="1" customHeight="1" x14ac:dyDescent="0.5">
      <c r="A403" s="458" t="s">
        <v>203</v>
      </c>
      <c r="B403" s="459"/>
      <c r="C403" s="459"/>
      <c r="D403" s="459"/>
      <c r="E403" s="460"/>
      <c r="F403" s="653" t="s">
        <v>143</v>
      </c>
      <c r="G403" s="654"/>
      <c r="H403" s="654"/>
      <c r="I403" s="655"/>
      <c r="J403" s="225"/>
      <c r="M403" s="137"/>
      <c r="N403" s="137"/>
      <c r="O403" s="137"/>
      <c r="P403" s="137"/>
      <c r="Q403" s="137"/>
      <c r="R403" s="137"/>
      <c r="S403" s="137"/>
      <c r="T403" s="137"/>
      <c r="U403" s="137"/>
      <c r="V403" s="137"/>
      <c r="DD403" s="136"/>
      <c r="DE403" s="134"/>
      <c r="DF403" s="134"/>
      <c r="DG403" s="134"/>
      <c r="DH403" s="134"/>
      <c r="DI403" s="134"/>
      <c r="DJ403" s="134"/>
      <c r="DK403" s="134"/>
      <c r="DL403" s="134"/>
      <c r="DM403" s="134"/>
      <c r="DN403" s="134"/>
      <c r="DO403" s="134"/>
      <c r="DP403" s="134"/>
      <c r="DQ403" s="134"/>
      <c r="DR403" s="134"/>
      <c r="DS403" s="134"/>
      <c r="DT403" s="134"/>
      <c r="DU403" s="134"/>
      <c r="DV403" s="134"/>
      <c r="DW403" s="134"/>
      <c r="DX403" s="134"/>
      <c r="DY403" s="134"/>
      <c r="DZ403" s="134"/>
      <c r="EA403" s="134"/>
      <c r="EB403" s="134"/>
      <c r="EC403" s="134"/>
      <c r="ED403" s="134"/>
      <c r="EE403" s="134"/>
      <c r="EF403" s="134"/>
    </row>
    <row r="404" spans="1:136" s="2" customFormat="1" ht="36.75" hidden="1" customHeight="1" x14ac:dyDescent="0.5">
      <c r="A404" s="458" t="s">
        <v>267</v>
      </c>
      <c r="B404" s="459"/>
      <c r="C404" s="459"/>
      <c r="D404" s="459"/>
      <c r="E404" s="460"/>
      <c r="F404" s="461" t="s">
        <v>268</v>
      </c>
      <c r="G404" s="462"/>
      <c r="H404" s="462"/>
      <c r="I404" s="463"/>
      <c r="J404" s="225"/>
      <c r="M404" s="137"/>
      <c r="N404" s="137"/>
      <c r="O404" s="137"/>
      <c r="P404" s="137"/>
      <c r="Q404" s="137"/>
      <c r="R404" s="137"/>
      <c r="S404" s="137"/>
      <c r="T404" s="137"/>
      <c r="U404" s="137"/>
      <c r="V404" s="137"/>
      <c r="DD404" s="136"/>
      <c r="DE404" s="134"/>
      <c r="DF404" s="134"/>
      <c r="DG404" s="134"/>
      <c r="DH404" s="134"/>
      <c r="DI404" s="134"/>
      <c r="DJ404" s="134"/>
      <c r="DK404" s="134"/>
      <c r="DL404" s="134"/>
      <c r="DM404" s="134"/>
      <c r="DN404" s="134"/>
      <c r="DO404" s="134"/>
      <c r="DP404" s="134"/>
      <c r="DQ404" s="134"/>
      <c r="DR404" s="134"/>
      <c r="DS404" s="134"/>
      <c r="DT404" s="134"/>
      <c r="DU404" s="134"/>
      <c r="DV404" s="134"/>
      <c r="DW404" s="134"/>
      <c r="DX404" s="134"/>
      <c r="DY404" s="134"/>
      <c r="DZ404" s="134"/>
      <c r="EA404" s="134"/>
      <c r="EB404" s="134"/>
      <c r="EC404" s="134"/>
      <c r="ED404" s="134"/>
      <c r="EE404" s="134"/>
      <c r="EF404" s="134"/>
    </row>
    <row r="405" spans="1:136" s="2" customFormat="1" ht="99" hidden="1" customHeight="1" x14ac:dyDescent="0.5">
      <c r="A405" s="458" t="s">
        <v>205</v>
      </c>
      <c r="B405" s="459"/>
      <c r="C405" s="459"/>
      <c r="D405" s="459"/>
      <c r="E405" s="460"/>
      <c r="F405" s="464" t="s">
        <v>566</v>
      </c>
      <c r="G405" s="465"/>
      <c r="H405" s="465"/>
      <c r="I405" s="466"/>
      <c r="J405" s="225"/>
      <c r="M405" s="137"/>
      <c r="N405" s="137"/>
      <c r="O405" s="137"/>
      <c r="P405" s="137"/>
      <c r="Q405" s="137"/>
      <c r="R405" s="137"/>
      <c r="S405" s="137"/>
      <c r="T405" s="137"/>
      <c r="U405" s="137"/>
      <c r="V405" s="137"/>
      <c r="DD405" s="136"/>
      <c r="DE405" s="134"/>
      <c r="DF405" s="134"/>
      <c r="DG405" s="134"/>
      <c r="DH405" s="134"/>
      <c r="DI405" s="134"/>
      <c r="DJ405" s="134"/>
      <c r="DK405" s="134"/>
      <c r="DL405" s="134"/>
      <c r="DM405" s="134"/>
      <c r="DN405" s="134"/>
      <c r="DO405" s="134"/>
      <c r="DP405" s="134"/>
      <c r="DQ405" s="134"/>
      <c r="DR405" s="134"/>
      <c r="DS405" s="134"/>
      <c r="DT405" s="134"/>
      <c r="DU405" s="134"/>
      <c r="DV405" s="134"/>
      <c r="DW405" s="134"/>
      <c r="DX405" s="134"/>
      <c r="DY405" s="134"/>
      <c r="DZ405" s="134"/>
      <c r="EA405" s="134"/>
      <c r="EB405" s="134"/>
      <c r="EC405" s="134"/>
      <c r="ED405" s="134"/>
      <c r="EE405" s="134"/>
      <c r="EF405" s="134"/>
    </row>
    <row r="406" spans="1:136" s="2" customFormat="1" ht="36" hidden="1" customHeight="1" x14ac:dyDescent="0.5">
      <c r="A406" s="661" t="s">
        <v>206</v>
      </c>
      <c r="B406" s="662"/>
      <c r="C406" s="662"/>
      <c r="D406" s="662"/>
      <c r="E406" s="663"/>
      <c r="F406" s="664" t="s">
        <v>207</v>
      </c>
      <c r="G406" s="665"/>
      <c r="H406" s="665"/>
      <c r="I406" s="666"/>
      <c r="J406" s="225"/>
      <c r="M406" s="137"/>
      <c r="N406" s="137"/>
      <c r="O406" s="137"/>
      <c r="P406" s="137"/>
      <c r="Q406" s="137"/>
      <c r="R406" s="137"/>
      <c r="S406" s="137"/>
      <c r="T406" s="137"/>
      <c r="U406" s="137"/>
      <c r="V406" s="137"/>
      <c r="DD406" s="136"/>
      <c r="DE406" s="134"/>
      <c r="DF406" s="134"/>
      <c r="DG406" s="134"/>
      <c r="DH406" s="134"/>
      <c r="DI406" s="134"/>
      <c r="DJ406" s="134"/>
      <c r="DK406" s="134"/>
      <c r="DL406" s="134"/>
      <c r="DM406" s="134"/>
      <c r="DN406" s="134"/>
      <c r="DO406" s="134"/>
      <c r="DP406" s="134"/>
      <c r="DQ406" s="134"/>
      <c r="DR406" s="134"/>
      <c r="DS406" s="134"/>
      <c r="DT406" s="134"/>
      <c r="DU406" s="134"/>
      <c r="DV406" s="134"/>
      <c r="DW406" s="134"/>
      <c r="DX406" s="134"/>
      <c r="DY406" s="134"/>
      <c r="DZ406" s="134"/>
      <c r="EA406" s="134"/>
      <c r="EB406" s="134"/>
      <c r="EC406" s="134"/>
      <c r="ED406" s="134"/>
      <c r="EE406" s="134"/>
      <c r="EF406" s="134"/>
    </row>
    <row r="407" spans="1:136" s="2" customFormat="1" hidden="1" x14ac:dyDescent="0.5">
      <c r="A407" s="691" t="s">
        <v>269</v>
      </c>
      <c r="B407" s="692"/>
      <c r="C407" s="692"/>
      <c r="D407" s="692"/>
      <c r="E407" s="692"/>
      <c r="F407" s="692"/>
      <c r="G407" s="692"/>
      <c r="H407" s="692"/>
      <c r="I407" s="693"/>
      <c r="J407" s="225"/>
      <c r="M407" s="137"/>
      <c r="N407" s="137"/>
      <c r="O407" s="137"/>
      <c r="P407" s="137"/>
      <c r="Q407" s="137"/>
      <c r="R407" s="137"/>
      <c r="S407" s="137"/>
      <c r="T407" s="137"/>
      <c r="U407" s="137"/>
      <c r="V407" s="137"/>
      <c r="DD407" s="136"/>
      <c r="DE407" s="134"/>
      <c r="DF407" s="134"/>
      <c r="DG407" s="134"/>
      <c r="DH407" s="134"/>
      <c r="DI407" s="134"/>
      <c r="DJ407" s="134"/>
      <c r="DK407" s="134"/>
      <c r="DL407" s="134"/>
      <c r="DM407" s="134"/>
      <c r="DN407" s="134"/>
      <c r="DO407" s="134"/>
      <c r="DP407" s="134"/>
      <c r="DQ407" s="134"/>
      <c r="DR407" s="134"/>
      <c r="DS407" s="134"/>
      <c r="DT407" s="134"/>
      <c r="DU407" s="134"/>
      <c r="DV407" s="134"/>
      <c r="DW407" s="134"/>
      <c r="DX407" s="134"/>
      <c r="DY407" s="134"/>
      <c r="DZ407" s="134"/>
      <c r="EA407" s="134"/>
      <c r="EB407" s="134"/>
      <c r="EC407" s="134"/>
      <c r="ED407" s="134"/>
      <c r="EE407" s="134"/>
      <c r="EF407" s="134"/>
    </row>
    <row r="408" spans="1:136" s="2" customFormat="1" hidden="1" x14ac:dyDescent="0.5">
      <c r="A408" s="721" t="s">
        <v>245</v>
      </c>
      <c r="B408" s="721"/>
      <c r="C408" s="721"/>
      <c r="D408" s="721"/>
      <c r="E408" s="721"/>
      <c r="F408" s="721"/>
      <c r="G408" s="721"/>
      <c r="H408" s="721"/>
      <c r="I408" s="721"/>
      <c r="J408" s="225"/>
      <c r="M408" s="137"/>
      <c r="N408" s="137"/>
      <c r="O408" s="137"/>
      <c r="P408" s="137"/>
      <c r="Q408" s="137"/>
      <c r="R408" s="137"/>
      <c r="S408" s="137"/>
      <c r="T408" s="137"/>
      <c r="U408" s="137"/>
      <c r="V408" s="137"/>
      <c r="DD408" s="136"/>
      <c r="DE408" s="134"/>
      <c r="DF408" s="134"/>
      <c r="DG408" s="134"/>
      <c r="DH408" s="134"/>
      <c r="DI408" s="134"/>
      <c r="DJ408" s="134"/>
      <c r="DK408" s="134"/>
      <c r="DL408" s="134"/>
      <c r="DM408" s="134"/>
      <c r="DN408" s="134"/>
      <c r="DO408" s="134"/>
      <c r="DP408" s="134"/>
      <c r="DQ408" s="134"/>
      <c r="DR408" s="134"/>
      <c r="DS408" s="134"/>
      <c r="DT408" s="134"/>
      <c r="DU408" s="134"/>
      <c r="DV408" s="134"/>
      <c r="DW408" s="134"/>
      <c r="DX408" s="134"/>
      <c r="DY408" s="134"/>
      <c r="DZ408" s="134"/>
      <c r="EA408" s="134"/>
      <c r="EB408" s="134"/>
      <c r="EC408" s="134"/>
      <c r="ED408" s="134"/>
      <c r="EE408" s="134"/>
      <c r="EF408" s="134"/>
    </row>
    <row r="409" spans="1:136" s="2" customFormat="1" ht="38.25" hidden="1" customHeight="1" x14ac:dyDescent="0.5">
      <c r="A409" s="730" t="s">
        <v>270</v>
      </c>
      <c r="B409" s="730"/>
      <c r="C409" s="730"/>
      <c r="D409" s="730" t="s">
        <v>271</v>
      </c>
      <c r="E409" s="730"/>
      <c r="F409" s="722" t="s">
        <v>272</v>
      </c>
      <c r="G409" s="722"/>
      <c r="H409" s="722"/>
      <c r="I409" s="722"/>
      <c r="J409" s="225"/>
      <c r="M409" s="137"/>
      <c r="N409" s="137"/>
      <c r="O409" s="137"/>
      <c r="P409" s="137"/>
      <c r="Q409" s="137"/>
      <c r="R409" s="137"/>
      <c r="S409" s="137"/>
      <c r="T409" s="137"/>
      <c r="U409" s="137"/>
      <c r="V409" s="137"/>
      <c r="DD409" s="136"/>
      <c r="DE409" s="134"/>
      <c r="DF409" s="134"/>
      <c r="DG409" s="134"/>
      <c r="DH409" s="134"/>
      <c r="DI409" s="134"/>
      <c r="DJ409" s="134"/>
      <c r="DK409" s="134"/>
      <c r="DL409" s="134"/>
      <c r="DM409" s="134"/>
      <c r="DN409" s="134"/>
      <c r="DO409" s="134"/>
      <c r="DP409" s="134"/>
      <c r="DQ409" s="134"/>
      <c r="DR409" s="134"/>
      <c r="DS409" s="134"/>
      <c r="DT409" s="134"/>
      <c r="DU409" s="134"/>
      <c r="DV409" s="134"/>
      <c r="DW409" s="134"/>
      <c r="DX409" s="134"/>
      <c r="DY409" s="134"/>
      <c r="DZ409" s="134"/>
      <c r="EA409" s="134"/>
      <c r="EB409" s="134"/>
      <c r="EC409" s="134"/>
      <c r="ED409" s="134"/>
      <c r="EE409" s="134"/>
      <c r="EF409" s="134"/>
    </row>
    <row r="410" spans="1:136" s="2" customFormat="1" hidden="1" x14ac:dyDescent="0.5">
      <c r="A410" s="461" t="s">
        <v>273</v>
      </c>
      <c r="B410" s="462"/>
      <c r="C410" s="723"/>
      <c r="D410" s="726" t="s">
        <v>274</v>
      </c>
      <c r="E410" s="727"/>
      <c r="F410" s="724" t="s">
        <v>162</v>
      </c>
      <c r="G410" s="725"/>
      <c r="H410" s="725"/>
      <c r="I410" s="725"/>
      <c r="J410" s="225"/>
      <c r="M410" s="137"/>
      <c r="N410" s="137"/>
      <c r="O410" s="137"/>
      <c r="P410" s="137"/>
      <c r="Q410" s="137"/>
      <c r="R410" s="137"/>
      <c r="S410" s="137"/>
      <c r="T410" s="137"/>
      <c r="U410" s="137"/>
      <c r="V410" s="137"/>
      <c r="DD410" s="136"/>
      <c r="DE410" s="134"/>
      <c r="DF410" s="134"/>
      <c r="DG410" s="134"/>
      <c r="DH410" s="134"/>
      <c r="DI410" s="134"/>
      <c r="DJ410" s="134"/>
      <c r="DK410" s="134"/>
      <c r="DL410" s="134"/>
      <c r="DM410" s="134"/>
      <c r="DN410" s="134"/>
      <c r="DO410" s="134"/>
      <c r="DP410" s="134"/>
      <c r="DQ410" s="134"/>
      <c r="DR410" s="134"/>
      <c r="DS410" s="134"/>
      <c r="DT410" s="134"/>
      <c r="DU410" s="134"/>
      <c r="DV410" s="134"/>
      <c r="DW410" s="134"/>
      <c r="DX410" s="134"/>
      <c r="DY410" s="134"/>
      <c r="DZ410" s="134"/>
      <c r="EA410" s="134"/>
      <c r="EB410" s="134"/>
      <c r="EC410" s="134"/>
      <c r="ED410" s="134"/>
      <c r="EE410" s="134"/>
      <c r="EF410" s="134"/>
    </row>
    <row r="411" spans="1:136" s="2" customFormat="1" hidden="1" x14ac:dyDescent="0.5">
      <c r="A411" s="461" t="s">
        <v>275</v>
      </c>
      <c r="B411" s="462"/>
      <c r="C411" s="723"/>
      <c r="D411" s="728"/>
      <c r="E411" s="729"/>
      <c r="F411" s="724" t="s">
        <v>276</v>
      </c>
      <c r="G411" s="725"/>
      <c r="H411" s="725"/>
      <c r="I411" s="725"/>
      <c r="J411" s="225"/>
      <c r="M411" s="137"/>
      <c r="N411" s="137"/>
      <c r="O411" s="137"/>
      <c r="P411" s="137"/>
      <c r="Q411" s="137"/>
      <c r="R411" s="137"/>
      <c r="S411" s="137"/>
      <c r="T411" s="137"/>
      <c r="U411" s="137"/>
      <c r="V411" s="137"/>
      <c r="DD411" s="136"/>
      <c r="DE411" s="134"/>
      <c r="DF411" s="134"/>
      <c r="DG411" s="134"/>
      <c r="DH411" s="134"/>
      <c r="DI411" s="134"/>
      <c r="DJ411" s="134"/>
      <c r="DK411" s="134"/>
      <c r="DL411" s="134"/>
      <c r="DM411" s="134"/>
      <c r="DN411" s="134"/>
      <c r="DO411" s="134"/>
      <c r="DP411" s="134"/>
      <c r="DQ411" s="134"/>
      <c r="DR411" s="134"/>
      <c r="DS411" s="134"/>
      <c r="DT411" s="134"/>
      <c r="DU411" s="134"/>
      <c r="DV411" s="134"/>
      <c r="DW411" s="134"/>
      <c r="DX411" s="134"/>
      <c r="DY411" s="134"/>
      <c r="DZ411" s="134"/>
      <c r="EA411" s="134"/>
      <c r="EB411" s="134"/>
      <c r="EC411" s="134"/>
      <c r="ED411" s="134"/>
      <c r="EE411" s="134"/>
      <c r="EF411" s="134"/>
    </row>
    <row r="412" spans="1:136" s="2" customFormat="1" hidden="1" x14ac:dyDescent="0.5">
      <c r="A412" s="721" t="s">
        <v>277</v>
      </c>
      <c r="B412" s="721"/>
      <c r="C412" s="721"/>
      <c r="D412" s="721"/>
      <c r="E412" s="721"/>
      <c r="F412" s="721"/>
      <c r="G412" s="721"/>
      <c r="H412" s="721"/>
      <c r="I412" s="721"/>
      <c r="J412" s="225"/>
      <c r="M412" s="137"/>
      <c r="N412" s="137"/>
      <c r="O412" s="137"/>
      <c r="P412" s="137"/>
      <c r="Q412" s="137"/>
      <c r="R412" s="137"/>
      <c r="S412" s="137"/>
      <c r="T412" s="137"/>
      <c r="U412" s="137"/>
      <c r="V412" s="137"/>
      <c r="DD412" s="136"/>
      <c r="DE412" s="134"/>
      <c r="DF412" s="134"/>
      <c r="DG412" s="134"/>
      <c r="DH412" s="134"/>
      <c r="DI412" s="134"/>
      <c r="DJ412" s="134"/>
      <c r="DK412" s="134"/>
      <c r="DL412" s="134"/>
      <c r="DM412" s="134"/>
      <c r="DN412" s="134"/>
      <c r="DO412" s="134"/>
      <c r="DP412" s="134"/>
      <c r="DQ412" s="134"/>
      <c r="DR412" s="134"/>
      <c r="DS412" s="134"/>
      <c r="DT412" s="134"/>
      <c r="DU412" s="134"/>
      <c r="DV412" s="134"/>
      <c r="DW412" s="134"/>
      <c r="DX412" s="134"/>
      <c r="DY412" s="134"/>
      <c r="DZ412" s="134"/>
      <c r="EA412" s="134"/>
      <c r="EB412" s="134"/>
      <c r="EC412" s="134"/>
      <c r="ED412" s="134"/>
      <c r="EE412" s="134"/>
      <c r="EF412" s="134"/>
    </row>
    <row r="413" spans="1:136" s="2" customFormat="1" ht="39" hidden="1" customHeight="1" x14ac:dyDescent="0.5">
      <c r="A413" s="730" t="s">
        <v>270</v>
      </c>
      <c r="B413" s="730"/>
      <c r="C413" s="730"/>
      <c r="D413" s="730" t="s">
        <v>271</v>
      </c>
      <c r="E413" s="730"/>
      <c r="F413" s="722" t="s">
        <v>272</v>
      </c>
      <c r="G413" s="722"/>
      <c r="H413" s="722"/>
      <c r="I413" s="722"/>
      <c r="J413" s="225"/>
      <c r="M413" s="137"/>
      <c r="N413" s="137"/>
      <c r="O413" s="137"/>
      <c r="P413" s="137"/>
      <c r="Q413" s="137"/>
      <c r="R413" s="137"/>
      <c r="S413" s="137"/>
      <c r="T413" s="137"/>
      <c r="U413" s="137"/>
      <c r="V413" s="137"/>
      <c r="DD413" s="136"/>
      <c r="DE413" s="134"/>
      <c r="DF413" s="134"/>
      <c r="DG413" s="134"/>
      <c r="DH413" s="134"/>
      <c r="DI413" s="134"/>
      <c r="DJ413" s="134"/>
      <c r="DK413" s="134"/>
      <c r="DL413" s="134"/>
      <c r="DM413" s="134"/>
      <c r="DN413" s="134"/>
      <c r="DO413" s="134"/>
      <c r="DP413" s="134"/>
      <c r="DQ413" s="134"/>
      <c r="DR413" s="134"/>
      <c r="DS413" s="134"/>
      <c r="DT413" s="134"/>
      <c r="DU413" s="134"/>
      <c r="DV413" s="134"/>
      <c r="DW413" s="134"/>
      <c r="DX413" s="134"/>
      <c r="DY413" s="134"/>
      <c r="DZ413" s="134"/>
      <c r="EA413" s="134"/>
      <c r="EB413" s="134"/>
      <c r="EC413" s="134"/>
      <c r="ED413" s="134"/>
      <c r="EE413" s="134"/>
      <c r="EF413" s="134"/>
    </row>
    <row r="414" spans="1:136" s="2" customFormat="1" hidden="1" x14ac:dyDescent="0.5">
      <c r="A414" s="461" t="s">
        <v>278</v>
      </c>
      <c r="B414" s="462"/>
      <c r="C414" s="462"/>
      <c r="D414" s="732" t="s">
        <v>279</v>
      </c>
      <c r="E414" s="733"/>
      <c r="F414" s="738">
        <v>0.8</v>
      </c>
      <c r="G414" s="738"/>
      <c r="H414" s="738"/>
      <c r="I414" s="738"/>
      <c r="J414" s="225"/>
      <c r="M414" s="137"/>
      <c r="N414" s="137"/>
      <c r="O414" s="137"/>
      <c r="P414" s="137"/>
      <c r="Q414" s="137"/>
      <c r="R414" s="137"/>
      <c r="S414" s="137"/>
      <c r="T414" s="137"/>
      <c r="U414" s="137"/>
      <c r="V414" s="137"/>
      <c r="DD414" s="136"/>
      <c r="DE414" s="134"/>
      <c r="DF414" s="134"/>
      <c r="DG414" s="134"/>
      <c r="DH414" s="134"/>
      <c r="DI414" s="134"/>
      <c r="DJ414" s="134"/>
      <c r="DK414" s="134"/>
      <c r="DL414" s="134"/>
      <c r="DM414" s="134"/>
      <c r="DN414" s="134"/>
      <c r="DO414" s="134"/>
      <c r="DP414" s="134"/>
      <c r="DQ414" s="134"/>
      <c r="DR414" s="134"/>
      <c r="DS414" s="134"/>
      <c r="DT414" s="134"/>
      <c r="DU414" s="134"/>
      <c r="DV414" s="134"/>
      <c r="DW414" s="134"/>
      <c r="DX414" s="134"/>
      <c r="DY414" s="134"/>
      <c r="DZ414" s="134"/>
      <c r="EA414" s="134"/>
      <c r="EB414" s="134"/>
      <c r="EC414" s="134"/>
      <c r="ED414" s="134"/>
      <c r="EE414" s="134"/>
      <c r="EF414" s="134"/>
    </row>
    <row r="415" spans="1:136" s="2" customFormat="1" hidden="1" x14ac:dyDescent="0.5">
      <c r="A415" s="719" t="s">
        <v>280</v>
      </c>
      <c r="B415" s="720"/>
      <c r="C415" s="462"/>
      <c r="D415" s="734"/>
      <c r="E415" s="735"/>
      <c r="F415" s="738">
        <v>0.7</v>
      </c>
      <c r="G415" s="738"/>
      <c r="H415" s="738"/>
      <c r="I415" s="738"/>
      <c r="J415" s="225"/>
      <c r="M415" s="137"/>
      <c r="N415" s="137"/>
      <c r="O415" s="137"/>
      <c r="P415" s="137"/>
      <c r="Q415" s="137"/>
      <c r="R415" s="137"/>
      <c r="S415" s="137"/>
      <c r="T415" s="137"/>
      <c r="U415" s="137"/>
      <c r="V415" s="137"/>
      <c r="DD415" s="136"/>
      <c r="DE415" s="134"/>
      <c r="DF415" s="134"/>
      <c r="DG415" s="134"/>
      <c r="DH415" s="134"/>
      <c r="DI415" s="134"/>
      <c r="DJ415" s="134"/>
      <c r="DK415" s="134"/>
      <c r="DL415" s="134"/>
      <c r="DM415" s="134"/>
      <c r="DN415" s="134"/>
      <c r="DO415" s="134"/>
      <c r="DP415" s="134"/>
      <c r="DQ415" s="134"/>
      <c r="DR415" s="134"/>
      <c r="DS415" s="134"/>
      <c r="DT415" s="134"/>
      <c r="DU415" s="134"/>
      <c r="DV415" s="134"/>
      <c r="DW415" s="134"/>
      <c r="DX415" s="134"/>
      <c r="DY415" s="134"/>
      <c r="DZ415" s="134"/>
      <c r="EA415" s="134"/>
      <c r="EB415" s="134"/>
      <c r="EC415" s="134"/>
      <c r="ED415" s="134"/>
      <c r="EE415" s="134"/>
      <c r="EF415" s="134"/>
    </row>
    <row r="416" spans="1:136" s="2" customFormat="1" ht="40.5" hidden="1" customHeight="1" x14ac:dyDescent="0.5">
      <c r="A416" s="719" t="s">
        <v>281</v>
      </c>
      <c r="B416" s="720"/>
      <c r="C416" s="462"/>
      <c r="D416" s="734"/>
      <c r="E416" s="735"/>
      <c r="F416" s="738">
        <v>0.7</v>
      </c>
      <c r="G416" s="738"/>
      <c r="H416" s="738"/>
      <c r="I416" s="738"/>
      <c r="J416" s="225"/>
      <c r="M416" s="137"/>
      <c r="N416" s="137"/>
      <c r="O416" s="137"/>
      <c r="P416" s="137"/>
      <c r="Q416" s="137"/>
      <c r="R416" s="137"/>
      <c r="S416" s="137"/>
      <c r="T416" s="137"/>
      <c r="U416" s="137"/>
      <c r="V416" s="137"/>
      <c r="DD416" s="136"/>
      <c r="DE416" s="134"/>
      <c r="DF416" s="134"/>
      <c r="DG416" s="134"/>
      <c r="DH416" s="134"/>
      <c r="DI416" s="134"/>
      <c r="DJ416" s="134"/>
      <c r="DK416" s="134"/>
      <c r="DL416" s="134"/>
      <c r="DM416" s="134"/>
      <c r="DN416" s="134"/>
      <c r="DO416" s="134"/>
      <c r="DP416" s="134"/>
      <c r="DQ416" s="134"/>
      <c r="DR416" s="134"/>
      <c r="DS416" s="134"/>
      <c r="DT416" s="134"/>
      <c r="DU416" s="134"/>
      <c r="DV416" s="134"/>
      <c r="DW416" s="134"/>
      <c r="DX416" s="134"/>
      <c r="DY416" s="134"/>
      <c r="DZ416" s="134"/>
      <c r="EA416" s="134"/>
      <c r="EB416" s="134"/>
      <c r="EC416" s="134"/>
      <c r="ED416" s="134"/>
      <c r="EE416" s="134"/>
      <c r="EF416" s="134"/>
    </row>
    <row r="417" spans="1:136" s="2" customFormat="1" hidden="1" x14ac:dyDescent="0.5">
      <c r="A417" s="461" t="s">
        <v>282</v>
      </c>
      <c r="B417" s="462"/>
      <c r="C417" s="462"/>
      <c r="D417" s="734"/>
      <c r="E417" s="735"/>
      <c r="F417" s="738">
        <v>0.4</v>
      </c>
      <c r="G417" s="738"/>
      <c r="H417" s="738"/>
      <c r="I417" s="738"/>
      <c r="J417" s="225"/>
      <c r="M417" s="137"/>
      <c r="N417" s="137"/>
      <c r="O417" s="137"/>
      <c r="P417" s="137"/>
      <c r="Q417" s="137"/>
      <c r="R417" s="137"/>
      <c r="S417" s="137"/>
      <c r="T417" s="137"/>
      <c r="U417" s="137"/>
      <c r="V417" s="137"/>
      <c r="DD417" s="136"/>
      <c r="DE417" s="134"/>
      <c r="DF417" s="134"/>
      <c r="DG417" s="134"/>
      <c r="DH417" s="134"/>
      <c r="DI417" s="134"/>
      <c r="DJ417" s="134"/>
      <c r="DK417" s="134"/>
      <c r="DL417" s="134"/>
      <c r="DM417" s="134"/>
      <c r="DN417" s="134"/>
      <c r="DO417" s="134"/>
      <c r="DP417" s="134"/>
      <c r="DQ417" s="134"/>
      <c r="DR417" s="134"/>
      <c r="DS417" s="134"/>
      <c r="DT417" s="134"/>
      <c r="DU417" s="134"/>
      <c r="DV417" s="134"/>
      <c r="DW417" s="134"/>
      <c r="DX417" s="134"/>
      <c r="DY417" s="134"/>
      <c r="DZ417" s="134"/>
      <c r="EA417" s="134"/>
      <c r="EB417" s="134"/>
      <c r="EC417" s="134"/>
      <c r="ED417" s="134"/>
      <c r="EE417" s="134"/>
      <c r="EF417" s="134"/>
    </row>
    <row r="418" spans="1:136" s="2" customFormat="1" hidden="1" x14ac:dyDescent="0.5">
      <c r="A418" s="461" t="s">
        <v>283</v>
      </c>
      <c r="B418" s="462"/>
      <c r="C418" s="462"/>
      <c r="D418" s="734"/>
      <c r="E418" s="735"/>
      <c r="F418" s="738">
        <v>0.85</v>
      </c>
      <c r="G418" s="738"/>
      <c r="H418" s="738"/>
      <c r="I418" s="738"/>
      <c r="J418" s="225"/>
      <c r="M418" s="137"/>
      <c r="N418" s="137"/>
      <c r="O418" s="137"/>
      <c r="P418" s="137"/>
      <c r="Q418" s="137"/>
      <c r="R418" s="137"/>
      <c r="S418" s="137"/>
      <c r="T418" s="137"/>
      <c r="U418" s="137"/>
      <c r="V418" s="137"/>
      <c r="DD418" s="136"/>
      <c r="DE418" s="134"/>
      <c r="DF418" s="134"/>
      <c r="DG418" s="134"/>
      <c r="DH418" s="134"/>
      <c r="DI418" s="134"/>
      <c r="DJ418" s="134"/>
      <c r="DK418" s="134"/>
      <c r="DL418" s="134"/>
      <c r="DM418" s="134"/>
      <c r="DN418" s="134"/>
      <c r="DO418" s="134"/>
      <c r="DP418" s="134"/>
      <c r="DQ418" s="134"/>
      <c r="DR418" s="134"/>
      <c r="DS418" s="134"/>
      <c r="DT418" s="134"/>
      <c r="DU418" s="134"/>
      <c r="DV418" s="134"/>
      <c r="DW418" s="134"/>
      <c r="DX418" s="134"/>
      <c r="DY418" s="134"/>
      <c r="DZ418" s="134"/>
      <c r="EA418" s="134"/>
      <c r="EB418" s="134"/>
      <c r="EC418" s="134"/>
      <c r="ED418" s="134"/>
      <c r="EE418" s="134"/>
      <c r="EF418" s="134"/>
    </row>
    <row r="419" spans="1:136" s="2" customFormat="1" ht="48" hidden="1" customHeight="1" x14ac:dyDescent="0.5">
      <c r="A419" s="719" t="s">
        <v>284</v>
      </c>
      <c r="B419" s="720"/>
      <c r="C419" s="462"/>
      <c r="D419" s="734"/>
      <c r="E419" s="735"/>
      <c r="F419" s="738">
        <v>0.7</v>
      </c>
      <c r="G419" s="738"/>
      <c r="H419" s="738"/>
      <c r="I419" s="738"/>
      <c r="J419" s="225"/>
      <c r="M419" s="137"/>
      <c r="N419" s="137"/>
      <c r="O419" s="137"/>
      <c r="P419" s="137"/>
      <c r="Q419" s="137"/>
      <c r="R419" s="137"/>
      <c r="S419" s="137"/>
      <c r="T419" s="137"/>
      <c r="U419" s="137"/>
      <c r="V419" s="137"/>
      <c r="DD419" s="136"/>
      <c r="DE419" s="134"/>
      <c r="DF419" s="134"/>
      <c r="DG419" s="134"/>
      <c r="DH419" s="134"/>
      <c r="DI419" s="134"/>
      <c r="DJ419" s="134"/>
      <c r="DK419" s="134"/>
      <c r="DL419" s="134"/>
      <c r="DM419" s="134"/>
      <c r="DN419" s="134"/>
      <c r="DO419" s="134"/>
      <c r="DP419" s="134"/>
      <c r="DQ419" s="134"/>
      <c r="DR419" s="134"/>
      <c r="DS419" s="134"/>
      <c r="DT419" s="134"/>
      <c r="DU419" s="134"/>
      <c r="DV419" s="134"/>
      <c r="DW419" s="134"/>
      <c r="DX419" s="134"/>
      <c r="DY419" s="134"/>
      <c r="DZ419" s="134"/>
      <c r="EA419" s="134"/>
      <c r="EB419" s="134"/>
      <c r="EC419" s="134"/>
      <c r="ED419" s="134"/>
      <c r="EE419" s="134"/>
      <c r="EF419" s="134"/>
    </row>
    <row r="420" spans="1:136" s="2" customFormat="1" hidden="1" x14ac:dyDescent="0.5">
      <c r="A420" s="461" t="s">
        <v>285</v>
      </c>
      <c r="B420" s="462"/>
      <c r="C420" s="462"/>
      <c r="D420" s="734"/>
      <c r="E420" s="735"/>
      <c r="F420" s="738">
        <v>1</v>
      </c>
      <c r="G420" s="738"/>
      <c r="H420" s="738"/>
      <c r="I420" s="738"/>
      <c r="J420" s="225"/>
      <c r="M420" s="137"/>
      <c r="N420" s="137"/>
      <c r="O420" s="137"/>
      <c r="P420" s="137"/>
      <c r="Q420" s="137"/>
      <c r="R420" s="137"/>
      <c r="S420" s="137"/>
      <c r="T420" s="137"/>
      <c r="U420" s="137"/>
      <c r="V420" s="137"/>
      <c r="DD420" s="136"/>
      <c r="DE420" s="134"/>
      <c r="DF420" s="134"/>
      <c r="DG420" s="134"/>
      <c r="DH420" s="134"/>
      <c r="DI420" s="134"/>
      <c r="DJ420" s="134"/>
      <c r="DK420" s="134"/>
      <c r="DL420" s="134"/>
      <c r="DM420" s="134"/>
      <c r="DN420" s="134"/>
      <c r="DO420" s="134"/>
      <c r="DP420" s="134"/>
      <c r="DQ420" s="134"/>
      <c r="DR420" s="134"/>
      <c r="DS420" s="134"/>
      <c r="DT420" s="134"/>
      <c r="DU420" s="134"/>
      <c r="DV420" s="134"/>
      <c r="DW420" s="134"/>
      <c r="DX420" s="134"/>
      <c r="DY420" s="134"/>
      <c r="DZ420" s="134"/>
      <c r="EA420" s="134"/>
      <c r="EB420" s="134"/>
      <c r="EC420" s="134"/>
      <c r="ED420" s="134"/>
      <c r="EE420" s="134"/>
      <c r="EF420" s="134"/>
    </row>
    <row r="421" spans="1:136" s="2" customFormat="1" hidden="1" x14ac:dyDescent="0.5">
      <c r="A421" s="461" t="s">
        <v>286</v>
      </c>
      <c r="B421" s="462"/>
      <c r="C421" s="462"/>
      <c r="D421" s="734"/>
      <c r="E421" s="735"/>
      <c r="F421" s="738">
        <v>1</v>
      </c>
      <c r="G421" s="738"/>
      <c r="H421" s="738"/>
      <c r="I421" s="738"/>
      <c r="J421" s="225"/>
      <c r="M421" s="137"/>
      <c r="N421" s="137"/>
      <c r="O421" s="137"/>
      <c r="P421" s="137"/>
      <c r="Q421" s="137"/>
      <c r="R421" s="137"/>
      <c r="S421" s="137"/>
      <c r="T421" s="137"/>
      <c r="U421" s="137"/>
      <c r="V421" s="137"/>
      <c r="DD421" s="136"/>
      <c r="DE421" s="134"/>
      <c r="DF421" s="134"/>
      <c r="DG421" s="134"/>
      <c r="DH421" s="134"/>
      <c r="DI421" s="134"/>
      <c r="DJ421" s="134"/>
      <c r="DK421" s="134"/>
      <c r="DL421" s="134"/>
      <c r="DM421" s="134"/>
      <c r="DN421" s="134"/>
      <c r="DO421" s="134"/>
      <c r="DP421" s="134"/>
      <c r="DQ421" s="134"/>
      <c r="DR421" s="134"/>
      <c r="DS421" s="134"/>
      <c r="DT421" s="134"/>
      <c r="DU421" s="134"/>
      <c r="DV421" s="134"/>
      <c r="DW421" s="134"/>
      <c r="DX421" s="134"/>
      <c r="DY421" s="134"/>
      <c r="DZ421" s="134"/>
      <c r="EA421" s="134"/>
      <c r="EB421" s="134"/>
      <c r="EC421" s="134"/>
      <c r="ED421" s="134"/>
      <c r="EE421" s="134"/>
      <c r="EF421" s="134"/>
    </row>
    <row r="422" spans="1:136" s="2" customFormat="1" hidden="1" x14ac:dyDescent="0.5">
      <c r="A422" s="461" t="s">
        <v>287</v>
      </c>
      <c r="B422" s="462"/>
      <c r="C422" s="462"/>
      <c r="D422" s="734"/>
      <c r="E422" s="735"/>
      <c r="F422" s="738">
        <v>0.7</v>
      </c>
      <c r="G422" s="738"/>
      <c r="H422" s="738"/>
      <c r="I422" s="738"/>
      <c r="J422" s="225"/>
      <c r="M422" s="137"/>
      <c r="N422" s="137"/>
      <c r="O422" s="137"/>
      <c r="P422" s="137"/>
      <c r="Q422" s="137"/>
      <c r="R422" s="137"/>
      <c r="S422" s="137"/>
      <c r="T422" s="137"/>
      <c r="U422" s="137"/>
      <c r="V422" s="137"/>
      <c r="DD422" s="136"/>
      <c r="DE422" s="134"/>
      <c r="DF422" s="134"/>
      <c r="DG422" s="134"/>
      <c r="DH422" s="134"/>
      <c r="DI422" s="134"/>
      <c r="DJ422" s="134"/>
      <c r="DK422" s="134"/>
      <c r="DL422" s="134"/>
      <c r="DM422" s="134"/>
      <c r="DN422" s="134"/>
      <c r="DO422" s="134"/>
      <c r="DP422" s="134"/>
      <c r="DQ422" s="134"/>
      <c r="DR422" s="134"/>
      <c r="DS422" s="134"/>
      <c r="DT422" s="134"/>
      <c r="DU422" s="134"/>
      <c r="DV422" s="134"/>
      <c r="DW422" s="134"/>
      <c r="DX422" s="134"/>
      <c r="DY422" s="134"/>
      <c r="DZ422" s="134"/>
      <c r="EA422" s="134"/>
      <c r="EB422" s="134"/>
      <c r="EC422" s="134"/>
      <c r="ED422" s="134"/>
      <c r="EE422" s="134"/>
      <c r="EF422" s="134"/>
    </row>
    <row r="423" spans="1:136" s="2" customFormat="1" hidden="1" x14ac:dyDescent="0.5">
      <c r="A423" s="664" t="s">
        <v>288</v>
      </c>
      <c r="B423" s="665"/>
      <c r="C423" s="731"/>
      <c r="D423" s="736"/>
      <c r="E423" s="737"/>
      <c r="F423" s="716">
        <v>0.7</v>
      </c>
      <c r="G423" s="717"/>
      <c r="H423" s="717"/>
      <c r="I423" s="718"/>
      <c r="J423" s="225"/>
      <c r="M423" s="137"/>
      <c r="N423" s="137"/>
      <c r="O423" s="137"/>
      <c r="P423" s="137"/>
      <c r="Q423" s="137"/>
      <c r="R423" s="137"/>
      <c r="S423" s="137"/>
      <c r="T423" s="137"/>
      <c r="U423" s="137"/>
      <c r="V423" s="137"/>
      <c r="DD423" s="136"/>
      <c r="DE423" s="134"/>
      <c r="DF423" s="134"/>
      <c r="DG423" s="134"/>
      <c r="DH423" s="134"/>
      <c r="DI423" s="134"/>
      <c r="DJ423" s="134"/>
      <c r="DK423" s="134"/>
      <c r="DL423" s="134"/>
      <c r="DM423" s="134"/>
      <c r="DN423" s="134"/>
      <c r="DO423" s="134"/>
      <c r="DP423" s="134"/>
      <c r="DQ423" s="134"/>
      <c r="DR423" s="134"/>
      <c r="DS423" s="134"/>
      <c r="DT423" s="134"/>
      <c r="DU423" s="134"/>
      <c r="DV423" s="134"/>
      <c r="DW423" s="134"/>
      <c r="DX423" s="134"/>
      <c r="DY423" s="134"/>
      <c r="DZ423" s="134"/>
      <c r="EA423" s="134"/>
      <c r="EB423" s="134"/>
      <c r="EC423" s="134"/>
      <c r="ED423" s="134"/>
      <c r="EE423" s="134"/>
      <c r="EF423" s="134"/>
    </row>
    <row r="424" spans="1:136" s="2" customFormat="1" ht="30.75" customHeight="1" x14ac:dyDescent="0.5">
      <c r="A424" s="686" t="s">
        <v>289</v>
      </c>
      <c r="B424" s="686"/>
      <c r="C424" s="686"/>
      <c r="D424" s="686"/>
      <c r="E424" s="686"/>
      <c r="F424" s="686"/>
      <c r="G424" s="686"/>
      <c r="H424" s="686"/>
      <c r="I424" s="686"/>
      <c r="M424" s="137"/>
      <c r="N424" s="137"/>
      <c r="O424" s="137"/>
      <c r="P424" s="137"/>
      <c r="Q424" s="137"/>
      <c r="R424" s="137"/>
      <c r="S424" s="137"/>
      <c r="T424" s="137"/>
      <c r="U424" s="137"/>
      <c r="V424" s="137"/>
      <c r="DD424" s="136"/>
      <c r="DE424" s="134"/>
      <c r="DF424" s="134"/>
      <c r="DG424" s="134"/>
      <c r="DH424" s="134"/>
      <c r="DI424" s="134"/>
      <c r="DJ424" s="134"/>
      <c r="DK424" s="134"/>
      <c r="DL424" s="134"/>
      <c r="DM424" s="134"/>
      <c r="DN424" s="134"/>
      <c r="DO424" s="134"/>
      <c r="DP424" s="134"/>
      <c r="DQ424" s="134"/>
      <c r="DR424" s="134"/>
      <c r="DS424" s="134"/>
      <c r="DT424" s="134"/>
      <c r="DU424" s="134"/>
      <c r="DV424" s="134"/>
      <c r="DW424" s="134"/>
      <c r="DX424" s="134"/>
      <c r="DY424" s="134"/>
      <c r="DZ424" s="134"/>
      <c r="EA424" s="134"/>
      <c r="EB424" s="134"/>
      <c r="EC424" s="134"/>
      <c r="ED424" s="134"/>
      <c r="EE424" s="134"/>
      <c r="EF424" s="134"/>
    </row>
    <row r="425" spans="1:136" s="2" customFormat="1" ht="19.5" hidden="1" customHeight="1" x14ac:dyDescent="0.5">
      <c r="A425" s="530" t="s">
        <v>211</v>
      </c>
      <c r="B425" s="530"/>
      <c r="C425" s="530"/>
      <c r="D425" s="530"/>
      <c r="E425" s="530"/>
      <c r="F425" s="530"/>
      <c r="G425" s="530"/>
      <c r="H425" s="530"/>
      <c r="I425" s="530"/>
      <c r="M425" s="137"/>
      <c r="N425" s="137"/>
      <c r="O425" s="137"/>
      <c r="P425" s="137"/>
      <c r="Q425" s="137"/>
      <c r="R425" s="137"/>
      <c r="S425" s="137"/>
      <c r="T425" s="137"/>
      <c r="U425" s="137"/>
      <c r="V425" s="137"/>
      <c r="DD425" s="136"/>
      <c r="DE425" s="134"/>
      <c r="DF425" s="134"/>
      <c r="DG425" s="134"/>
      <c r="DH425" s="134"/>
      <c r="DI425" s="134"/>
      <c r="DJ425" s="134"/>
      <c r="DK425" s="134"/>
      <c r="DL425" s="134"/>
      <c r="DM425" s="134"/>
      <c r="DN425" s="134"/>
      <c r="DO425" s="134"/>
      <c r="DP425" s="134"/>
      <c r="DQ425" s="134"/>
      <c r="DR425" s="134"/>
      <c r="DS425" s="134"/>
      <c r="DT425" s="134"/>
      <c r="DU425" s="134"/>
      <c r="DV425" s="134"/>
      <c r="DW425" s="134"/>
      <c r="DX425" s="134"/>
      <c r="DY425" s="134"/>
      <c r="DZ425" s="134"/>
      <c r="EA425" s="134"/>
      <c r="EB425" s="134"/>
      <c r="EC425" s="134"/>
      <c r="ED425" s="134"/>
      <c r="EE425" s="134"/>
      <c r="EF425" s="134"/>
    </row>
    <row r="426" spans="1:136" s="2" customFormat="1" ht="24.75" hidden="1" customHeight="1" x14ac:dyDescent="0.5">
      <c r="A426" s="530"/>
      <c r="B426" s="530"/>
      <c r="C426" s="530"/>
      <c r="D426" s="530"/>
      <c r="E426" s="530"/>
      <c r="F426" s="530"/>
      <c r="G426" s="530"/>
      <c r="H426" s="530"/>
      <c r="I426" s="530"/>
      <c r="M426" s="137"/>
      <c r="N426" s="137"/>
      <c r="O426" s="137"/>
      <c r="P426" s="137"/>
      <c r="Q426" s="137"/>
      <c r="R426" s="137"/>
      <c r="S426" s="137"/>
      <c r="T426" s="137"/>
      <c r="U426" s="137"/>
      <c r="V426" s="137"/>
      <c r="DD426" s="136"/>
      <c r="DE426" s="134"/>
      <c r="DF426" s="134"/>
      <c r="DG426" s="134"/>
      <c r="DH426" s="134"/>
      <c r="DI426" s="134"/>
      <c r="DJ426" s="134"/>
      <c r="DK426" s="134"/>
      <c r="DL426" s="134"/>
      <c r="DM426" s="134"/>
      <c r="DN426" s="134"/>
      <c r="DO426" s="134"/>
      <c r="DP426" s="134"/>
      <c r="DQ426" s="134"/>
      <c r="DR426" s="134"/>
      <c r="DS426" s="134"/>
      <c r="DT426" s="134"/>
      <c r="DU426" s="134"/>
      <c r="DV426" s="134"/>
      <c r="DW426" s="134"/>
      <c r="DX426" s="134"/>
      <c r="DY426" s="134"/>
      <c r="DZ426" s="134"/>
      <c r="EA426" s="134"/>
      <c r="EB426" s="134"/>
      <c r="EC426" s="134"/>
      <c r="ED426" s="134"/>
      <c r="EE426" s="134"/>
      <c r="EF426" s="134"/>
    </row>
    <row r="427" spans="1:136" s="2" customFormat="1" hidden="1" x14ac:dyDescent="0.5">
      <c r="M427" s="137"/>
      <c r="N427" s="137"/>
      <c r="O427" s="137"/>
      <c r="P427" s="137"/>
      <c r="Q427" s="137"/>
      <c r="R427" s="137"/>
      <c r="S427" s="137"/>
      <c r="T427" s="137"/>
      <c r="U427" s="137"/>
      <c r="V427" s="137"/>
      <c r="DD427" s="136"/>
      <c r="DE427" s="134"/>
      <c r="DF427" s="134"/>
      <c r="DG427" s="134"/>
      <c r="DH427" s="134"/>
      <c r="DI427" s="134"/>
      <c r="DJ427" s="134"/>
      <c r="DK427" s="134"/>
      <c r="DL427" s="134"/>
      <c r="DM427" s="134"/>
      <c r="DN427" s="134"/>
      <c r="DO427" s="134"/>
      <c r="DP427" s="134"/>
      <c r="DQ427" s="134"/>
      <c r="DR427" s="134"/>
      <c r="DS427" s="134"/>
      <c r="DT427" s="134"/>
      <c r="DU427" s="134"/>
      <c r="DV427" s="134"/>
      <c r="DW427" s="134"/>
      <c r="DX427" s="134"/>
      <c r="DY427" s="134"/>
      <c r="DZ427" s="134"/>
      <c r="EA427" s="134"/>
      <c r="EB427" s="134"/>
      <c r="EC427" s="134"/>
      <c r="ED427" s="134"/>
      <c r="EE427" s="134"/>
      <c r="EF427" s="134"/>
    </row>
    <row r="428" spans="1:136" s="2" customFormat="1" hidden="1" x14ac:dyDescent="0.5">
      <c r="M428" s="137"/>
      <c r="N428" s="137"/>
      <c r="O428" s="137"/>
      <c r="P428" s="137"/>
      <c r="Q428" s="137"/>
      <c r="R428" s="137"/>
      <c r="S428" s="137"/>
      <c r="T428" s="137"/>
      <c r="U428" s="137"/>
      <c r="V428" s="137"/>
      <c r="DD428" s="136"/>
      <c r="DE428" s="134"/>
      <c r="DF428" s="134"/>
      <c r="DG428" s="134"/>
      <c r="DH428" s="134"/>
      <c r="DI428" s="134"/>
      <c r="DJ428" s="134"/>
      <c r="DK428" s="134"/>
      <c r="DL428" s="134"/>
      <c r="DM428" s="134"/>
      <c r="DN428" s="134"/>
      <c r="DO428" s="134"/>
      <c r="DP428" s="134"/>
      <c r="DQ428" s="134"/>
      <c r="DR428" s="134"/>
      <c r="DS428" s="134"/>
      <c r="DT428" s="134"/>
      <c r="DU428" s="134"/>
      <c r="DV428" s="134"/>
      <c r="DW428" s="134"/>
      <c r="DX428" s="134"/>
      <c r="DY428" s="134"/>
      <c r="DZ428" s="134"/>
      <c r="EA428" s="134"/>
      <c r="EB428" s="134"/>
      <c r="EC428" s="134"/>
      <c r="ED428" s="134"/>
      <c r="EE428" s="134"/>
      <c r="EF428" s="134"/>
    </row>
    <row r="429" spans="1:136" s="2" customFormat="1" hidden="1" x14ac:dyDescent="0.5">
      <c r="M429" s="137"/>
      <c r="N429" s="137"/>
      <c r="O429" s="137"/>
      <c r="P429" s="137"/>
      <c r="Q429" s="137"/>
      <c r="R429" s="137"/>
      <c r="S429" s="137"/>
      <c r="T429" s="137"/>
      <c r="U429" s="137"/>
      <c r="V429" s="137"/>
      <c r="DD429" s="136"/>
      <c r="DE429" s="134"/>
      <c r="DF429" s="134"/>
      <c r="DG429" s="134"/>
      <c r="DH429" s="134"/>
      <c r="DI429" s="134"/>
      <c r="DJ429" s="134"/>
      <c r="DK429" s="134"/>
      <c r="DL429" s="134"/>
      <c r="DM429" s="134"/>
      <c r="DN429" s="134"/>
      <c r="DO429" s="134"/>
      <c r="DP429" s="134"/>
      <c r="DQ429" s="134"/>
      <c r="DR429" s="134"/>
      <c r="DS429" s="134"/>
      <c r="DT429" s="134"/>
      <c r="DU429" s="134"/>
      <c r="DV429" s="134"/>
      <c r="DW429" s="134"/>
      <c r="DX429" s="134"/>
      <c r="DY429" s="134"/>
      <c r="DZ429" s="134"/>
      <c r="EA429" s="134"/>
      <c r="EB429" s="134"/>
      <c r="EC429" s="134"/>
      <c r="ED429" s="134"/>
      <c r="EE429" s="134"/>
      <c r="EF429" s="134"/>
    </row>
    <row r="430" spans="1:136" s="2" customFormat="1" hidden="1" x14ac:dyDescent="0.5">
      <c r="M430" s="137"/>
      <c r="N430" s="137"/>
      <c r="O430" s="137"/>
      <c r="P430" s="137"/>
      <c r="Q430" s="137"/>
      <c r="R430" s="137"/>
      <c r="S430" s="137"/>
      <c r="T430" s="137"/>
      <c r="U430" s="137"/>
      <c r="V430" s="137"/>
      <c r="DD430" s="136"/>
      <c r="DE430" s="134"/>
      <c r="DF430" s="134"/>
      <c r="DG430" s="134"/>
      <c r="DH430" s="134"/>
      <c r="DI430" s="134"/>
      <c r="DJ430" s="134"/>
      <c r="DK430" s="134"/>
      <c r="DL430" s="134"/>
      <c r="DM430" s="134"/>
      <c r="DN430" s="134"/>
      <c r="DO430" s="134"/>
      <c r="DP430" s="134"/>
      <c r="DQ430" s="134"/>
      <c r="DR430" s="134"/>
      <c r="DS430" s="134"/>
      <c r="DT430" s="134"/>
      <c r="DU430" s="134"/>
      <c r="DV430" s="134"/>
      <c r="DW430" s="134"/>
      <c r="DX430" s="134"/>
      <c r="DY430" s="134"/>
      <c r="DZ430" s="134"/>
      <c r="EA430" s="134"/>
      <c r="EB430" s="134"/>
      <c r="EC430" s="134"/>
      <c r="ED430" s="134"/>
      <c r="EE430" s="134"/>
      <c r="EF430" s="134"/>
    </row>
    <row r="431" spans="1:136" s="2" customFormat="1" hidden="1" x14ac:dyDescent="0.5">
      <c r="M431" s="137"/>
      <c r="N431" s="137"/>
      <c r="O431" s="137"/>
      <c r="P431" s="137"/>
      <c r="Q431" s="137"/>
      <c r="R431" s="137"/>
      <c r="S431" s="137"/>
      <c r="T431" s="137"/>
      <c r="U431" s="137"/>
      <c r="V431" s="137"/>
      <c r="DD431" s="136"/>
      <c r="DE431" s="134"/>
      <c r="DF431" s="134"/>
      <c r="DG431" s="134"/>
      <c r="DH431" s="134"/>
      <c r="DI431" s="134"/>
      <c r="DJ431" s="134"/>
      <c r="DK431" s="134"/>
      <c r="DL431" s="134"/>
      <c r="DM431" s="134"/>
      <c r="DN431" s="134"/>
      <c r="DO431" s="134"/>
      <c r="DP431" s="134"/>
      <c r="DQ431" s="134"/>
      <c r="DR431" s="134"/>
      <c r="DS431" s="134"/>
      <c r="DT431" s="134"/>
      <c r="DU431" s="134"/>
      <c r="DV431" s="134"/>
      <c r="DW431" s="134"/>
      <c r="DX431" s="134"/>
      <c r="DY431" s="134"/>
      <c r="DZ431" s="134"/>
      <c r="EA431" s="134"/>
      <c r="EB431" s="134"/>
      <c r="EC431" s="134"/>
      <c r="ED431" s="134"/>
      <c r="EE431" s="134"/>
      <c r="EF431" s="134"/>
    </row>
    <row r="432" spans="1:136" s="2" customFormat="1" hidden="1" x14ac:dyDescent="0.5">
      <c r="M432" s="137"/>
      <c r="N432" s="137"/>
      <c r="O432" s="137"/>
      <c r="P432" s="137"/>
      <c r="Q432" s="137"/>
      <c r="R432" s="137"/>
      <c r="S432" s="137"/>
      <c r="T432" s="137"/>
      <c r="U432" s="137"/>
      <c r="V432" s="137"/>
      <c r="DD432" s="136"/>
      <c r="DE432" s="134"/>
      <c r="DF432" s="134"/>
      <c r="DG432" s="134"/>
      <c r="DH432" s="134"/>
      <c r="DI432" s="134"/>
      <c r="DJ432" s="134"/>
      <c r="DK432" s="134"/>
      <c r="DL432" s="134"/>
      <c r="DM432" s="134"/>
      <c r="DN432" s="134"/>
      <c r="DO432" s="134"/>
      <c r="DP432" s="134"/>
      <c r="DQ432" s="134"/>
      <c r="DR432" s="134"/>
      <c r="DS432" s="134"/>
      <c r="DT432" s="134"/>
      <c r="DU432" s="134"/>
      <c r="DV432" s="134"/>
      <c r="DW432" s="134"/>
      <c r="DX432" s="134"/>
      <c r="DY432" s="134"/>
      <c r="DZ432" s="134"/>
      <c r="EA432" s="134"/>
      <c r="EB432" s="134"/>
      <c r="EC432" s="134"/>
      <c r="ED432" s="134"/>
      <c r="EE432" s="134"/>
      <c r="EF432" s="134"/>
    </row>
    <row r="433" spans="13:136" s="2" customFormat="1" hidden="1" x14ac:dyDescent="0.5">
      <c r="M433" s="137"/>
      <c r="N433" s="137"/>
      <c r="O433" s="137"/>
      <c r="P433" s="137"/>
      <c r="Q433" s="137"/>
      <c r="R433" s="137"/>
      <c r="S433" s="137"/>
      <c r="T433" s="137"/>
      <c r="U433" s="137"/>
      <c r="V433" s="137"/>
      <c r="DD433" s="136"/>
      <c r="DE433" s="134"/>
      <c r="DF433" s="134"/>
      <c r="DG433" s="134"/>
      <c r="DH433" s="134"/>
      <c r="DI433" s="134"/>
      <c r="DJ433" s="134"/>
      <c r="DK433" s="134"/>
      <c r="DL433" s="134"/>
      <c r="DM433" s="134"/>
      <c r="DN433" s="134"/>
      <c r="DO433" s="134"/>
      <c r="DP433" s="134"/>
      <c r="DQ433" s="134"/>
      <c r="DR433" s="134"/>
      <c r="DS433" s="134"/>
      <c r="DT433" s="134"/>
      <c r="DU433" s="134"/>
      <c r="DV433" s="134"/>
      <c r="DW433" s="134"/>
      <c r="DX433" s="134"/>
      <c r="DY433" s="134"/>
      <c r="DZ433" s="134"/>
      <c r="EA433" s="134"/>
      <c r="EB433" s="134"/>
      <c r="EC433" s="134"/>
      <c r="ED433" s="134"/>
      <c r="EE433" s="134"/>
      <c r="EF433" s="134"/>
    </row>
    <row r="434" spans="13:136" s="2" customFormat="1" hidden="1" x14ac:dyDescent="0.5">
      <c r="M434" s="137"/>
      <c r="N434" s="137"/>
      <c r="O434" s="137"/>
      <c r="P434" s="137"/>
      <c r="Q434" s="137"/>
      <c r="R434" s="137"/>
      <c r="S434" s="137"/>
      <c r="T434" s="137"/>
      <c r="U434" s="137"/>
      <c r="V434" s="137"/>
      <c r="DD434" s="136"/>
      <c r="DE434" s="134"/>
      <c r="DF434" s="134"/>
      <c r="DG434" s="134"/>
      <c r="DH434" s="134"/>
      <c r="DI434" s="134"/>
      <c r="DJ434" s="134"/>
      <c r="DK434" s="134"/>
      <c r="DL434" s="134"/>
      <c r="DM434" s="134"/>
      <c r="DN434" s="134"/>
      <c r="DO434" s="134"/>
      <c r="DP434" s="134"/>
      <c r="DQ434" s="134"/>
      <c r="DR434" s="134"/>
      <c r="DS434" s="134"/>
      <c r="DT434" s="134"/>
      <c r="DU434" s="134"/>
      <c r="DV434" s="134"/>
      <c r="DW434" s="134"/>
      <c r="DX434" s="134"/>
      <c r="DY434" s="134"/>
      <c r="DZ434" s="134"/>
      <c r="EA434" s="134"/>
      <c r="EB434" s="134"/>
      <c r="EC434" s="134"/>
      <c r="ED434" s="134"/>
      <c r="EE434" s="134"/>
      <c r="EF434" s="134"/>
    </row>
    <row r="435" spans="13:136" s="2" customFormat="1" hidden="1" x14ac:dyDescent="0.5">
      <c r="M435" s="137"/>
      <c r="N435" s="137"/>
      <c r="O435" s="137"/>
      <c r="P435" s="137"/>
      <c r="Q435" s="137"/>
      <c r="R435" s="137"/>
      <c r="S435" s="137"/>
      <c r="T435" s="137"/>
      <c r="U435" s="137"/>
      <c r="V435" s="137"/>
      <c r="DD435" s="136"/>
      <c r="DE435" s="134"/>
      <c r="DF435" s="134"/>
      <c r="DG435" s="134"/>
      <c r="DH435" s="134"/>
      <c r="DI435" s="134"/>
      <c r="DJ435" s="134"/>
      <c r="DK435" s="134"/>
      <c r="DL435" s="134"/>
      <c r="DM435" s="134"/>
      <c r="DN435" s="134"/>
      <c r="DO435" s="134"/>
      <c r="DP435" s="134"/>
      <c r="DQ435" s="134"/>
      <c r="DR435" s="134"/>
      <c r="DS435" s="134"/>
      <c r="DT435" s="134"/>
      <c r="DU435" s="134"/>
      <c r="DV435" s="134"/>
      <c r="DW435" s="134"/>
      <c r="DX435" s="134"/>
      <c r="DY435" s="134"/>
      <c r="DZ435" s="134"/>
      <c r="EA435" s="134"/>
      <c r="EB435" s="134"/>
      <c r="EC435" s="134"/>
      <c r="ED435" s="134"/>
      <c r="EE435" s="134"/>
      <c r="EF435" s="134"/>
    </row>
    <row r="436" spans="13:136" s="2" customFormat="1" hidden="1" x14ac:dyDescent="0.5">
      <c r="M436" s="137"/>
      <c r="N436" s="137"/>
      <c r="O436" s="137"/>
      <c r="P436" s="137"/>
      <c r="Q436" s="137"/>
      <c r="R436" s="137"/>
      <c r="S436" s="137"/>
      <c r="T436" s="137"/>
      <c r="U436" s="137"/>
      <c r="V436" s="137"/>
      <c r="DD436" s="136"/>
      <c r="DE436" s="134"/>
      <c r="DF436" s="134"/>
      <c r="DG436" s="134"/>
      <c r="DH436" s="134"/>
      <c r="DI436" s="134"/>
      <c r="DJ436" s="134"/>
      <c r="DK436" s="134"/>
      <c r="DL436" s="134"/>
      <c r="DM436" s="134"/>
      <c r="DN436" s="134"/>
      <c r="DO436" s="134"/>
      <c r="DP436" s="134"/>
      <c r="DQ436" s="134"/>
      <c r="DR436" s="134"/>
      <c r="DS436" s="134"/>
      <c r="DT436" s="134"/>
      <c r="DU436" s="134"/>
      <c r="DV436" s="134"/>
      <c r="DW436" s="134"/>
      <c r="DX436" s="134"/>
      <c r="DY436" s="134"/>
      <c r="DZ436" s="134"/>
      <c r="EA436" s="134"/>
      <c r="EB436" s="134"/>
      <c r="EC436" s="134"/>
      <c r="ED436" s="134"/>
      <c r="EE436" s="134"/>
      <c r="EF436" s="134"/>
    </row>
    <row r="437" spans="13:136" s="2" customFormat="1" hidden="1" x14ac:dyDescent="0.5">
      <c r="M437" s="137"/>
      <c r="N437" s="137"/>
      <c r="O437" s="137"/>
      <c r="P437" s="137"/>
      <c r="Q437" s="137"/>
      <c r="R437" s="137"/>
      <c r="S437" s="137"/>
      <c r="T437" s="137"/>
      <c r="U437" s="137"/>
      <c r="V437" s="137"/>
      <c r="DD437" s="136"/>
      <c r="DE437" s="134"/>
      <c r="DF437" s="134"/>
      <c r="DG437" s="134"/>
      <c r="DH437" s="134"/>
      <c r="DI437" s="134"/>
      <c r="DJ437" s="134"/>
      <c r="DK437" s="134"/>
      <c r="DL437" s="134"/>
      <c r="DM437" s="134"/>
      <c r="DN437" s="134"/>
      <c r="DO437" s="134"/>
      <c r="DP437" s="134"/>
      <c r="DQ437" s="134"/>
      <c r="DR437" s="134"/>
      <c r="DS437" s="134"/>
      <c r="DT437" s="134"/>
      <c r="DU437" s="134"/>
      <c r="DV437" s="134"/>
      <c r="DW437" s="134"/>
      <c r="DX437" s="134"/>
      <c r="DY437" s="134"/>
      <c r="DZ437" s="134"/>
      <c r="EA437" s="134"/>
      <c r="EB437" s="134"/>
      <c r="EC437" s="134"/>
      <c r="ED437" s="134"/>
      <c r="EE437" s="134"/>
      <c r="EF437" s="134"/>
    </row>
    <row r="438" spans="13:136" s="2" customFormat="1" hidden="1" x14ac:dyDescent="0.5">
      <c r="M438" s="137"/>
      <c r="N438" s="137"/>
      <c r="O438" s="137"/>
      <c r="P438" s="137"/>
      <c r="Q438" s="137"/>
      <c r="R438" s="137"/>
      <c r="S438" s="137"/>
      <c r="T438" s="137"/>
      <c r="U438" s="137"/>
      <c r="V438" s="137"/>
      <c r="DD438" s="136"/>
      <c r="DE438" s="134"/>
      <c r="DF438" s="134"/>
      <c r="DG438" s="134"/>
      <c r="DH438" s="134"/>
      <c r="DI438" s="134"/>
      <c r="DJ438" s="134"/>
      <c r="DK438" s="134"/>
      <c r="DL438" s="134"/>
      <c r="DM438" s="134"/>
      <c r="DN438" s="134"/>
      <c r="DO438" s="134"/>
      <c r="DP438" s="134"/>
      <c r="DQ438" s="134"/>
      <c r="DR438" s="134"/>
      <c r="DS438" s="134"/>
      <c r="DT438" s="134"/>
      <c r="DU438" s="134"/>
      <c r="DV438" s="134"/>
      <c r="DW438" s="134"/>
      <c r="DX438" s="134"/>
      <c r="DY438" s="134"/>
      <c r="DZ438" s="134"/>
      <c r="EA438" s="134"/>
      <c r="EB438" s="134"/>
      <c r="EC438" s="134"/>
      <c r="ED438" s="134"/>
      <c r="EE438" s="134"/>
      <c r="EF438" s="134"/>
    </row>
    <row r="439" spans="13:136" s="2" customFormat="1" hidden="1" x14ac:dyDescent="0.5">
      <c r="M439" s="137"/>
      <c r="N439" s="137"/>
      <c r="O439" s="137"/>
      <c r="P439" s="137"/>
      <c r="Q439" s="137"/>
      <c r="R439" s="137"/>
      <c r="S439" s="137"/>
      <c r="T439" s="137"/>
      <c r="U439" s="137"/>
      <c r="V439" s="137"/>
      <c r="DD439" s="136"/>
      <c r="DE439" s="134"/>
      <c r="DF439" s="134"/>
      <c r="DG439" s="134"/>
      <c r="DH439" s="134"/>
      <c r="DI439" s="134"/>
      <c r="DJ439" s="134"/>
      <c r="DK439" s="134"/>
      <c r="DL439" s="134"/>
      <c r="DM439" s="134"/>
      <c r="DN439" s="134"/>
      <c r="DO439" s="134"/>
      <c r="DP439" s="134"/>
      <c r="DQ439" s="134"/>
      <c r="DR439" s="134"/>
      <c r="DS439" s="134"/>
      <c r="DT439" s="134"/>
      <c r="DU439" s="134"/>
      <c r="DV439" s="134"/>
      <c r="DW439" s="134"/>
      <c r="DX439" s="134"/>
      <c r="DY439" s="134"/>
      <c r="DZ439" s="134"/>
      <c r="EA439" s="134"/>
      <c r="EB439" s="134"/>
      <c r="EC439" s="134"/>
      <c r="ED439" s="134"/>
      <c r="EE439" s="134"/>
      <c r="EF439" s="134"/>
    </row>
    <row r="440" spans="13:136" s="2" customFormat="1" hidden="1" x14ac:dyDescent="0.5">
      <c r="M440" s="137"/>
      <c r="N440" s="137"/>
      <c r="O440" s="137"/>
      <c r="P440" s="137"/>
      <c r="Q440" s="137"/>
      <c r="R440" s="137"/>
      <c r="S440" s="137"/>
      <c r="T440" s="137"/>
      <c r="U440" s="137"/>
      <c r="V440" s="137"/>
      <c r="DD440" s="136"/>
      <c r="DE440" s="134"/>
      <c r="DF440" s="134"/>
      <c r="DG440" s="134"/>
      <c r="DH440" s="134"/>
      <c r="DI440" s="134"/>
      <c r="DJ440" s="134"/>
      <c r="DK440" s="134"/>
      <c r="DL440" s="134"/>
      <c r="DM440" s="134"/>
      <c r="DN440" s="134"/>
      <c r="DO440" s="134"/>
      <c r="DP440" s="134"/>
      <c r="DQ440" s="134"/>
      <c r="DR440" s="134"/>
      <c r="DS440" s="134"/>
      <c r="DT440" s="134"/>
      <c r="DU440" s="134"/>
      <c r="DV440" s="134"/>
      <c r="DW440" s="134"/>
      <c r="DX440" s="134"/>
      <c r="DY440" s="134"/>
      <c r="DZ440" s="134"/>
      <c r="EA440" s="134"/>
      <c r="EB440" s="134"/>
      <c r="EC440" s="134"/>
      <c r="ED440" s="134"/>
      <c r="EE440" s="134"/>
      <c r="EF440" s="134"/>
    </row>
    <row r="441" spans="13:136" s="2" customFormat="1" hidden="1" x14ac:dyDescent="0.5">
      <c r="M441" s="137"/>
      <c r="N441" s="137"/>
      <c r="O441" s="137"/>
      <c r="P441" s="137"/>
      <c r="Q441" s="137"/>
      <c r="R441" s="137"/>
      <c r="S441" s="137"/>
      <c r="T441" s="137"/>
      <c r="U441" s="137"/>
      <c r="V441" s="137"/>
      <c r="DD441" s="136"/>
      <c r="DE441" s="134"/>
      <c r="DF441" s="134"/>
      <c r="DG441" s="134"/>
      <c r="DH441" s="134"/>
      <c r="DI441" s="134"/>
      <c r="DJ441" s="134"/>
      <c r="DK441" s="134"/>
      <c r="DL441" s="134"/>
      <c r="DM441" s="134"/>
      <c r="DN441" s="134"/>
      <c r="DO441" s="134"/>
      <c r="DP441" s="134"/>
      <c r="DQ441" s="134"/>
      <c r="DR441" s="134"/>
      <c r="DS441" s="134"/>
      <c r="DT441" s="134"/>
      <c r="DU441" s="134"/>
      <c r="DV441" s="134"/>
      <c r="DW441" s="134"/>
      <c r="DX441" s="134"/>
      <c r="DY441" s="134"/>
      <c r="DZ441" s="134"/>
      <c r="EA441" s="134"/>
      <c r="EB441" s="134"/>
      <c r="EC441" s="134"/>
      <c r="ED441" s="134"/>
      <c r="EE441" s="134"/>
      <c r="EF441" s="134"/>
    </row>
    <row r="442" spans="13:136" s="2" customFormat="1" hidden="1" x14ac:dyDescent="0.5">
      <c r="M442" s="137"/>
      <c r="N442" s="137"/>
      <c r="O442" s="137"/>
      <c r="P442" s="137"/>
      <c r="Q442" s="137"/>
      <c r="R442" s="137"/>
      <c r="S442" s="137"/>
      <c r="T442" s="137"/>
      <c r="U442" s="137"/>
      <c r="V442" s="137"/>
      <c r="DD442" s="136"/>
      <c r="DE442" s="134"/>
      <c r="DF442" s="134"/>
      <c r="DG442" s="134"/>
      <c r="DH442" s="134"/>
      <c r="DI442" s="134"/>
      <c r="DJ442" s="134"/>
      <c r="DK442" s="134"/>
      <c r="DL442" s="134"/>
      <c r="DM442" s="134"/>
      <c r="DN442" s="134"/>
      <c r="DO442" s="134"/>
      <c r="DP442" s="134"/>
      <c r="DQ442" s="134"/>
      <c r="DR442" s="134"/>
      <c r="DS442" s="134"/>
      <c r="DT442" s="134"/>
      <c r="DU442" s="134"/>
      <c r="DV442" s="134"/>
      <c r="DW442" s="134"/>
      <c r="DX442" s="134"/>
      <c r="DY442" s="134"/>
      <c r="DZ442" s="134"/>
      <c r="EA442" s="134"/>
      <c r="EB442" s="134"/>
      <c r="EC442" s="134"/>
      <c r="ED442" s="134"/>
      <c r="EE442" s="134"/>
      <c r="EF442" s="134"/>
    </row>
    <row r="443" spans="13:136" s="2" customFormat="1" hidden="1" x14ac:dyDescent="0.5">
      <c r="M443" s="137"/>
      <c r="N443" s="137"/>
      <c r="O443" s="137"/>
      <c r="P443" s="137"/>
      <c r="Q443" s="137"/>
      <c r="R443" s="137"/>
      <c r="S443" s="137"/>
      <c r="T443" s="137"/>
      <c r="U443" s="137"/>
      <c r="V443" s="137"/>
      <c r="DD443" s="136"/>
      <c r="DE443" s="134"/>
      <c r="DF443" s="134"/>
      <c r="DG443" s="134"/>
      <c r="DH443" s="134"/>
      <c r="DI443" s="134"/>
      <c r="DJ443" s="134"/>
      <c r="DK443" s="134"/>
      <c r="DL443" s="134"/>
      <c r="DM443" s="134"/>
      <c r="DN443" s="134"/>
      <c r="DO443" s="134"/>
      <c r="DP443" s="134"/>
      <c r="DQ443" s="134"/>
      <c r="DR443" s="134"/>
      <c r="DS443" s="134"/>
      <c r="DT443" s="134"/>
      <c r="DU443" s="134"/>
      <c r="DV443" s="134"/>
      <c r="DW443" s="134"/>
      <c r="DX443" s="134"/>
      <c r="DY443" s="134"/>
      <c r="DZ443" s="134"/>
      <c r="EA443" s="134"/>
      <c r="EB443" s="134"/>
      <c r="EC443" s="134"/>
      <c r="ED443" s="134"/>
      <c r="EE443" s="134"/>
      <c r="EF443" s="134"/>
    </row>
    <row r="444" spans="13:136" s="2" customFormat="1" hidden="1" x14ac:dyDescent="0.5">
      <c r="M444" s="137"/>
      <c r="N444" s="137"/>
      <c r="O444" s="137"/>
      <c r="P444" s="137"/>
      <c r="Q444" s="137"/>
      <c r="R444" s="137"/>
      <c r="S444" s="137"/>
      <c r="T444" s="137"/>
      <c r="U444" s="137"/>
      <c r="V444" s="137"/>
      <c r="DD444" s="136"/>
      <c r="DE444" s="134"/>
      <c r="DF444" s="134"/>
      <c r="DG444" s="134"/>
      <c r="DH444" s="134"/>
      <c r="DI444" s="134"/>
      <c r="DJ444" s="134"/>
      <c r="DK444" s="134"/>
      <c r="DL444" s="134"/>
      <c r="DM444" s="134"/>
      <c r="DN444" s="134"/>
      <c r="DO444" s="134"/>
      <c r="DP444" s="134"/>
      <c r="DQ444" s="134"/>
      <c r="DR444" s="134"/>
      <c r="DS444" s="134"/>
      <c r="DT444" s="134"/>
      <c r="DU444" s="134"/>
      <c r="DV444" s="134"/>
      <c r="DW444" s="134"/>
      <c r="DX444" s="134"/>
      <c r="DY444" s="134"/>
      <c r="DZ444" s="134"/>
      <c r="EA444" s="134"/>
      <c r="EB444" s="134"/>
      <c r="EC444" s="134"/>
      <c r="ED444" s="134"/>
      <c r="EE444" s="134"/>
      <c r="EF444" s="134"/>
    </row>
    <row r="445" spans="13:136" s="2" customFormat="1" hidden="1" x14ac:dyDescent="0.5">
      <c r="M445" s="137"/>
      <c r="N445" s="137"/>
      <c r="O445" s="137"/>
      <c r="P445" s="137"/>
      <c r="Q445" s="137"/>
      <c r="R445" s="137"/>
      <c r="S445" s="137"/>
      <c r="T445" s="137"/>
      <c r="U445" s="137"/>
      <c r="V445" s="137"/>
      <c r="DD445" s="136"/>
      <c r="DE445" s="134"/>
      <c r="DF445" s="134"/>
      <c r="DG445" s="134"/>
      <c r="DH445" s="134"/>
      <c r="DI445" s="134"/>
      <c r="DJ445" s="134"/>
      <c r="DK445" s="134"/>
      <c r="DL445" s="134"/>
      <c r="DM445" s="134"/>
      <c r="DN445" s="134"/>
      <c r="DO445" s="134"/>
      <c r="DP445" s="134"/>
      <c r="DQ445" s="134"/>
      <c r="DR445" s="134"/>
      <c r="DS445" s="134"/>
      <c r="DT445" s="134"/>
      <c r="DU445" s="134"/>
      <c r="DV445" s="134"/>
      <c r="DW445" s="134"/>
      <c r="DX445" s="134"/>
      <c r="DY445" s="134"/>
      <c r="DZ445" s="134"/>
      <c r="EA445" s="134"/>
      <c r="EB445" s="134"/>
      <c r="EC445" s="134"/>
      <c r="ED445" s="134"/>
      <c r="EE445" s="134"/>
      <c r="EF445" s="134"/>
    </row>
    <row r="446" spans="13:136" s="2" customFormat="1" hidden="1" x14ac:dyDescent="0.5">
      <c r="M446" s="137"/>
      <c r="N446" s="137"/>
      <c r="O446" s="137"/>
      <c r="P446" s="137"/>
      <c r="Q446" s="137"/>
      <c r="R446" s="137"/>
      <c r="S446" s="137"/>
      <c r="T446" s="137"/>
      <c r="U446" s="137"/>
      <c r="V446" s="137"/>
      <c r="DD446" s="136"/>
      <c r="DE446" s="134"/>
      <c r="DF446" s="134"/>
      <c r="DG446" s="134"/>
      <c r="DH446" s="134"/>
      <c r="DI446" s="134"/>
      <c r="DJ446" s="134"/>
      <c r="DK446" s="134"/>
      <c r="DL446" s="134"/>
      <c r="DM446" s="134"/>
      <c r="DN446" s="134"/>
      <c r="DO446" s="134"/>
      <c r="DP446" s="134"/>
      <c r="DQ446" s="134"/>
      <c r="DR446" s="134"/>
      <c r="DS446" s="134"/>
      <c r="DT446" s="134"/>
      <c r="DU446" s="134"/>
      <c r="DV446" s="134"/>
      <c r="DW446" s="134"/>
      <c r="DX446" s="134"/>
      <c r="DY446" s="134"/>
      <c r="DZ446" s="134"/>
      <c r="EA446" s="134"/>
      <c r="EB446" s="134"/>
      <c r="EC446" s="134"/>
      <c r="ED446" s="134"/>
      <c r="EE446" s="134"/>
      <c r="EF446" s="134"/>
    </row>
    <row r="447" spans="13:136" s="2" customFormat="1" hidden="1" x14ac:dyDescent="0.5">
      <c r="M447" s="137"/>
      <c r="N447" s="137"/>
      <c r="O447" s="137"/>
      <c r="P447" s="137"/>
      <c r="Q447" s="137"/>
      <c r="R447" s="137"/>
      <c r="S447" s="137"/>
      <c r="T447" s="137"/>
      <c r="U447" s="137"/>
      <c r="V447" s="137"/>
      <c r="DD447" s="136"/>
      <c r="DE447" s="134"/>
      <c r="DF447" s="134"/>
      <c r="DG447" s="134"/>
      <c r="DH447" s="134"/>
      <c r="DI447" s="134"/>
      <c r="DJ447" s="134"/>
      <c r="DK447" s="134"/>
      <c r="DL447" s="134"/>
      <c r="DM447" s="134"/>
      <c r="DN447" s="134"/>
      <c r="DO447" s="134"/>
      <c r="DP447" s="134"/>
      <c r="DQ447" s="134"/>
      <c r="DR447" s="134"/>
      <c r="DS447" s="134"/>
      <c r="DT447" s="134"/>
      <c r="DU447" s="134"/>
      <c r="DV447" s="134"/>
      <c r="DW447" s="134"/>
      <c r="DX447" s="134"/>
      <c r="DY447" s="134"/>
      <c r="DZ447" s="134"/>
      <c r="EA447" s="134"/>
      <c r="EB447" s="134"/>
      <c r="EC447" s="134"/>
      <c r="ED447" s="134"/>
      <c r="EE447" s="134"/>
      <c r="EF447" s="134"/>
    </row>
    <row r="448" spans="13:136" s="2" customFormat="1" hidden="1" x14ac:dyDescent="0.5">
      <c r="M448" s="137"/>
      <c r="N448" s="137"/>
      <c r="O448" s="137"/>
      <c r="P448" s="137"/>
      <c r="Q448" s="137"/>
      <c r="R448" s="137"/>
      <c r="S448" s="137"/>
      <c r="T448" s="137"/>
      <c r="U448" s="137"/>
      <c r="V448" s="137"/>
      <c r="DD448" s="136"/>
      <c r="DE448" s="134"/>
      <c r="DF448" s="134"/>
      <c r="DG448" s="134"/>
      <c r="DH448" s="134"/>
      <c r="DI448" s="134"/>
      <c r="DJ448" s="134"/>
      <c r="DK448" s="134"/>
      <c r="DL448" s="134"/>
      <c r="DM448" s="134"/>
      <c r="DN448" s="134"/>
      <c r="DO448" s="134"/>
      <c r="DP448" s="134"/>
      <c r="DQ448" s="134"/>
      <c r="DR448" s="134"/>
      <c r="DS448" s="134"/>
      <c r="DT448" s="134"/>
      <c r="DU448" s="134"/>
      <c r="DV448" s="134"/>
      <c r="DW448" s="134"/>
      <c r="DX448" s="134"/>
      <c r="DY448" s="134"/>
      <c r="DZ448" s="134"/>
      <c r="EA448" s="134"/>
      <c r="EB448" s="134"/>
      <c r="EC448" s="134"/>
      <c r="ED448" s="134"/>
      <c r="EE448" s="134"/>
      <c r="EF448" s="134"/>
    </row>
    <row r="449" spans="13:136" s="2" customFormat="1" hidden="1" x14ac:dyDescent="0.5">
      <c r="M449" s="137"/>
      <c r="N449" s="137"/>
      <c r="O449" s="137"/>
      <c r="P449" s="137"/>
      <c r="Q449" s="137"/>
      <c r="R449" s="137"/>
      <c r="S449" s="137"/>
      <c r="T449" s="137"/>
      <c r="U449" s="137"/>
      <c r="V449" s="137"/>
      <c r="DD449" s="136"/>
      <c r="DE449" s="134"/>
      <c r="DF449" s="134"/>
      <c r="DG449" s="134"/>
      <c r="DH449" s="134"/>
      <c r="DI449" s="134"/>
      <c r="DJ449" s="134"/>
      <c r="DK449" s="134"/>
      <c r="DL449" s="134"/>
      <c r="DM449" s="134"/>
      <c r="DN449" s="134"/>
      <c r="DO449" s="134"/>
      <c r="DP449" s="134"/>
      <c r="DQ449" s="134"/>
      <c r="DR449" s="134"/>
      <c r="DS449" s="134"/>
      <c r="DT449" s="134"/>
      <c r="DU449" s="134"/>
      <c r="DV449" s="134"/>
      <c r="DW449" s="134"/>
      <c r="DX449" s="134"/>
      <c r="DY449" s="134"/>
      <c r="DZ449" s="134"/>
      <c r="EA449" s="134"/>
      <c r="EB449" s="134"/>
      <c r="EC449" s="134"/>
      <c r="ED449" s="134"/>
      <c r="EE449" s="134"/>
      <c r="EF449" s="134"/>
    </row>
    <row r="450" spans="13:136" s="2" customFormat="1" hidden="1" x14ac:dyDescent="0.5">
      <c r="M450" s="137"/>
      <c r="N450" s="137"/>
      <c r="O450" s="137"/>
      <c r="P450" s="137"/>
      <c r="Q450" s="137"/>
      <c r="R450" s="137"/>
      <c r="S450" s="137"/>
      <c r="T450" s="137"/>
      <c r="U450" s="137"/>
      <c r="V450" s="137"/>
      <c r="DD450" s="136"/>
      <c r="DE450" s="134"/>
      <c r="DF450" s="134"/>
      <c r="DG450" s="134"/>
      <c r="DH450" s="134"/>
      <c r="DI450" s="134"/>
      <c r="DJ450" s="134"/>
      <c r="DK450" s="134"/>
      <c r="DL450" s="134"/>
      <c r="DM450" s="134"/>
      <c r="DN450" s="134"/>
      <c r="DO450" s="134"/>
      <c r="DP450" s="134"/>
      <c r="DQ450" s="134"/>
      <c r="DR450" s="134"/>
      <c r="DS450" s="134"/>
      <c r="DT450" s="134"/>
      <c r="DU450" s="134"/>
      <c r="DV450" s="134"/>
      <c r="DW450" s="134"/>
      <c r="DX450" s="134"/>
      <c r="DY450" s="134"/>
      <c r="DZ450" s="134"/>
      <c r="EA450" s="134"/>
      <c r="EB450" s="134"/>
      <c r="EC450" s="134"/>
      <c r="ED450" s="134"/>
      <c r="EE450" s="134"/>
      <c r="EF450" s="134"/>
    </row>
    <row r="451" spans="13:136" s="2" customFormat="1" hidden="1" x14ac:dyDescent="0.5">
      <c r="M451" s="137"/>
      <c r="N451" s="137"/>
      <c r="O451" s="137"/>
      <c r="P451" s="137"/>
      <c r="Q451" s="137"/>
      <c r="R451" s="137"/>
      <c r="S451" s="137"/>
      <c r="T451" s="137"/>
      <c r="U451" s="137"/>
      <c r="V451" s="137"/>
      <c r="DD451" s="136"/>
      <c r="DE451" s="134"/>
      <c r="DF451" s="134"/>
      <c r="DG451" s="134"/>
      <c r="DH451" s="134"/>
      <c r="DI451" s="134"/>
      <c r="DJ451" s="134"/>
      <c r="DK451" s="134"/>
      <c r="DL451" s="134"/>
      <c r="DM451" s="134"/>
      <c r="DN451" s="134"/>
      <c r="DO451" s="134"/>
      <c r="DP451" s="134"/>
      <c r="DQ451" s="134"/>
      <c r="DR451" s="134"/>
      <c r="DS451" s="134"/>
      <c r="DT451" s="134"/>
      <c r="DU451" s="134"/>
      <c r="DV451" s="134"/>
      <c r="DW451" s="134"/>
      <c r="DX451" s="134"/>
      <c r="DY451" s="134"/>
      <c r="DZ451" s="134"/>
      <c r="EA451" s="134"/>
      <c r="EB451" s="134"/>
      <c r="EC451" s="134"/>
      <c r="ED451" s="134"/>
      <c r="EE451" s="134"/>
      <c r="EF451" s="134"/>
    </row>
    <row r="452" spans="13:136" s="2" customFormat="1" hidden="1" x14ac:dyDescent="0.5">
      <c r="M452" s="137"/>
      <c r="N452" s="137"/>
      <c r="O452" s="137"/>
      <c r="P452" s="137"/>
      <c r="Q452" s="137"/>
      <c r="R452" s="137"/>
      <c r="S452" s="137"/>
      <c r="T452" s="137"/>
      <c r="U452" s="137"/>
      <c r="V452" s="137"/>
      <c r="DD452" s="136"/>
      <c r="DE452" s="134"/>
      <c r="DF452" s="134"/>
      <c r="DG452" s="134"/>
      <c r="DH452" s="134"/>
      <c r="DI452" s="134"/>
      <c r="DJ452" s="134"/>
      <c r="DK452" s="134"/>
      <c r="DL452" s="134"/>
      <c r="DM452" s="134"/>
      <c r="DN452" s="134"/>
      <c r="DO452" s="134"/>
      <c r="DP452" s="134"/>
      <c r="DQ452" s="134"/>
      <c r="DR452" s="134"/>
      <c r="DS452" s="134"/>
      <c r="DT452" s="134"/>
      <c r="DU452" s="134"/>
      <c r="DV452" s="134"/>
      <c r="DW452" s="134"/>
      <c r="DX452" s="134"/>
      <c r="DY452" s="134"/>
      <c r="DZ452" s="134"/>
      <c r="EA452" s="134"/>
      <c r="EB452" s="134"/>
      <c r="EC452" s="134"/>
      <c r="ED452" s="134"/>
      <c r="EE452" s="134"/>
      <c r="EF452" s="134"/>
    </row>
    <row r="453" spans="13:136" s="2" customFormat="1" hidden="1" x14ac:dyDescent="0.5">
      <c r="M453" s="137"/>
      <c r="N453" s="137"/>
      <c r="O453" s="137"/>
      <c r="P453" s="137"/>
      <c r="Q453" s="137"/>
      <c r="R453" s="137"/>
      <c r="S453" s="137"/>
      <c r="T453" s="137"/>
      <c r="U453" s="137"/>
      <c r="V453" s="137"/>
      <c r="DD453" s="136"/>
      <c r="DE453" s="134"/>
      <c r="DF453" s="134"/>
      <c r="DG453" s="134"/>
      <c r="DH453" s="134"/>
      <c r="DI453" s="134"/>
      <c r="DJ453" s="134"/>
      <c r="DK453" s="134"/>
      <c r="DL453" s="134"/>
      <c r="DM453" s="134"/>
      <c r="DN453" s="134"/>
      <c r="DO453" s="134"/>
      <c r="DP453" s="134"/>
      <c r="DQ453" s="134"/>
      <c r="DR453" s="134"/>
      <c r="DS453" s="134"/>
      <c r="DT453" s="134"/>
      <c r="DU453" s="134"/>
      <c r="DV453" s="134"/>
      <c r="DW453" s="134"/>
      <c r="DX453" s="134"/>
      <c r="DY453" s="134"/>
      <c r="DZ453" s="134"/>
      <c r="EA453" s="134"/>
      <c r="EB453" s="134"/>
      <c r="EC453" s="134"/>
      <c r="ED453" s="134"/>
      <c r="EE453" s="134"/>
      <c r="EF453" s="134"/>
    </row>
    <row r="454" spans="13:136" s="2" customFormat="1" hidden="1" x14ac:dyDescent="0.5">
      <c r="M454" s="137"/>
      <c r="N454" s="137"/>
      <c r="O454" s="137"/>
      <c r="P454" s="137"/>
      <c r="Q454" s="137"/>
      <c r="R454" s="137"/>
      <c r="S454" s="137"/>
      <c r="T454" s="137"/>
      <c r="U454" s="137"/>
      <c r="V454" s="137"/>
      <c r="DD454" s="136"/>
      <c r="DE454" s="134"/>
      <c r="DF454" s="134"/>
      <c r="DG454" s="134"/>
      <c r="DH454" s="134"/>
      <c r="DI454" s="134"/>
      <c r="DJ454" s="134"/>
      <c r="DK454" s="134"/>
      <c r="DL454" s="134"/>
      <c r="DM454" s="134"/>
      <c r="DN454" s="134"/>
      <c r="DO454" s="134"/>
      <c r="DP454" s="134"/>
      <c r="DQ454" s="134"/>
      <c r="DR454" s="134"/>
      <c r="DS454" s="134"/>
      <c r="DT454" s="134"/>
      <c r="DU454" s="134"/>
      <c r="DV454" s="134"/>
      <c r="DW454" s="134"/>
      <c r="DX454" s="134"/>
      <c r="DY454" s="134"/>
      <c r="DZ454" s="134"/>
      <c r="EA454" s="134"/>
      <c r="EB454" s="134"/>
      <c r="EC454" s="134"/>
      <c r="ED454" s="134"/>
      <c r="EE454" s="134"/>
      <c r="EF454" s="134"/>
    </row>
    <row r="455" spans="13:136" s="2" customFormat="1" hidden="1" x14ac:dyDescent="0.5">
      <c r="M455" s="137"/>
      <c r="N455" s="137"/>
      <c r="O455" s="137"/>
      <c r="P455" s="137"/>
      <c r="Q455" s="137"/>
      <c r="R455" s="137"/>
      <c r="S455" s="137"/>
      <c r="T455" s="137"/>
      <c r="U455" s="137"/>
      <c r="V455" s="137"/>
      <c r="DD455" s="136"/>
      <c r="DE455" s="134"/>
      <c r="DF455" s="134"/>
      <c r="DG455" s="134"/>
      <c r="DH455" s="134"/>
      <c r="DI455" s="134"/>
      <c r="DJ455" s="134"/>
      <c r="DK455" s="134"/>
      <c r="DL455" s="134"/>
      <c r="DM455" s="134"/>
      <c r="DN455" s="134"/>
      <c r="DO455" s="134"/>
      <c r="DP455" s="134"/>
      <c r="DQ455" s="134"/>
      <c r="DR455" s="134"/>
      <c r="DS455" s="134"/>
      <c r="DT455" s="134"/>
      <c r="DU455" s="134"/>
      <c r="DV455" s="134"/>
      <c r="DW455" s="134"/>
      <c r="DX455" s="134"/>
      <c r="DY455" s="134"/>
      <c r="DZ455" s="134"/>
      <c r="EA455" s="134"/>
      <c r="EB455" s="134"/>
      <c r="EC455" s="134"/>
      <c r="ED455" s="134"/>
      <c r="EE455" s="134"/>
      <c r="EF455" s="134"/>
    </row>
    <row r="456" spans="13:136" s="2" customFormat="1" hidden="1" x14ac:dyDescent="0.5">
      <c r="M456" s="137"/>
      <c r="N456" s="137"/>
      <c r="O456" s="137"/>
      <c r="P456" s="137"/>
      <c r="Q456" s="137"/>
      <c r="R456" s="137"/>
      <c r="S456" s="137"/>
      <c r="T456" s="137"/>
      <c r="U456" s="137"/>
      <c r="V456" s="137"/>
      <c r="DD456" s="136"/>
      <c r="DE456" s="134"/>
      <c r="DF456" s="134"/>
      <c r="DG456" s="134"/>
      <c r="DH456" s="134"/>
      <c r="DI456" s="134"/>
      <c r="DJ456" s="134"/>
      <c r="DK456" s="134"/>
      <c r="DL456" s="134"/>
      <c r="DM456" s="134"/>
      <c r="DN456" s="134"/>
      <c r="DO456" s="134"/>
      <c r="DP456" s="134"/>
      <c r="DQ456" s="134"/>
      <c r="DR456" s="134"/>
      <c r="DS456" s="134"/>
      <c r="DT456" s="134"/>
      <c r="DU456" s="134"/>
      <c r="DV456" s="134"/>
      <c r="DW456" s="134"/>
      <c r="DX456" s="134"/>
      <c r="DY456" s="134"/>
      <c r="DZ456" s="134"/>
      <c r="EA456" s="134"/>
      <c r="EB456" s="134"/>
      <c r="EC456" s="134"/>
      <c r="ED456" s="134"/>
      <c r="EE456" s="134"/>
      <c r="EF456" s="134"/>
    </row>
    <row r="457" spans="13:136" s="2" customFormat="1" hidden="1" x14ac:dyDescent="0.5">
      <c r="M457" s="137"/>
      <c r="N457" s="137"/>
      <c r="O457" s="137"/>
      <c r="P457" s="137"/>
      <c r="Q457" s="137"/>
      <c r="R457" s="137"/>
      <c r="S457" s="137"/>
      <c r="T457" s="137"/>
      <c r="U457" s="137"/>
      <c r="V457" s="137"/>
      <c r="DD457" s="136"/>
      <c r="DE457" s="134"/>
      <c r="DF457" s="134"/>
      <c r="DG457" s="134"/>
      <c r="DH457" s="134"/>
      <c r="DI457" s="134"/>
      <c r="DJ457" s="134"/>
      <c r="DK457" s="134"/>
      <c r="DL457" s="134"/>
      <c r="DM457" s="134"/>
      <c r="DN457" s="134"/>
      <c r="DO457" s="134"/>
      <c r="DP457" s="134"/>
      <c r="DQ457" s="134"/>
      <c r="DR457" s="134"/>
      <c r="DS457" s="134"/>
      <c r="DT457" s="134"/>
      <c r="DU457" s="134"/>
      <c r="DV457" s="134"/>
      <c r="DW457" s="134"/>
      <c r="DX457" s="134"/>
      <c r="DY457" s="134"/>
      <c r="DZ457" s="134"/>
      <c r="EA457" s="134"/>
      <c r="EB457" s="134"/>
      <c r="EC457" s="134"/>
      <c r="ED457" s="134"/>
      <c r="EE457" s="134"/>
      <c r="EF457" s="134"/>
    </row>
    <row r="458" spans="13:136" s="2" customFormat="1" hidden="1" x14ac:dyDescent="0.5">
      <c r="M458" s="137"/>
      <c r="N458" s="137"/>
      <c r="O458" s="137"/>
      <c r="P458" s="137"/>
      <c r="Q458" s="137"/>
      <c r="R458" s="137"/>
      <c r="S458" s="137"/>
      <c r="T458" s="137"/>
      <c r="U458" s="137"/>
      <c r="V458" s="137"/>
      <c r="DD458" s="136"/>
      <c r="DE458" s="134"/>
      <c r="DF458" s="134"/>
      <c r="DG458" s="134"/>
      <c r="DH458" s="134"/>
      <c r="DI458" s="134"/>
      <c r="DJ458" s="134"/>
      <c r="DK458" s="134"/>
      <c r="DL458" s="134"/>
      <c r="DM458" s="134"/>
      <c r="DN458" s="134"/>
      <c r="DO458" s="134"/>
      <c r="DP458" s="134"/>
      <c r="DQ458" s="134"/>
      <c r="DR458" s="134"/>
      <c r="DS458" s="134"/>
      <c r="DT458" s="134"/>
      <c r="DU458" s="134"/>
      <c r="DV458" s="134"/>
      <c r="DW458" s="134"/>
      <c r="DX458" s="134"/>
      <c r="DY458" s="134"/>
      <c r="DZ458" s="134"/>
      <c r="EA458" s="134"/>
      <c r="EB458" s="134"/>
      <c r="EC458" s="134"/>
      <c r="ED458" s="134"/>
      <c r="EE458" s="134"/>
      <c r="EF458" s="134"/>
    </row>
    <row r="459" spans="13:136" s="2" customFormat="1" hidden="1" x14ac:dyDescent="0.5">
      <c r="M459" s="137"/>
      <c r="N459" s="137"/>
      <c r="O459" s="137"/>
      <c r="P459" s="137"/>
      <c r="Q459" s="137"/>
      <c r="R459" s="137"/>
      <c r="S459" s="137"/>
      <c r="T459" s="137"/>
      <c r="U459" s="137"/>
      <c r="V459" s="137"/>
      <c r="DD459" s="136"/>
      <c r="DE459" s="134"/>
      <c r="DF459" s="134"/>
      <c r="DG459" s="134"/>
      <c r="DH459" s="134"/>
      <c r="DI459" s="134"/>
      <c r="DJ459" s="134"/>
      <c r="DK459" s="134"/>
      <c r="DL459" s="134"/>
      <c r="DM459" s="134"/>
      <c r="DN459" s="134"/>
      <c r="DO459" s="134"/>
      <c r="DP459" s="134"/>
      <c r="DQ459" s="134"/>
      <c r="DR459" s="134"/>
      <c r="DS459" s="134"/>
      <c r="DT459" s="134"/>
      <c r="DU459" s="134"/>
      <c r="DV459" s="134"/>
      <c r="DW459" s="134"/>
      <c r="DX459" s="134"/>
      <c r="DY459" s="134"/>
      <c r="DZ459" s="134"/>
      <c r="EA459" s="134"/>
      <c r="EB459" s="134"/>
      <c r="EC459" s="134"/>
      <c r="ED459" s="134"/>
      <c r="EE459" s="134"/>
      <c r="EF459" s="134"/>
    </row>
    <row r="460" spans="13:136" s="2" customFormat="1" hidden="1" x14ac:dyDescent="0.5">
      <c r="M460" s="137"/>
      <c r="N460" s="137"/>
      <c r="O460" s="137"/>
      <c r="P460" s="137"/>
      <c r="Q460" s="137"/>
      <c r="R460" s="137"/>
      <c r="S460" s="137"/>
      <c r="T460" s="137"/>
      <c r="U460" s="137"/>
      <c r="V460" s="137"/>
      <c r="DD460" s="136"/>
      <c r="DE460" s="134"/>
      <c r="DF460" s="134"/>
      <c r="DG460" s="134"/>
      <c r="DH460" s="134"/>
      <c r="DI460" s="134"/>
      <c r="DJ460" s="134"/>
      <c r="DK460" s="134"/>
      <c r="DL460" s="134"/>
      <c r="DM460" s="134"/>
      <c r="DN460" s="134"/>
      <c r="DO460" s="134"/>
      <c r="DP460" s="134"/>
      <c r="DQ460" s="134"/>
      <c r="DR460" s="134"/>
      <c r="DS460" s="134"/>
      <c r="DT460" s="134"/>
      <c r="DU460" s="134"/>
      <c r="DV460" s="134"/>
      <c r="DW460" s="134"/>
      <c r="DX460" s="134"/>
      <c r="DY460" s="134"/>
      <c r="DZ460" s="134"/>
      <c r="EA460" s="134"/>
      <c r="EB460" s="134"/>
      <c r="EC460" s="134"/>
      <c r="ED460" s="134"/>
      <c r="EE460" s="134"/>
      <c r="EF460" s="134"/>
    </row>
    <row r="461" spans="13:136" s="2" customFormat="1" hidden="1" x14ac:dyDescent="0.5">
      <c r="M461" s="137"/>
      <c r="N461" s="137"/>
      <c r="O461" s="137"/>
      <c r="P461" s="137"/>
      <c r="Q461" s="137"/>
      <c r="R461" s="137"/>
      <c r="S461" s="137"/>
      <c r="T461" s="137"/>
      <c r="U461" s="137"/>
      <c r="V461" s="137"/>
      <c r="DD461" s="136"/>
      <c r="DE461" s="134"/>
      <c r="DF461" s="134"/>
      <c r="DG461" s="134"/>
      <c r="DH461" s="134"/>
      <c r="DI461" s="134"/>
      <c r="DJ461" s="134"/>
      <c r="DK461" s="134"/>
      <c r="DL461" s="134"/>
      <c r="DM461" s="134"/>
      <c r="DN461" s="134"/>
      <c r="DO461" s="134"/>
      <c r="DP461" s="134"/>
      <c r="DQ461" s="134"/>
      <c r="DR461" s="134"/>
      <c r="DS461" s="134"/>
      <c r="DT461" s="134"/>
      <c r="DU461" s="134"/>
      <c r="DV461" s="134"/>
      <c r="DW461" s="134"/>
      <c r="DX461" s="134"/>
      <c r="DY461" s="134"/>
      <c r="DZ461" s="134"/>
      <c r="EA461" s="134"/>
      <c r="EB461" s="134"/>
      <c r="EC461" s="134"/>
      <c r="ED461" s="134"/>
      <c r="EE461" s="134"/>
      <c r="EF461" s="134"/>
    </row>
    <row r="462" spans="13:136" s="2" customFormat="1" hidden="1" x14ac:dyDescent="0.5">
      <c r="M462" s="137"/>
      <c r="N462" s="137"/>
      <c r="O462" s="137"/>
      <c r="P462" s="137"/>
      <c r="Q462" s="137"/>
      <c r="R462" s="137"/>
      <c r="S462" s="137"/>
      <c r="T462" s="137"/>
      <c r="U462" s="137"/>
      <c r="V462" s="137"/>
      <c r="DD462" s="136"/>
      <c r="DE462" s="134"/>
      <c r="DF462" s="134"/>
      <c r="DG462" s="134"/>
      <c r="DH462" s="134"/>
      <c r="DI462" s="134"/>
      <c r="DJ462" s="134"/>
      <c r="DK462" s="134"/>
      <c r="DL462" s="134"/>
      <c r="DM462" s="134"/>
      <c r="DN462" s="134"/>
      <c r="DO462" s="134"/>
      <c r="DP462" s="134"/>
      <c r="DQ462" s="134"/>
      <c r="DR462" s="134"/>
      <c r="DS462" s="134"/>
      <c r="DT462" s="134"/>
      <c r="DU462" s="134"/>
      <c r="DV462" s="134"/>
      <c r="DW462" s="134"/>
      <c r="DX462" s="134"/>
      <c r="DY462" s="134"/>
      <c r="DZ462" s="134"/>
      <c r="EA462" s="134"/>
      <c r="EB462" s="134"/>
      <c r="EC462" s="134"/>
      <c r="ED462" s="134"/>
      <c r="EE462" s="134"/>
      <c r="EF462" s="134"/>
    </row>
    <row r="463" spans="13:136" s="2" customFormat="1" hidden="1" x14ac:dyDescent="0.5">
      <c r="M463" s="137"/>
      <c r="N463" s="137"/>
      <c r="O463" s="137"/>
      <c r="P463" s="137"/>
      <c r="Q463" s="137"/>
      <c r="R463" s="137"/>
      <c r="S463" s="137"/>
      <c r="T463" s="137"/>
      <c r="U463" s="137"/>
      <c r="V463" s="137"/>
      <c r="DD463" s="136"/>
      <c r="DE463" s="134"/>
      <c r="DF463" s="134"/>
      <c r="DG463" s="134"/>
      <c r="DH463" s="134"/>
      <c r="DI463" s="134"/>
      <c r="DJ463" s="134"/>
      <c r="DK463" s="134"/>
      <c r="DL463" s="134"/>
      <c r="DM463" s="134"/>
      <c r="DN463" s="134"/>
      <c r="DO463" s="134"/>
      <c r="DP463" s="134"/>
      <c r="DQ463" s="134"/>
      <c r="DR463" s="134"/>
      <c r="DS463" s="134"/>
      <c r="DT463" s="134"/>
      <c r="DU463" s="134"/>
      <c r="DV463" s="134"/>
      <c r="DW463" s="134"/>
      <c r="DX463" s="134"/>
      <c r="DY463" s="134"/>
      <c r="DZ463" s="134"/>
      <c r="EA463" s="134"/>
      <c r="EB463" s="134"/>
      <c r="EC463" s="134"/>
      <c r="ED463" s="134"/>
      <c r="EE463" s="134"/>
      <c r="EF463" s="134"/>
    </row>
    <row r="464" spans="13:136" s="2" customFormat="1" hidden="1" x14ac:dyDescent="0.5">
      <c r="M464" s="137"/>
      <c r="N464" s="137"/>
      <c r="O464" s="137"/>
      <c r="P464" s="137"/>
      <c r="Q464" s="137"/>
      <c r="R464" s="137"/>
      <c r="S464" s="137"/>
      <c r="T464" s="137"/>
      <c r="U464" s="137"/>
      <c r="V464" s="137"/>
      <c r="DD464" s="136"/>
      <c r="DE464" s="134"/>
      <c r="DF464" s="134"/>
      <c r="DG464" s="134"/>
      <c r="DH464" s="134"/>
      <c r="DI464" s="134"/>
      <c r="DJ464" s="134"/>
      <c r="DK464" s="134"/>
      <c r="DL464" s="134"/>
      <c r="DM464" s="134"/>
      <c r="DN464" s="134"/>
      <c r="DO464" s="134"/>
      <c r="DP464" s="134"/>
      <c r="DQ464" s="134"/>
      <c r="DR464" s="134"/>
      <c r="DS464" s="134"/>
      <c r="DT464" s="134"/>
      <c r="DU464" s="134"/>
      <c r="DV464" s="134"/>
      <c r="DW464" s="134"/>
      <c r="DX464" s="134"/>
      <c r="DY464" s="134"/>
      <c r="DZ464" s="134"/>
      <c r="EA464" s="134"/>
      <c r="EB464" s="134"/>
      <c r="EC464" s="134"/>
      <c r="ED464" s="134"/>
      <c r="EE464" s="134"/>
      <c r="EF464" s="134"/>
    </row>
    <row r="465" spans="13:136" s="2" customFormat="1" hidden="1" x14ac:dyDescent="0.5">
      <c r="M465" s="137"/>
      <c r="N465" s="137"/>
      <c r="O465" s="137"/>
      <c r="P465" s="137"/>
      <c r="Q465" s="137"/>
      <c r="R465" s="137"/>
      <c r="S465" s="137"/>
      <c r="T465" s="137"/>
      <c r="U465" s="137"/>
      <c r="V465" s="137"/>
      <c r="DD465" s="136"/>
      <c r="DE465" s="134"/>
      <c r="DF465" s="134"/>
      <c r="DG465" s="134"/>
      <c r="DH465" s="134"/>
      <c r="DI465" s="134"/>
      <c r="DJ465" s="134"/>
      <c r="DK465" s="134"/>
      <c r="DL465" s="134"/>
      <c r="DM465" s="134"/>
      <c r="DN465" s="134"/>
      <c r="DO465" s="134"/>
      <c r="DP465" s="134"/>
      <c r="DQ465" s="134"/>
      <c r="DR465" s="134"/>
      <c r="DS465" s="134"/>
      <c r="DT465" s="134"/>
      <c r="DU465" s="134"/>
      <c r="DV465" s="134"/>
      <c r="DW465" s="134"/>
      <c r="DX465" s="134"/>
      <c r="DY465" s="134"/>
      <c r="DZ465" s="134"/>
      <c r="EA465" s="134"/>
      <c r="EB465" s="134"/>
      <c r="EC465" s="134"/>
      <c r="ED465" s="134"/>
      <c r="EE465" s="134"/>
      <c r="EF465" s="134"/>
    </row>
    <row r="466" spans="13:136" s="2" customFormat="1" hidden="1" x14ac:dyDescent="0.5">
      <c r="M466" s="137"/>
      <c r="N466" s="137"/>
      <c r="O466" s="137"/>
      <c r="P466" s="137"/>
      <c r="Q466" s="137"/>
      <c r="R466" s="137"/>
      <c r="S466" s="137"/>
      <c r="T466" s="137"/>
      <c r="U466" s="137"/>
      <c r="V466" s="137"/>
      <c r="DD466" s="136"/>
      <c r="DE466" s="134"/>
      <c r="DF466" s="134"/>
      <c r="DG466" s="134"/>
      <c r="DH466" s="134"/>
      <c r="DI466" s="134"/>
      <c r="DJ466" s="134"/>
      <c r="DK466" s="134"/>
      <c r="DL466" s="134"/>
      <c r="DM466" s="134"/>
      <c r="DN466" s="134"/>
      <c r="DO466" s="134"/>
      <c r="DP466" s="134"/>
      <c r="DQ466" s="134"/>
      <c r="DR466" s="134"/>
      <c r="DS466" s="134"/>
      <c r="DT466" s="134"/>
      <c r="DU466" s="134"/>
      <c r="DV466" s="134"/>
      <c r="DW466" s="134"/>
      <c r="DX466" s="134"/>
      <c r="DY466" s="134"/>
      <c r="DZ466" s="134"/>
      <c r="EA466" s="134"/>
      <c r="EB466" s="134"/>
      <c r="EC466" s="134"/>
      <c r="ED466" s="134"/>
      <c r="EE466" s="134"/>
      <c r="EF466" s="134"/>
    </row>
    <row r="467" spans="13:136" s="2" customFormat="1" hidden="1" x14ac:dyDescent="0.5">
      <c r="M467" s="137"/>
      <c r="N467" s="137"/>
      <c r="O467" s="137"/>
      <c r="P467" s="137"/>
      <c r="Q467" s="137"/>
      <c r="R467" s="137"/>
      <c r="S467" s="137"/>
      <c r="T467" s="137"/>
      <c r="U467" s="137"/>
      <c r="V467" s="137"/>
      <c r="DD467" s="136"/>
      <c r="DE467" s="134"/>
      <c r="DF467" s="134"/>
      <c r="DG467" s="134"/>
      <c r="DH467" s="134"/>
      <c r="DI467" s="134"/>
      <c r="DJ467" s="134"/>
      <c r="DK467" s="134"/>
      <c r="DL467" s="134"/>
      <c r="DM467" s="134"/>
      <c r="DN467" s="134"/>
      <c r="DO467" s="134"/>
      <c r="DP467" s="134"/>
      <c r="DQ467" s="134"/>
      <c r="DR467" s="134"/>
      <c r="DS467" s="134"/>
      <c r="DT467" s="134"/>
      <c r="DU467" s="134"/>
      <c r="DV467" s="134"/>
      <c r="DW467" s="134"/>
      <c r="DX467" s="134"/>
      <c r="DY467" s="134"/>
      <c r="DZ467" s="134"/>
      <c r="EA467" s="134"/>
      <c r="EB467" s="134"/>
      <c r="EC467" s="134"/>
      <c r="ED467" s="134"/>
      <c r="EE467" s="134"/>
      <c r="EF467" s="134"/>
    </row>
    <row r="468" spans="13:136" s="2" customFormat="1" hidden="1" x14ac:dyDescent="0.5">
      <c r="M468" s="137"/>
      <c r="N468" s="137"/>
      <c r="O468" s="137"/>
      <c r="P468" s="137"/>
      <c r="Q468" s="137"/>
      <c r="R468" s="137"/>
      <c r="S468" s="137"/>
      <c r="T468" s="137"/>
      <c r="U468" s="137"/>
      <c r="V468" s="137"/>
      <c r="DD468" s="136"/>
      <c r="DE468" s="134"/>
      <c r="DF468" s="134"/>
      <c r="DG468" s="134"/>
      <c r="DH468" s="134"/>
      <c r="DI468" s="134"/>
      <c r="DJ468" s="134"/>
      <c r="DK468" s="134"/>
      <c r="DL468" s="134"/>
      <c r="DM468" s="134"/>
      <c r="DN468" s="134"/>
      <c r="DO468" s="134"/>
      <c r="DP468" s="134"/>
      <c r="DQ468" s="134"/>
      <c r="DR468" s="134"/>
      <c r="DS468" s="134"/>
      <c r="DT468" s="134"/>
      <c r="DU468" s="134"/>
      <c r="DV468" s="134"/>
      <c r="DW468" s="134"/>
      <c r="DX468" s="134"/>
      <c r="DY468" s="134"/>
      <c r="DZ468" s="134"/>
      <c r="EA468" s="134"/>
      <c r="EB468" s="134"/>
      <c r="EC468" s="134"/>
      <c r="ED468" s="134"/>
      <c r="EE468" s="134"/>
      <c r="EF468" s="134"/>
    </row>
    <row r="469" spans="13:136" s="2" customFormat="1" hidden="1" x14ac:dyDescent="0.5">
      <c r="M469" s="137"/>
      <c r="N469" s="137"/>
      <c r="O469" s="137"/>
      <c r="P469" s="137"/>
      <c r="Q469" s="137"/>
      <c r="R469" s="137"/>
      <c r="S469" s="137"/>
      <c r="T469" s="137"/>
      <c r="U469" s="137"/>
      <c r="V469" s="137"/>
      <c r="DD469" s="136"/>
      <c r="DE469" s="134"/>
      <c r="DF469" s="134"/>
      <c r="DG469" s="134"/>
      <c r="DH469" s="134"/>
      <c r="DI469" s="134"/>
      <c r="DJ469" s="134"/>
      <c r="DK469" s="134"/>
      <c r="DL469" s="134"/>
      <c r="DM469" s="134"/>
      <c r="DN469" s="134"/>
      <c r="DO469" s="134"/>
      <c r="DP469" s="134"/>
      <c r="DQ469" s="134"/>
      <c r="DR469" s="134"/>
      <c r="DS469" s="134"/>
      <c r="DT469" s="134"/>
      <c r="DU469" s="134"/>
      <c r="DV469" s="134"/>
      <c r="DW469" s="134"/>
      <c r="DX469" s="134"/>
      <c r="DY469" s="134"/>
      <c r="DZ469" s="134"/>
      <c r="EA469" s="134"/>
      <c r="EB469" s="134"/>
      <c r="EC469" s="134"/>
      <c r="ED469" s="134"/>
      <c r="EE469" s="134"/>
      <c r="EF469" s="134"/>
    </row>
    <row r="470" spans="13:136" s="2" customFormat="1" hidden="1" x14ac:dyDescent="0.5">
      <c r="M470" s="137"/>
      <c r="N470" s="137"/>
      <c r="O470" s="137"/>
      <c r="P470" s="137"/>
      <c r="Q470" s="137"/>
      <c r="R470" s="137"/>
      <c r="S470" s="137"/>
      <c r="T470" s="137"/>
      <c r="U470" s="137"/>
      <c r="V470" s="137"/>
      <c r="DD470" s="136"/>
      <c r="DE470" s="134"/>
      <c r="DF470" s="134"/>
      <c r="DG470" s="134"/>
      <c r="DH470" s="134"/>
      <c r="DI470" s="134"/>
      <c r="DJ470" s="134"/>
      <c r="DK470" s="134"/>
      <c r="DL470" s="134"/>
      <c r="DM470" s="134"/>
      <c r="DN470" s="134"/>
      <c r="DO470" s="134"/>
      <c r="DP470" s="134"/>
      <c r="DQ470" s="134"/>
      <c r="DR470" s="134"/>
      <c r="DS470" s="134"/>
      <c r="DT470" s="134"/>
      <c r="DU470" s="134"/>
      <c r="DV470" s="134"/>
      <c r="DW470" s="134"/>
      <c r="DX470" s="134"/>
      <c r="DY470" s="134"/>
      <c r="DZ470" s="134"/>
      <c r="EA470" s="134"/>
      <c r="EB470" s="134"/>
      <c r="EC470" s="134"/>
      <c r="ED470" s="134"/>
      <c r="EE470" s="134"/>
      <c r="EF470" s="134"/>
    </row>
    <row r="471" spans="13:136" s="2" customFormat="1" hidden="1" x14ac:dyDescent="0.5">
      <c r="M471" s="137"/>
      <c r="N471" s="137"/>
      <c r="O471" s="137"/>
      <c r="P471" s="137"/>
      <c r="Q471" s="137"/>
      <c r="R471" s="137"/>
      <c r="S471" s="137"/>
      <c r="T471" s="137"/>
      <c r="U471" s="137"/>
      <c r="V471" s="137"/>
      <c r="DD471" s="136"/>
      <c r="DE471" s="134"/>
      <c r="DF471" s="134"/>
      <c r="DG471" s="134"/>
      <c r="DH471" s="134"/>
      <c r="DI471" s="134"/>
      <c r="DJ471" s="134"/>
      <c r="DK471" s="134"/>
      <c r="DL471" s="134"/>
      <c r="DM471" s="134"/>
      <c r="DN471" s="134"/>
      <c r="DO471" s="134"/>
      <c r="DP471" s="134"/>
      <c r="DQ471" s="134"/>
      <c r="DR471" s="134"/>
      <c r="DS471" s="134"/>
      <c r="DT471" s="134"/>
      <c r="DU471" s="134"/>
      <c r="DV471" s="134"/>
      <c r="DW471" s="134"/>
      <c r="DX471" s="134"/>
      <c r="DY471" s="134"/>
      <c r="DZ471" s="134"/>
      <c r="EA471" s="134"/>
      <c r="EB471" s="134"/>
      <c r="EC471" s="134"/>
      <c r="ED471" s="134"/>
      <c r="EE471" s="134"/>
      <c r="EF471" s="134"/>
    </row>
    <row r="472" spans="13:136" s="2" customFormat="1" hidden="1" x14ac:dyDescent="0.5">
      <c r="M472" s="137"/>
      <c r="N472" s="137"/>
      <c r="O472" s="137"/>
      <c r="P472" s="137"/>
      <c r="Q472" s="137"/>
      <c r="R472" s="137"/>
      <c r="S472" s="137"/>
      <c r="T472" s="137"/>
      <c r="U472" s="137"/>
      <c r="V472" s="137"/>
      <c r="DD472" s="136"/>
      <c r="DE472" s="134"/>
      <c r="DF472" s="134"/>
      <c r="DG472" s="134"/>
      <c r="DH472" s="134"/>
      <c r="DI472" s="134"/>
      <c r="DJ472" s="134"/>
      <c r="DK472" s="134"/>
      <c r="DL472" s="134"/>
      <c r="DM472" s="134"/>
      <c r="DN472" s="134"/>
      <c r="DO472" s="134"/>
      <c r="DP472" s="134"/>
      <c r="DQ472" s="134"/>
      <c r="DR472" s="134"/>
      <c r="DS472" s="134"/>
      <c r="DT472" s="134"/>
      <c r="DU472" s="134"/>
      <c r="DV472" s="134"/>
      <c r="DW472" s="134"/>
      <c r="DX472" s="134"/>
      <c r="DY472" s="134"/>
      <c r="DZ472" s="134"/>
      <c r="EA472" s="134"/>
      <c r="EB472" s="134"/>
      <c r="EC472" s="134"/>
      <c r="ED472" s="134"/>
      <c r="EE472" s="134"/>
      <c r="EF472" s="134"/>
    </row>
    <row r="473" spans="13:136" s="2" customFormat="1" hidden="1" x14ac:dyDescent="0.5">
      <c r="M473" s="137"/>
      <c r="N473" s="137"/>
      <c r="O473" s="137"/>
      <c r="P473" s="137"/>
      <c r="Q473" s="137"/>
      <c r="R473" s="137"/>
      <c r="S473" s="137"/>
      <c r="T473" s="137"/>
      <c r="U473" s="137"/>
      <c r="V473" s="137"/>
      <c r="DD473" s="136"/>
      <c r="DE473" s="134"/>
      <c r="DF473" s="134"/>
      <c r="DG473" s="134"/>
      <c r="DH473" s="134"/>
      <c r="DI473" s="134"/>
      <c r="DJ473" s="134"/>
      <c r="DK473" s="134"/>
      <c r="DL473" s="134"/>
      <c r="DM473" s="134"/>
      <c r="DN473" s="134"/>
      <c r="DO473" s="134"/>
      <c r="DP473" s="134"/>
      <c r="DQ473" s="134"/>
      <c r="DR473" s="134"/>
      <c r="DS473" s="134"/>
      <c r="DT473" s="134"/>
      <c r="DU473" s="134"/>
      <c r="DV473" s="134"/>
      <c r="DW473" s="134"/>
      <c r="DX473" s="134"/>
      <c r="DY473" s="134"/>
      <c r="DZ473" s="134"/>
      <c r="EA473" s="134"/>
      <c r="EB473" s="134"/>
      <c r="EC473" s="134"/>
      <c r="ED473" s="134"/>
      <c r="EE473" s="134"/>
      <c r="EF473" s="134"/>
    </row>
    <row r="474" spans="13:136" s="2" customFormat="1" hidden="1" x14ac:dyDescent="0.5">
      <c r="M474" s="137"/>
      <c r="N474" s="137"/>
      <c r="O474" s="137"/>
      <c r="P474" s="137"/>
      <c r="Q474" s="137"/>
      <c r="R474" s="137"/>
      <c r="S474" s="137"/>
      <c r="T474" s="137"/>
      <c r="U474" s="137"/>
      <c r="V474" s="137"/>
      <c r="DD474" s="136"/>
      <c r="DE474" s="134"/>
      <c r="DF474" s="134"/>
      <c r="DG474" s="134"/>
      <c r="DH474" s="134"/>
      <c r="DI474" s="134"/>
      <c r="DJ474" s="134"/>
      <c r="DK474" s="134"/>
      <c r="DL474" s="134"/>
      <c r="DM474" s="134"/>
      <c r="DN474" s="134"/>
      <c r="DO474" s="134"/>
      <c r="DP474" s="134"/>
      <c r="DQ474" s="134"/>
      <c r="DR474" s="134"/>
      <c r="DS474" s="134"/>
      <c r="DT474" s="134"/>
      <c r="DU474" s="134"/>
      <c r="DV474" s="134"/>
      <c r="DW474" s="134"/>
      <c r="DX474" s="134"/>
      <c r="DY474" s="134"/>
      <c r="DZ474" s="134"/>
      <c r="EA474" s="134"/>
      <c r="EB474" s="134"/>
      <c r="EC474" s="134"/>
      <c r="ED474" s="134"/>
      <c r="EE474" s="134"/>
      <c r="EF474" s="134"/>
    </row>
    <row r="475" spans="13:136" s="2" customFormat="1" hidden="1" x14ac:dyDescent="0.5">
      <c r="M475" s="137"/>
      <c r="N475" s="137"/>
      <c r="O475" s="137"/>
      <c r="P475" s="137"/>
      <c r="Q475" s="137"/>
      <c r="R475" s="137"/>
      <c r="S475" s="137"/>
      <c r="T475" s="137"/>
      <c r="U475" s="137"/>
      <c r="V475" s="137"/>
      <c r="DD475" s="136"/>
      <c r="DE475" s="134"/>
      <c r="DF475" s="134"/>
      <c r="DG475" s="134"/>
      <c r="DH475" s="134"/>
      <c r="DI475" s="134"/>
      <c r="DJ475" s="134"/>
      <c r="DK475" s="134"/>
      <c r="DL475" s="134"/>
      <c r="DM475" s="134"/>
      <c r="DN475" s="134"/>
      <c r="DO475" s="134"/>
      <c r="DP475" s="134"/>
      <c r="DQ475" s="134"/>
      <c r="DR475" s="134"/>
      <c r="DS475" s="134"/>
      <c r="DT475" s="134"/>
      <c r="DU475" s="134"/>
      <c r="DV475" s="134"/>
      <c r="DW475" s="134"/>
      <c r="DX475" s="134"/>
      <c r="DY475" s="134"/>
      <c r="DZ475" s="134"/>
      <c r="EA475" s="134"/>
      <c r="EB475" s="134"/>
      <c r="EC475" s="134"/>
      <c r="ED475" s="134"/>
      <c r="EE475" s="134"/>
      <c r="EF475" s="134"/>
    </row>
    <row r="476" spans="13:136" s="2" customFormat="1" hidden="1" x14ac:dyDescent="0.5">
      <c r="M476" s="137"/>
      <c r="N476" s="137"/>
      <c r="O476" s="137"/>
      <c r="P476" s="137"/>
      <c r="Q476" s="137"/>
      <c r="R476" s="137"/>
      <c r="S476" s="137"/>
      <c r="T476" s="137"/>
      <c r="U476" s="137"/>
      <c r="V476" s="137"/>
      <c r="DD476" s="136"/>
      <c r="DE476" s="134"/>
      <c r="DF476" s="134"/>
      <c r="DG476" s="134"/>
      <c r="DH476" s="134"/>
      <c r="DI476" s="134"/>
      <c r="DJ476" s="134"/>
      <c r="DK476" s="134"/>
      <c r="DL476" s="134"/>
      <c r="DM476" s="134"/>
      <c r="DN476" s="134"/>
      <c r="DO476" s="134"/>
      <c r="DP476" s="134"/>
      <c r="DQ476" s="134"/>
      <c r="DR476" s="134"/>
      <c r="DS476" s="134"/>
      <c r="DT476" s="134"/>
      <c r="DU476" s="134"/>
      <c r="DV476" s="134"/>
      <c r="DW476" s="134"/>
      <c r="DX476" s="134"/>
      <c r="DY476" s="134"/>
      <c r="DZ476" s="134"/>
      <c r="EA476" s="134"/>
      <c r="EB476" s="134"/>
      <c r="EC476" s="134"/>
      <c r="ED476" s="134"/>
      <c r="EE476" s="134"/>
      <c r="EF476" s="134"/>
    </row>
    <row r="477" spans="13:136" s="2" customFormat="1" hidden="1" x14ac:dyDescent="0.5">
      <c r="M477" s="137"/>
      <c r="N477" s="137"/>
      <c r="O477" s="137"/>
      <c r="P477" s="137"/>
      <c r="Q477" s="137"/>
      <c r="R477" s="137"/>
      <c r="S477" s="137"/>
      <c r="T477" s="137"/>
      <c r="U477" s="137"/>
      <c r="V477" s="137"/>
      <c r="DD477" s="136"/>
      <c r="DE477" s="134"/>
      <c r="DF477" s="134"/>
      <c r="DG477" s="134"/>
      <c r="DH477" s="134"/>
      <c r="DI477" s="134"/>
      <c r="DJ477" s="134"/>
      <c r="DK477" s="134"/>
      <c r="DL477" s="134"/>
      <c r="DM477" s="134"/>
      <c r="DN477" s="134"/>
      <c r="DO477" s="134"/>
      <c r="DP477" s="134"/>
      <c r="DQ477" s="134"/>
      <c r="DR477" s="134"/>
      <c r="DS477" s="134"/>
      <c r="DT477" s="134"/>
      <c r="DU477" s="134"/>
      <c r="DV477" s="134"/>
      <c r="DW477" s="134"/>
      <c r="DX477" s="134"/>
      <c r="DY477" s="134"/>
      <c r="DZ477" s="134"/>
      <c r="EA477" s="134"/>
      <c r="EB477" s="134"/>
      <c r="EC477" s="134"/>
      <c r="ED477" s="134"/>
      <c r="EE477" s="134"/>
      <c r="EF477" s="134"/>
    </row>
    <row r="478" spans="13:136" s="2" customFormat="1" hidden="1" x14ac:dyDescent="0.5">
      <c r="M478" s="137"/>
      <c r="N478" s="137"/>
      <c r="O478" s="137"/>
      <c r="P478" s="137"/>
      <c r="Q478" s="137"/>
      <c r="R478" s="137"/>
      <c r="S478" s="137"/>
      <c r="T478" s="137"/>
      <c r="U478" s="137"/>
      <c r="V478" s="137"/>
      <c r="DD478" s="136"/>
      <c r="DE478" s="134"/>
      <c r="DF478" s="134"/>
      <c r="DG478" s="134"/>
      <c r="DH478" s="134"/>
      <c r="DI478" s="134"/>
      <c r="DJ478" s="134"/>
      <c r="DK478" s="134"/>
      <c r="DL478" s="134"/>
      <c r="DM478" s="134"/>
      <c r="DN478" s="134"/>
      <c r="DO478" s="134"/>
      <c r="DP478" s="134"/>
      <c r="DQ478" s="134"/>
      <c r="DR478" s="134"/>
      <c r="DS478" s="134"/>
      <c r="DT478" s="134"/>
      <c r="DU478" s="134"/>
      <c r="DV478" s="134"/>
      <c r="DW478" s="134"/>
      <c r="DX478" s="134"/>
      <c r="DY478" s="134"/>
      <c r="DZ478" s="134"/>
      <c r="EA478" s="134"/>
      <c r="EB478" s="134"/>
      <c r="EC478" s="134"/>
      <c r="ED478" s="134"/>
      <c r="EE478" s="134"/>
      <c r="EF478" s="134"/>
    </row>
    <row r="479" spans="13:136" s="2" customFormat="1" hidden="1" x14ac:dyDescent="0.5">
      <c r="M479" s="137"/>
      <c r="N479" s="137"/>
      <c r="O479" s="137"/>
      <c r="P479" s="137"/>
      <c r="Q479" s="137"/>
      <c r="R479" s="137"/>
      <c r="S479" s="137"/>
      <c r="T479" s="137"/>
      <c r="U479" s="137"/>
      <c r="V479" s="137"/>
      <c r="DD479" s="136"/>
      <c r="DE479" s="134"/>
      <c r="DF479" s="134"/>
      <c r="DG479" s="134"/>
      <c r="DH479" s="134"/>
      <c r="DI479" s="134"/>
      <c r="DJ479" s="134"/>
      <c r="DK479" s="134"/>
      <c r="DL479" s="134"/>
      <c r="DM479" s="134"/>
      <c r="DN479" s="134"/>
      <c r="DO479" s="134"/>
      <c r="DP479" s="134"/>
      <c r="DQ479" s="134"/>
      <c r="DR479" s="134"/>
      <c r="DS479" s="134"/>
      <c r="DT479" s="134"/>
      <c r="DU479" s="134"/>
      <c r="DV479" s="134"/>
      <c r="DW479" s="134"/>
      <c r="DX479" s="134"/>
      <c r="DY479" s="134"/>
      <c r="DZ479" s="134"/>
      <c r="EA479" s="134"/>
      <c r="EB479" s="134"/>
      <c r="EC479" s="134"/>
      <c r="ED479" s="134"/>
      <c r="EE479" s="134"/>
      <c r="EF479" s="134"/>
    </row>
    <row r="480" spans="13:136" s="2" customFormat="1" hidden="1" x14ac:dyDescent="0.5">
      <c r="M480" s="137"/>
      <c r="N480" s="137"/>
      <c r="O480" s="137"/>
      <c r="P480" s="137"/>
      <c r="Q480" s="137"/>
      <c r="R480" s="137"/>
      <c r="S480" s="137"/>
      <c r="T480" s="137"/>
      <c r="U480" s="137"/>
      <c r="V480" s="137"/>
      <c r="DD480" s="136"/>
      <c r="DE480" s="134"/>
      <c r="DF480" s="134"/>
      <c r="DG480" s="134"/>
      <c r="DH480" s="134"/>
      <c r="DI480" s="134"/>
      <c r="DJ480" s="134"/>
      <c r="DK480" s="134"/>
      <c r="DL480" s="134"/>
      <c r="DM480" s="134"/>
      <c r="DN480" s="134"/>
      <c r="DO480" s="134"/>
      <c r="DP480" s="134"/>
      <c r="DQ480" s="134"/>
      <c r="DR480" s="134"/>
      <c r="DS480" s="134"/>
      <c r="DT480" s="134"/>
      <c r="DU480" s="134"/>
      <c r="DV480" s="134"/>
      <c r="DW480" s="134"/>
      <c r="DX480" s="134"/>
      <c r="DY480" s="134"/>
      <c r="DZ480" s="134"/>
      <c r="EA480" s="134"/>
      <c r="EB480" s="134"/>
      <c r="EC480" s="134"/>
      <c r="ED480" s="134"/>
      <c r="EE480" s="134"/>
      <c r="EF480" s="134"/>
    </row>
    <row r="481" spans="13:136" s="2" customFormat="1" hidden="1" x14ac:dyDescent="0.5">
      <c r="M481" s="137"/>
      <c r="N481" s="137"/>
      <c r="O481" s="137"/>
      <c r="P481" s="137"/>
      <c r="Q481" s="137"/>
      <c r="R481" s="137"/>
      <c r="S481" s="137"/>
      <c r="T481" s="137"/>
      <c r="U481" s="137"/>
      <c r="V481" s="137"/>
      <c r="DD481" s="136"/>
      <c r="DE481" s="134"/>
      <c r="DF481" s="134"/>
      <c r="DG481" s="134"/>
      <c r="DH481" s="134"/>
      <c r="DI481" s="134"/>
      <c r="DJ481" s="134"/>
      <c r="DK481" s="134"/>
      <c r="DL481" s="134"/>
      <c r="DM481" s="134"/>
      <c r="DN481" s="134"/>
      <c r="DO481" s="134"/>
      <c r="DP481" s="134"/>
      <c r="DQ481" s="134"/>
      <c r="DR481" s="134"/>
      <c r="DS481" s="134"/>
      <c r="DT481" s="134"/>
      <c r="DU481" s="134"/>
      <c r="DV481" s="134"/>
      <c r="DW481" s="134"/>
      <c r="DX481" s="134"/>
      <c r="DY481" s="134"/>
      <c r="DZ481" s="134"/>
      <c r="EA481" s="134"/>
      <c r="EB481" s="134"/>
      <c r="EC481" s="134"/>
      <c r="ED481" s="134"/>
      <c r="EE481" s="134"/>
      <c r="EF481" s="134"/>
    </row>
    <row r="482" spans="13:136" s="2" customFormat="1" hidden="1" x14ac:dyDescent="0.5">
      <c r="M482" s="137"/>
      <c r="N482" s="137"/>
      <c r="O482" s="137"/>
      <c r="P482" s="137"/>
      <c r="Q482" s="137"/>
      <c r="R482" s="137"/>
      <c r="S482" s="137"/>
      <c r="T482" s="137"/>
      <c r="U482" s="137"/>
      <c r="V482" s="137"/>
      <c r="DD482" s="136"/>
      <c r="DE482" s="134"/>
      <c r="DF482" s="134"/>
      <c r="DG482" s="134"/>
      <c r="DH482" s="134"/>
      <c r="DI482" s="134"/>
      <c r="DJ482" s="134"/>
      <c r="DK482" s="134"/>
      <c r="DL482" s="134"/>
      <c r="DM482" s="134"/>
      <c r="DN482" s="134"/>
      <c r="DO482" s="134"/>
      <c r="DP482" s="134"/>
      <c r="DQ482" s="134"/>
      <c r="DR482" s="134"/>
      <c r="DS482" s="134"/>
      <c r="DT482" s="134"/>
      <c r="DU482" s="134"/>
      <c r="DV482" s="134"/>
      <c r="DW482" s="134"/>
      <c r="DX482" s="134"/>
      <c r="DY482" s="134"/>
      <c r="DZ482" s="134"/>
      <c r="EA482" s="134"/>
      <c r="EB482" s="134"/>
      <c r="EC482" s="134"/>
      <c r="ED482" s="134"/>
      <c r="EE482" s="134"/>
      <c r="EF482" s="134"/>
    </row>
    <row r="483" spans="13:136" s="2" customFormat="1" hidden="1" x14ac:dyDescent="0.5">
      <c r="M483" s="137"/>
      <c r="N483" s="137"/>
      <c r="O483" s="137"/>
      <c r="P483" s="137"/>
      <c r="Q483" s="137"/>
      <c r="R483" s="137"/>
      <c r="S483" s="137"/>
      <c r="T483" s="137"/>
      <c r="U483" s="137"/>
      <c r="V483" s="137"/>
      <c r="DD483" s="136"/>
      <c r="DE483" s="134"/>
      <c r="DF483" s="134"/>
      <c r="DG483" s="134"/>
      <c r="DH483" s="134"/>
      <c r="DI483" s="134"/>
      <c r="DJ483" s="134"/>
      <c r="DK483" s="134"/>
      <c r="DL483" s="134"/>
      <c r="DM483" s="134"/>
      <c r="DN483" s="134"/>
      <c r="DO483" s="134"/>
      <c r="DP483" s="134"/>
      <c r="DQ483" s="134"/>
      <c r="DR483" s="134"/>
      <c r="DS483" s="134"/>
      <c r="DT483" s="134"/>
      <c r="DU483" s="134"/>
      <c r="DV483" s="134"/>
      <c r="DW483" s="134"/>
      <c r="DX483" s="134"/>
      <c r="DY483" s="134"/>
      <c r="DZ483" s="134"/>
      <c r="EA483" s="134"/>
      <c r="EB483" s="134"/>
      <c r="EC483" s="134"/>
      <c r="ED483" s="134"/>
      <c r="EE483" s="134"/>
      <c r="EF483" s="134"/>
    </row>
    <row r="484" spans="13:136" s="2" customFormat="1" hidden="1" x14ac:dyDescent="0.5">
      <c r="M484" s="137"/>
      <c r="N484" s="137"/>
      <c r="O484" s="137"/>
      <c r="P484" s="137"/>
      <c r="Q484" s="137"/>
      <c r="R484" s="137"/>
      <c r="S484" s="137"/>
      <c r="T484" s="137"/>
      <c r="U484" s="137"/>
      <c r="V484" s="137"/>
      <c r="DD484" s="136"/>
      <c r="DE484" s="134"/>
      <c r="DF484" s="134"/>
      <c r="DG484" s="134"/>
      <c r="DH484" s="134"/>
      <c r="DI484" s="134"/>
      <c r="DJ484" s="134"/>
      <c r="DK484" s="134"/>
      <c r="DL484" s="134"/>
      <c r="DM484" s="134"/>
      <c r="DN484" s="134"/>
      <c r="DO484" s="134"/>
      <c r="DP484" s="134"/>
      <c r="DQ484" s="134"/>
      <c r="DR484" s="134"/>
      <c r="DS484" s="134"/>
      <c r="DT484" s="134"/>
      <c r="DU484" s="134"/>
      <c r="DV484" s="134"/>
      <c r="DW484" s="134"/>
      <c r="DX484" s="134"/>
      <c r="DY484" s="134"/>
      <c r="DZ484" s="134"/>
      <c r="EA484" s="134"/>
      <c r="EB484" s="134"/>
      <c r="EC484" s="134"/>
      <c r="ED484" s="134"/>
      <c r="EE484" s="134"/>
      <c r="EF484" s="134"/>
    </row>
    <row r="485" spans="13:136" s="2" customFormat="1" hidden="1" x14ac:dyDescent="0.5">
      <c r="M485" s="137"/>
      <c r="N485" s="137"/>
      <c r="O485" s="137"/>
      <c r="P485" s="137"/>
      <c r="Q485" s="137"/>
      <c r="R485" s="137"/>
      <c r="S485" s="137"/>
      <c r="T485" s="137"/>
      <c r="U485" s="137"/>
      <c r="V485" s="137"/>
      <c r="DD485" s="136"/>
      <c r="DE485" s="134"/>
      <c r="DF485" s="134"/>
      <c r="DG485" s="134"/>
      <c r="DH485" s="134"/>
      <c r="DI485" s="134"/>
      <c r="DJ485" s="134"/>
      <c r="DK485" s="134"/>
      <c r="DL485" s="134"/>
      <c r="DM485" s="134"/>
      <c r="DN485" s="134"/>
      <c r="DO485" s="134"/>
      <c r="DP485" s="134"/>
      <c r="DQ485" s="134"/>
      <c r="DR485" s="134"/>
      <c r="DS485" s="134"/>
      <c r="DT485" s="134"/>
      <c r="DU485" s="134"/>
      <c r="DV485" s="134"/>
      <c r="DW485" s="134"/>
      <c r="DX485" s="134"/>
      <c r="DY485" s="134"/>
      <c r="DZ485" s="134"/>
      <c r="EA485" s="134"/>
      <c r="EB485" s="134"/>
      <c r="EC485" s="134"/>
      <c r="ED485" s="134"/>
      <c r="EE485" s="134"/>
      <c r="EF485" s="134"/>
    </row>
    <row r="486" spans="13:136" s="2" customFormat="1" hidden="1" x14ac:dyDescent="0.5">
      <c r="M486" s="137"/>
      <c r="N486" s="137"/>
      <c r="O486" s="137"/>
      <c r="P486" s="137"/>
      <c r="Q486" s="137"/>
      <c r="R486" s="137"/>
      <c r="S486" s="137"/>
      <c r="T486" s="137"/>
      <c r="U486" s="137"/>
      <c r="V486" s="137"/>
      <c r="DD486" s="136"/>
      <c r="DE486" s="134"/>
      <c r="DF486" s="134"/>
      <c r="DG486" s="134"/>
      <c r="DH486" s="134"/>
      <c r="DI486" s="134"/>
      <c r="DJ486" s="134"/>
      <c r="DK486" s="134"/>
      <c r="DL486" s="134"/>
      <c r="DM486" s="134"/>
      <c r="DN486" s="134"/>
      <c r="DO486" s="134"/>
      <c r="DP486" s="134"/>
      <c r="DQ486" s="134"/>
      <c r="DR486" s="134"/>
      <c r="DS486" s="134"/>
      <c r="DT486" s="134"/>
      <c r="DU486" s="134"/>
      <c r="DV486" s="134"/>
      <c r="DW486" s="134"/>
      <c r="DX486" s="134"/>
      <c r="DY486" s="134"/>
      <c r="DZ486" s="134"/>
      <c r="EA486" s="134"/>
      <c r="EB486" s="134"/>
      <c r="EC486" s="134"/>
      <c r="ED486" s="134"/>
      <c r="EE486" s="134"/>
      <c r="EF486" s="134"/>
    </row>
    <row r="487" spans="13:136" s="2" customFormat="1" hidden="1" x14ac:dyDescent="0.5">
      <c r="M487" s="137"/>
      <c r="N487" s="137"/>
      <c r="O487" s="137"/>
      <c r="P487" s="137"/>
      <c r="Q487" s="137"/>
      <c r="R487" s="137"/>
      <c r="S487" s="137"/>
      <c r="T487" s="137"/>
      <c r="U487" s="137"/>
      <c r="V487" s="137"/>
      <c r="DD487" s="136"/>
      <c r="DE487" s="134"/>
      <c r="DF487" s="134"/>
      <c r="DG487" s="134"/>
      <c r="DH487" s="134"/>
      <c r="DI487" s="134"/>
      <c r="DJ487" s="134"/>
      <c r="DK487" s="134"/>
      <c r="DL487" s="134"/>
      <c r="DM487" s="134"/>
      <c r="DN487" s="134"/>
      <c r="DO487" s="134"/>
      <c r="DP487" s="134"/>
      <c r="DQ487" s="134"/>
      <c r="DR487" s="134"/>
      <c r="DS487" s="134"/>
      <c r="DT487" s="134"/>
      <c r="DU487" s="134"/>
      <c r="DV487" s="134"/>
      <c r="DW487" s="134"/>
      <c r="DX487" s="134"/>
      <c r="DY487" s="134"/>
      <c r="DZ487" s="134"/>
      <c r="EA487" s="134"/>
      <c r="EB487" s="134"/>
      <c r="EC487" s="134"/>
      <c r="ED487" s="134"/>
      <c r="EE487" s="134"/>
      <c r="EF487" s="134"/>
    </row>
    <row r="488" spans="13:136" s="2" customFormat="1" hidden="1" x14ac:dyDescent="0.5">
      <c r="M488" s="137"/>
      <c r="N488" s="137"/>
      <c r="O488" s="137"/>
      <c r="P488" s="137"/>
      <c r="Q488" s="137"/>
      <c r="R488" s="137"/>
      <c r="S488" s="137"/>
      <c r="T488" s="137"/>
      <c r="U488" s="137"/>
      <c r="V488" s="137"/>
      <c r="DD488" s="136"/>
      <c r="DE488" s="134"/>
      <c r="DF488" s="134"/>
      <c r="DG488" s="134"/>
      <c r="DH488" s="134"/>
      <c r="DI488" s="134"/>
      <c r="DJ488" s="134"/>
      <c r="DK488" s="134"/>
      <c r="DL488" s="134"/>
      <c r="DM488" s="134"/>
      <c r="DN488" s="134"/>
      <c r="DO488" s="134"/>
      <c r="DP488" s="134"/>
      <c r="DQ488" s="134"/>
      <c r="DR488" s="134"/>
      <c r="DS488" s="134"/>
      <c r="DT488" s="134"/>
      <c r="DU488" s="134"/>
      <c r="DV488" s="134"/>
      <c r="DW488" s="134"/>
      <c r="DX488" s="134"/>
      <c r="DY488" s="134"/>
      <c r="DZ488" s="134"/>
      <c r="EA488" s="134"/>
      <c r="EB488" s="134"/>
      <c r="EC488" s="134"/>
      <c r="ED488" s="134"/>
      <c r="EE488" s="134"/>
      <c r="EF488" s="134"/>
    </row>
    <row r="489" spans="13:136" s="2" customFormat="1" hidden="1" x14ac:dyDescent="0.5">
      <c r="M489" s="137"/>
      <c r="N489" s="137"/>
      <c r="O489" s="137"/>
      <c r="P489" s="137"/>
      <c r="Q489" s="137"/>
      <c r="R489" s="137"/>
      <c r="S489" s="137"/>
      <c r="T489" s="137"/>
      <c r="U489" s="137"/>
      <c r="V489" s="137"/>
      <c r="DD489" s="136"/>
      <c r="DE489" s="134"/>
      <c r="DF489" s="134"/>
      <c r="DG489" s="134"/>
      <c r="DH489" s="134"/>
      <c r="DI489" s="134"/>
      <c r="DJ489" s="134"/>
      <c r="DK489" s="134"/>
      <c r="DL489" s="134"/>
      <c r="DM489" s="134"/>
      <c r="DN489" s="134"/>
      <c r="DO489" s="134"/>
      <c r="DP489" s="134"/>
      <c r="DQ489" s="134"/>
      <c r="DR489" s="134"/>
      <c r="DS489" s="134"/>
      <c r="DT489" s="134"/>
      <c r="DU489" s="134"/>
      <c r="DV489" s="134"/>
      <c r="DW489" s="134"/>
      <c r="DX489" s="134"/>
      <c r="DY489" s="134"/>
      <c r="DZ489" s="134"/>
      <c r="EA489" s="134"/>
      <c r="EB489" s="134"/>
      <c r="EC489" s="134"/>
      <c r="ED489" s="134"/>
      <c r="EE489" s="134"/>
      <c r="EF489" s="134"/>
    </row>
    <row r="490" spans="13:136" s="2" customFormat="1" hidden="1" x14ac:dyDescent="0.5">
      <c r="M490" s="137"/>
      <c r="N490" s="137"/>
      <c r="O490" s="137"/>
      <c r="P490" s="137"/>
      <c r="Q490" s="137"/>
      <c r="R490" s="137"/>
      <c r="S490" s="137"/>
      <c r="T490" s="137"/>
      <c r="U490" s="137"/>
      <c r="V490" s="137"/>
      <c r="DD490" s="136"/>
      <c r="DE490" s="134"/>
      <c r="DF490" s="134"/>
      <c r="DG490" s="134"/>
      <c r="DH490" s="134"/>
      <c r="DI490" s="134"/>
      <c r="DJ490" s="134"/>
      <c r="DK490" s="134"/>
      <c r="DL490" s="134"/>
      <c r="DM490" s="134"/>
      <c r="DN490" s="134"/>
      <c r="DO490" s="134"/>
      <c r="DP490" s="134"/>
      <c r="DQ490" s="134"/>
      <c r="DR490" s="134"/>
      <c r="DS490" s="134"/>
      <c r="DT490" s="134"/>
      <c r="DU490" s="134"/>
      <c r="DV490" s="134"/>
      <c r="DW490" s="134"/>
      <c r="DX490" s="134"/>
      <c r="DY490" s="134"/>
      <c r="DZ490" s="134"/>
      <c r="EA490" s="134"/>
      <c r="EB490" s="134"/>
      <c r="EC490" s="134"/>
      <c r="ED490" s="134"/>
      <c r="EE490" s="134"/>
      <c r="EF490" s="134"/>
    </row>
    <row r="491" spans="13:136" s="2" customFormat="1" hidden="1" x14ac:dyDescent="0.5">
      <c r="M491" s="137"/>
      <c r="N491" s="137"/>
      <c r="O491" s="137"/>
      <c r="P491" s="137"/>
      <c r="Q491" s="137"/>
      <c r="R491" s="137"/>
      <c r="S491" s="137"/>
      <c r="T491" s="137"/>
      <c r="U491" s="137"/>
      <c r="V491" s="137"/>
      <c r="DD491" s="136"/>
      <c r="DE491" s="134"/>
      <c r="DF491" s="134"/>
      <c r="DG491" s="134"/>
      <c r="DH491" s="134"/>
      <c r="DI491" s="134"/>
      <c r="DJ491" s="134"/>
      <c r="DK491" s="134"/>
      <c r="DL491" s="134"/>
      <c r="DM491" s="134"/>
      <c r="DN491" s="134"/>
      <c r="DO491" s="134"/>
      <c r="DP491" s="134"/>
      <c r="DQ491" s="134"/>
      <c r="DR491" s="134"/>
      <c r="DS491" s="134"/>
      <c r="DT491" s="134"/>
      <c r="DU491" s="134"/>
      <c r="DV491" s="134"/>
      <c r="DW491" s="134"/>
      <c r="DX491" s="134"/>
      <c r="DY491" s="134"/>
      <c r="DZ491" s="134"/>
      <c r="EA491" s="134"/>
      <c r="EB491" s="134"/>
      <c r="EC491" s="134"/>
      <c r="ED491" s="134"/>
      <c r="EE491" s="134"/>
      <c r="EF491" s="134"/>
    </row>
    <row r="492" spans="13:136" s="2" customFormat="1" hidden="1" x14ac:dyDescent="0.5">
      <c r="M492" s="137"/>
      <c r="N492" s="137"/>
      <c r="O492" s="137"/>
      <c r="P492" s="137"/>
      <c r="Q492" s="137"/>
      <c r="R492" s="137"/>
      <c r="S492" s="137"/>
      <c r="T492" s="137"/>
      <c r="U492" s="137"/>
      <c r="V492" s="137"/>
      <c r="DD492" s="136"/>
      <c r="DE492" s="134"/>
      <c r="DF492" s="134"/>
      <c r="DG492" s="134"/>
      <c r="DH492" s="134"/>
      <c r="DI492" s="134"/>
      <c r="DJ492" s="134"/>
      <c r="DK492" s="134"/>
      <c r="DL492" s="134"/>
      <c r="DM492" s="134"/>
      <c r="DN492" s="134"/>
      <c r="DO492" s="134"/>
      <c r="DP492" s="134"/>
      <c r="DQ492" s="134"/>
      <c r="DR492" s="134"/>
      <c r="DS492" s="134"/>
      <c r="DT492" s="134"/>
      <c r="DU492" s="134"/>
      <c r="DV492" s="134"/>
      <c r="DW492" s="134"/>
      <c r="DX492" s="134"/>
      <c r="DY492" s="134"/>
      <c r="DZ492" s="134"/>
      <c r="EA492" s="134"/>
      <c r="EB492" s="134"/>
      <c r="EC492" s="134"/>
      <c r="ED492" s="134"/>
      <c r="EE492" s="134"/>
      <c r="EF492" s="134"/>
    </row>
    <row r="493" spans="13:136" s="2" customFormat="1" hidden="1" x14ac:dyDescent="0.5">
      <c r="M493" s="137"/>
      <c r="N493" s="137"/>
      <c r="O493" s="137"/>
      <c r="P493" s="137"/>
      <c r="Q493" s="137"/>
      <c r="R493" s="137"/>
      <c r="S493" s="137"/>
      <c r="T493" s="137"/>
      <c r="U493" s="137"/>
      <c r="V493" s="137"/>
      <c r="DD493" s="136"/>
      <c r="DE493" s="134"/>
      <c r="DF493" s="134"/>
      <c r="DG493" s="134"/>
      <c r="DH493" s="134"/>
      <c r="DI493" s="134"/>
      <c r="DJ493" s="134"/>
      <c r="DK493" s="134"/>
      <c r="DL493" s="134"/>
      <c r="DM493" s="134"/>
      <c r="DN493" s="134"/>
      <c r="DO493" s="134"/>
      <c r="DP493" s="134"/>
      <c r="DQ493" s="134"/>
      <c r="DR493" s="134"/>
      <c r="DS493" s="134"/>
      <c r="DT493" s="134"/>
      <c r="DU493" s="134"/>
      <c r="DV493" s="134"/>
      <c r="DW493" s="134"/>
      <c r="DX493" s="134"/>
      <c r="DY493" s="134"/>
      <c r="DZ493" s="134"/>
      <c r="EA493" s="134"/>
      <c r="EB493" s="134"/>
      <c r="EC493" s="134"/>
      <c r="ED493" s="134"/>
      <c r="EE493" s="134"/>
      <c r="EF493" s="134"/>
    </row>
    <row r="494" spans="13:136" s="2" customFormat="1" hidden="1" x14ac:dyDescent="0.5">
      <c r="M494" s="137"/>
      <c r="N494" s="137"/>
      <c r="O494" s="137"/>
      <c r="P494" s="137"/>
      <c r="Q494" s="137"/>
      <c r="R494" s="137"/>
      <c r="S494" s="137"/>
      <c r="T494" s="137"/>
      <c r="U494" s="137"/>
      <c r="V494" s="137"/>
      <c r="DD494" s="136"/>
      <c r="DE494" s="134"/>
      <c r="DF494" s="134"/>
      <c r="DG494" s="134"/>
      <c r="DH494" s="134"/>
      <c r="DI494" s="134"/>
      <c r="DJ494" s="134"/>
      <c r="DK494" s="134"/>
      <c r="DL494" s="134"/>
      <c r="DM494" s="134"/>
      <c r="DN494" s="134"/>
      <c r="DO494" s="134"/>
      <c r="DP494" s="134"/>
      <c r="DQ494" s="134"/>
      <c r="DR494" s="134"/>
      <c r="DS494" s="134"/>
      <c r="DT494" s="134"/>
      <c r="DU494" s="134"/>
      <c r="DV494" s="134"/>
      <c r="DW494" s="134"/>
      <c r="DX494" s="134"/>
      <c r="DY494" s="134"/>
      <c r="DZ494" s="134"/>
      <c r="EA494" s="134"/>
      <c r="EB494" s="134"/>
      <c r="EC494" s="134"/>
      <c r="ED494" s="134"/>
      <c r="EE494" s="134"/>
      <c r="EF494" s="134"/>
    </row>
    <row r="495" spans="13:136" s="2" customFormat="1" hidden="1" x14ac:dyDescent="0.5">
      <c r="M495" s="137"/>
      <c r="N495" s="137"/>
      <c r="O495" s="137"/>
      <c r="P495" s="137"/>
      <c r="Q495" s="137"/>
      <c r="R495" s="137"/>
      <c r="S495" s="137"/>
      <c r="T495" s="137"/>
      <c r="U495" s="137"/>
      <c r="V495" s="137"/>
      <c r="DD495" s="136"/>
      <c r="DE495" s="134"/>
      <c r="DF495" s="134"/>
      <c r="DG495" s="134"/>
      <c r="DH495" s="134"/>
      <c r="DI495" s="134"/>
      <c r="DJ495" s="134"/>
      <c r="DK495" s="134"/>
      <c r="DL495" s="134"/>
      <c r="DM495" s="134"/>
      <c r="DN495" s="134"/>
      <c r="DO495" s="134"/>
      <c r="DP495" s="134"/>
      <c r="DQ495" s="134"/>
      <c r="DR495" s="134"/>
      <c r="DS495" s="134"/>
      <c r="DT495" s="134"/>
      <c r="DU495" s="134"/>
      <c r="DV495" s="134"/>
      <c r="DW495" s="134"/>
      <c r="DX495" s="134"/>
      <c r="DY495" s="134"/>
      <c r="DZ495" s="134"/>
      <c r="EA495" s="134"/>
      <c r="EB495" s="134"/>
      <c r="EC495" s="134"/>
      <c r="ED495" s="134"/>
      <c r="EE495" s="134"/>
      <c r="EF495" s="134"/>
    </row>
    <row r="496" spans="13:136" s="2" customFormat="1" hidden="1" x14ac:dyDescent="0.5">
      <c r="M496" s="137"/>
      <c r="N496" s="137"/>
      <c r="O496" s="137"/>
      <c r="P496" s="137"/>
      <c r="Q496" s="137"/>
      <c r="R496" s="137"/>
      <c r="S496" s="137"/>
      <c r="T496" s="137"/>
      <c r="U496" s="137"/>
      <c r="V496" s="137"/>
      <c r="DD496" s="136"/>
      <c r="DE496" s="134"/>
      <c r="DF496" s="134"/>
      <c r="DG496" s="134"/>
      <c r="DH496" s="134"/>
      <c r="DI496" s="134"/>
      <c r="DJ496" s="134"/>
      <c r="DK496" s="134"/>
      <c r="DL496" s="134"/>
      <c r="DM496" s="134"/>
      <c r="DN496" s="134"/>
      <c r="DO496" s="134"/>
      <c r="DP496" s="134"/>
      <c r="DQ496" s="134"/>
      <c r="DR496" s="134"/>
      <c r="DS496" s="134"/>
      <c r="DT496" s="134"/>
      <c r="DU496" s="134"/>
      <c r="DV496" s="134"/>
      <c r="DW496" s="134"/>
      <c r="DX496" s="134"/>
      <c r="DY496" s="134"/>
      <c r="DZ496" s="134"/>
      <c r="EA496" s="134"/>
      <c r="EB496" s="134"/>
      <c r="EC496" s="134"/>
      <c r="ED496" s="134"/>
      <c r="EE496" s="134"/>
      <c r="EF496" s="134"/>
    </row>
    <row r="497" spans="13:136" s="2" customFormat="1" hidden="1" x14ac:dyDescent="0.5">
      <c r="M497" s="137"/>
      <c r="N497" s="137"/>
      <c r="O497" s="137"/>
      <c r="P497" s="137"/>
      <c r="Q497" s="137"/>
      <c r="R497" s="137"/>
      <c r="S497" s="137"/>
      <c r="T497" s="137"/>
      <c r="U497" s="137"/>
      <c r="V497" s="137"/>
      <c r="DD497" s="136"/>
      <c r="DE497" s="134"/>
      <c r="DF497" s="134"/>
      <c r="DG497" s="134"/>
      <c r="DH497" s="134"/>
      <c r="DI497" s="134"/>
      <c r="DJ497" s="134"/>
      <c r="DK497" s="134"/>
      <c r="DL497" s="134"/>
      <c r="DM497" s="134"/>
      <c r="DN497" s="134"/>
      <c r="DO497" s="134"/>
      <c r="DP497" s="134"/>
      <c r="DQ497" s="134"/>
      <c r="DR497" s="134"/>
      <c r="DS497" s="134"/>
      <c r="DT497" s="134"/>
      <c r="DU497" s="134"/>
      <c r="DV497" s="134"/>
      <c r="DW497" s="134"/>
      <c r="DX497" s="134"/>
      <c r="DY497" s="134"/>
      <c r="DZ497" s="134"/>
      <c r="EA497" s="134"/>
      <c r="EB497" s="134"/>
      <c r="EC497" s="134"/>
      <c r="ED497" s="134"/>
      <c r="EE497" s="134"/>
      <c r="EF497" s="134"/>
    </row>
    <row r="498" spans="13:136" s="2" customFormat="1" hidden="1" x14ac:dyDescent="0.5">
      <c r="M498" s="137"/>
      <c r="N498" s="137"/>
      <c r="O498" s="137"/>
      <c r="P498" s="137"/>
      <c r="Q498" s="137"/>
      <c r="R498" s="137"/>
      <c r="S498" s="137"/>
      <c r="T498" s="137"/>
      <c r="U498" s="137"/>
      <c r="V498" s="137"/>
      <c r="DD498" s="136"/>
      <c r="DE498" s="134"/>
      <c r="DF498" s="134"/>
      <c r="DG498" s="134"/>
      <c r="DH498" s="134"/>
      <c r="DI498" s="134"/>
      <c r="DJ498" s="134"/>
      <c r="DK498" s="134"/>
      <c r="DL498" s="134"/>
      <c r="DM498" s="134"/>
      <c r="DN498" s="134"/>
      <c r="DO498" s="134"/>
      <c r="DP498" s="134"/>
      <c r="DQ498" s="134"/>
      <c r="DR498" s="134"/>
      <c r="DS498" s="134"/>
      <c r="DT498" s="134"/>
      <c r="DU498" s="134"/>
      <c r="DV498" s="134"/>
      <c r="DW498" s="134"/>
      <c r="DX498" s="134"/>
      <c r="DY498" s="134"/>
      <c r="DZ498" s="134"/>
      <c r="EA498" s="134"/>
      <c r="EB498" s="134"/>
      <c r="EC498" s="134"/>
      <c r="ED498" s="134"/>
      <c r="EE498" s="134"/>
      <c r="EF498" s="134"/>
    </row>
    <row r="499" spans="13:136" s="2" customFormat="1" hidden="1" x14ac:dyDescent="0.5">
      <c r="M499" s="137"/>
      <c r="N499" s="137"/>
      <c r="O499" s="137"/>
      <c r="P499" s="137"/>
      <c r="Q499" s="137"/>
      <c r="R499" s="137"/>
      <c r="S499" s="137"/>
      <c r="T499" s="137"/>
      <c r="U499" s="137"/>
      <c r="V499" s="137"/>
      <c r="DD499" s="136"/>
      <c r="DE499" s="134"/>
      <c r="DF499" s="134"/>
      <c r="DG499" s="134"/>
      <c r="DH499" s="134"/>
      <c r="DI499" s="134"/>
      <c r="DJ499" s="134"/>
      <c r="DK499" s="134"/>
      <c r="DL499" s="134"/>
      <c r="DM499" s="134"/>
      <c r="DN499" s="134"/>
      <c r="DO499" s="134"/>
      <c r="DP499" s="134"/>
      <c r="DQ499" s="134"/>
      <c r="DR499" s="134"/>
      <c r="DS499" s="134"/>
      <c r="DT499" s="134"/>
      <c r="DU499" s="134"/>
      <c r="DV499" s="134"/>
      <c r="DW499" s="134"/>
      <c r="DX499" s="134"/>
      <c r="DY499" s="134"/>
      <c r="DZ499" s="134"/>
      <c r="EA499" s="134"/>
      <c r="EB499" s="134"/>
      <c r="EC499" s="134"/>
      <c r="ED499" s="134"/>
      <c r="EE499" s="134"/>
      <c r="EF499" s="134"/>
    </row>
    <row r="500" spans="13:136" s="2" customFormat="1" hidden="1" x14ac:dyDescent="0.5">
      <c r="M500" s="137"/>
      <c r="N500" s="137"/>
      <c r="O500" s="137"/>
      <c r="P500" s="137"/>
      <c r="Q500" s="137"/>
      <c r="R500" s="137"/>
      <c r="S500" s="137"/>
      <c r="T500" s="137"/>
      <c r="U500" s="137"/>
      <c r="V500" s="137"/>
      <c r="DD500" s="136"/>
      <c r="DE500" s="134"/>
      <c r="DF500" s="134"/>
      <c r="DG500" s="134"/>
      <c r="DH500" s="134"/>
      <c r="DI500" s="134"/>
      <c r="DJ500" s="134"/>
      <c r="DK500" s="134"/>
      <c r="DL500" s="134"/>
      <c r="DM500" s="134"/>
      <c r="DN500" s="134"/>
      <c r="DO500" s="134"/>
      <c r="DP500" s="134"/>
      <c r="DQ500" s="134"/>
      <c r="DR500" s="134"/>
      <c r="DS500" s="134"/>
      <c r="DT500" s="134"/>
      <c r="DU500" s="134"/>
      <c r="DV500" s="134"/>
      <c r="DW500" s="134"/>
      <c r="DX500" s="134"/>
      <c r="DY500" s="134"/>
      <c r="DZ500" s="134"/>
      <c r="EA500" s="134"/>
      <c r="EB500" s="134"/>
      <c r="EC500" s="134"/>
      <c r="ED500" s="134"/>
      <c r="EE500" s="134"/>
      <c r="EF500" s="134"/>
    </row>
    <row r="501" spans="13:136" s="2" customFormat="1" hidden="1" x14ac:dyDescent="0.5">
      <c r="M501" s="137"/>
      <c r="N501" s="137"/>
      <c r="O501" s="137"/>
      <c r="P501" s="137"/>
      <c r="Q501" s="137"/>
      <c r="R501" s="137"/>
      <c r="S501" s="137"/>
      <c r="T501" s="137"/>
      <c r="U501" s="137"/>
      <c r="V501" s="137"/>
      <c r="DD501" s="136"/>
      <c r="DE501" s="134"/>
      <c r="DF501" s="134"/>
      <c r="DG501" s="134"/>
      <c r="DH501" s="134"/>
      <c r="DI501" s="134"/>
      <c r="DJ501" s="134"/>
      <c r="DK501" s="134"/>
      <c r="DL501" s="134"/>
      <c r="DM501" s="134"/>
      <c r="DN501" s="134"/>
      <c r="DO501" s="134"/>
      <c r="DP501" s="134"/>
      <c r="DQ501" s="134"/>
      <c r="DR501" s="134"/>
      <c r="DS501" s="134"/>
      <c r="DT501" s="134"/>
      <c r="DU501" s="134"/>
      <c r="DV501" s="134"/>
      <c r="DW501" s="134"/>
      <c r="DX501" s="134"/>
      <c r="DY501" s="134"/>
      <c r="DZ501" s="134"/>
      <c r="EA501" s="134"/>
      <c r="EB501" s="134"/>
      <c r="EC501" s="134"/>
      <c r="ED501" s="134"/>
      <c r="EE501" s="134"/>
      <c r="EF501" s="134"/>
    </row>
    <row r="502" spans="13:136" s="2" customFormat="1" hidden="1" x14ac:dyDescent="0.5">
      <c r="M502" s="137"/>
      <c r="N502" s="137"/>
      <c r="O502" s="137"/>
      <c r="P502" s="137"/>
      <c r="Q502" s="137"/>
      <c r="R502" s="137"/>
      <c r="S502" s="137"/>
      <c r="T502" s="137"/>
      <c r="U502" s="137"/>
      <c r="V502" s="137"/>
      <c r="DD502" s="136"/>
      <c r="DE502" s="134"/>
      <c r="DF502" s="134"/>
      <c r="DG502" s="134"/>
      <c r="DH502" s="134"/>
      <c r="DI502" s="134"/>
      <c r="DJ502" s="134"/>
      <c r="DK502" s="134"/>
      <c r="DL502" s="134"/>
      <c r="DM502" s="134"/>
      <c r="DN502" s="134"/>
      <c r="DO502" s="134"/>
      <c r="DP502" s="134"/>
      <c r="DQ502" s="134"/>
      <c r="DR502" s="134"/>
      <c r="DS502" s="134"/>
      <c r="DT502" s="134"/>
      <c r="DU502" s="134"/>
      <c r="DV502" s="134"/>
      <c r="DW502" s="134"/>
      <c r="DX502" s="134"/>
      <c r="DY502" s="134"/>
      <c r="DZ502" s="134"/>
      <c r="EA502" s="134"/>
      <c r="EB502" s="134"/>
      <c r="EC502" s="134"/>
      <c r="ED502" s="134"/>
      <c r="EE502" s="134"/>
      <c r="EF502" s="134"/>
    </row>
    <row r="503" spans="13:136" s="2" customFormat="1" hidden="1" x14ac:dyDescent="0.5">
      <c r="M503" s="137"/>
      <c r="N503" s="137"/>
      <c r="O503" s="137"/>
      <c r="P503" s="137"/>
      <c r="Q503" s="137"/>
      <c r="R503" s="137"/>
      <c r="S503" s="137"/>
      <c r="T503" s="137"/>
      <c r="U503" s="137"/>
      <c r="V503" s="137"/>
      <c r="DD503" s="136"/>
      <c r="DE503" s="134"/>
      <c r="DF503" s="134"/>
      <c r="DG503" s="134"/>
      <c r="DH503" s="134"/>
      <c r="DI503" s="134"/>
      <c r="DJ503" s="134"/>
      <c r="DK503" s="134"/>
      <c r="DL503" s="134"/>
      <c r="DM503" s="134"/>
      <c r="DN503" s="134"/>
      <c r="DO503" s="134"/>
      <c r="DP503" s="134"/>
      <c r="DQ503" s="134"/>
      <c r="DR503" s="134"/>
      <c r="DS503" s="134"/>
      <c r="DT503" s="134"/>
      <c r="DU503" s="134"/>
      <c r="DV503" s="134"/>
      <c r="DW503" s="134"/>
      <c r="DX503" s="134"/>
      <c r="DY503" s="134"/>
      <c r="DZ503" s="134"/>
      <c r="EA503" s="134"/>
      <c r="EB503" s="134"/>
      <c r="EC503" s="134"/>
      <c r="ED503" s="134"/>
      <c r="EE503" s="134"/>
      <c r="EF503" s="134"/>
    </row>
    <row r="504" spans="13:136" s="2" customFormat="1" hidden="1" x14ac:dyDescent="0.5">
      <c r="M504" s="137"/>
      <c r="N504" s="137"/>
      <c r="O504" s="137"/>
      <c r="P504" s="137"/>
      <c r="Q504" s="137"/>
      <c r="R504" s="137"/>
      <c r="S504" s="137"/>
      <c r="T504" s="137"/>
      <c r="U504" s="137"/>
      <c r="V504" s="137"/>
      <c r="DD504" s="136"/>
      <c r="DE504" s="134"/>
      <c r="DF504" s="134"/>
      <c r="DG504" s="134"/>
      <c r="DH504" s="134"/>
      <c r="DI504" s="134"/>
      <c r="DJ504" s="134"/>
      <c r="DK504" s="134"/>
      <c r="DL504" s="134"/>
      <c r="DM504" s="134"/>
      <c r="DN504" s="134"/>
      <c r="DO504" s="134"/>
      <c r="DP504" s="134"/>
      <c r="DQ504" s="134"/>
      <c r="DR504" s="134"/>
      <c r="DS504" s="134"/>
      <c r="DT504" s="134"/>
      <c r="DU504" s="134"/>
      <c r="DV504" s="134"/>
      <c r="DW504" s="134"/>
      <c r="DX504" s="134"/>
      <c r="DY504" s="134"/>
      <c r="DZ504" s="134"/>
      <c r="EA504" s="134"/>
      <c r="EB504" s="134"/>
      <c r="EC504" s="134"/>
      <c r="ED504" s="134"/>
      <c r="EE504" s="134"/>
      <c r="EF504" s="134"/>
    </row>
    <row r="505" spans="13:136" s="2" customFormat="1" hidden="1" x14ac:dyDescent="0.5">
      <c r="M505" s="137"/>
      <c r="N505" s="137"/>
      <c r="O505" s="137"/>
      <c r="P505" s="137"/>
      <c r="Q505" s="137"/>
      <c r="R505" s="137"/>
      <c r="S505" s="137"/>
      <c r="T505" s="137"/>
      <c r="U505" s="137"/>
      <c r="V505" s="137"/>
      <c r="DD505" s="136"/>
      <c r="DE505" s="134"/>
      <c r="DF505" s="134"/>
      <c r="DG505" s="134"/>
      <c r="DH505" s="134"/>
      <c r="DI505" s="134"/>
      <c r="DJ505" s="134"/>
      <c r="DK505" s="134"/>
      <c r="DL505" s="134"/>
      <c r="DM505" s="134"/>
      <c r="DN505" s="134"/>
      <c r="DO505" s="134"/>
      <c r="DP505" s="134"/>
      <c r="DQ505" s="134"/>
      <c r="DR505" s="134"/>
      <c r="DS505" s="134"/>
      <c r="DT505" s="134"/>
      <c r="DU505" s="134"/>
      <c r="DV505" s="134"/>
      <c r="DW505" s="134"/>
      <c r="DX505" s="134"/>
      <c r="DY505" s="134"/>
      <c r="DZ505" s="134"/>
      <c r="EA505" s="134"/>
      <c r="EB505" s="134"/>
      <c r="EC505" s="134"/>
      <c r="ED505" s="134"/>
      <c r="EE505" s="134"/>
      <c r="EF505" s="134"/>
    </row>
    <row r="506" spans="13:136" s="2" customFormat="1" hidden="1" x14ac:dyDescent="0.5">
      <c r="M506" s="137"/>
      <c r="N506" s="137"/>
      <c r="O506" s="137"/>
      <c r="P506" s="137"/>
      <c r="Q506" s="137"/>
      <c r="R506" s="137"/>
      <c r="S506" s="137"/>
      <c r="T506" s="137"/>
      <c r="U506" s="137"/>
      <c r="V506" s="137"/>
      <c r="DD506" s="136"/>
      <c r="DE506" s="134"/>
      <c r="DF506" s="134"/>
      <c r="DG506" s="134"/>
      <c r="DH506" s="134"/>
      <c r="DI506" s="134"/>
      <c r="DJ506" s="134"/>
      <c r="DK506" s="134"/>
      <c r="DL506" s="134"/>
      <c r="DM506" s="134"/>
      <c r="DN506" s="134"/>
      <c r="DO506" s="134"/>
      <c r="DP506" s="134"/>
      <c r="DQ506" s="134"/>
      <c r="DR506" s="134"/>
      <c r="DS506" s="134"/>
      <c r="DT506" s="134"/>
      <c r="DU506" s="134"/>
      <c r="DV506" s="134"/>
      <c r="DW506" s="134"/>
      <c r="DX506" s="134"/>
      <c r="DY506" s="134"/>
      <c r="DZ506" s="134"/>
      <c r="EA506" s="134"/>
      <c r="EB506" s="134"/>
      <c r="EC506" s="134"/>
      <c r="ED506" s="134"/>
      <c r="EE506" s="134"/>
      <c r="EF506" s="134"/>
    </row>
    <row r="507" spans="13:136" s="2" customFormat="1" hidden="1" x14ac:dyDescent="0.5">
      <c r="M507" s="137"/>
      <c r="N507" s="137"/>
      <c r="O507" s="137"/>
      <c r="P507" s="137"/>
      <c r="Q507" s="137"/>
      <c r="R507" s="137"/>
      <c r="S507" s="137"/>
      <c r="T507" s="137"/>
      <c r="U507" s="137"/>
      <c r="V507" s="137"/>
      <c r="DD507" s="136"/>
      <c r="DE507" s="134"/>
      <c r="DF507" s="134"/>
      <c r="DG507" s="134"/>
      <c r="DH507" s="134"/>
      <c r="DI507" s="134"/>
      <c r="DJ507" s="134"/>
      <c r="DK507" s="134"/>
      <c r="DL507" s="134"/>
      <c r="DM507" s="134"/>
      <c r="DN507" s="134"/>
      <c r="DO507" s="134"/>
      <c r="DP507" s="134"/>
      <c r="DQ507" s="134"/>
      <c r="DR507" s="134"/>
      <c r="DS507" s="134"/>
      <c r="DT507" s="134"/>
      <c r="DU507" s="134"/>
      <c r="DV507" s="134"/>
      <c r="DW507" s="134"/>
      <c r="DX507" s="134"/>
      <c r="DY507" s="134"/>
      <c r="DZ507" s="134"/>
      <c r="EA507" s="134"/>
      <c r="EB507" s="134"/>
      <c r="EC507" s="134"/>
      <c r="ED507" s="134"/>
      <c r="EE507" s="134"/>
      <c r="EF507" s="134"/>
    </row>
    <row r="508" spans="13:136" s="2" customFormat="1" hidden="1" x14ac:dyDescent="0.5">
      <c r="M508" s="137"/>
      <c r="N508" s="137"/>
      <c r="O508" s="137"/>
      <c r="P508" s="137"/>
      <c r="Q508" s="137"/>
      <c r="R508" s="137"/>
      <c r="S508" s="137"/>
      <c r="T508" s="137"/>
      <c r="U508" s="137"/>
      <c r="V508" s="137"/>
      <c r="DD508" s="136"/>
      <c r="DE508" s="134"/>
      <c r="DF508" s="134"/>
      <c r="DG508" s="134"/>
      <c r="DH508" s="134"/>
      <c r="DI508" s="134"/>
      <c r="DJ508" s="134"/>
      <c r="DK508" s="134"/>
      <c r="DL508" s="134"/>
      <c r="DM508" s="134"/>
      <c r="DN508" s="134"/>
      <c r="DO508" s="134"/>
      <c r="DP508" s="134"/>
      <c r="DQ508" s="134"/>
      <c r="DR508" s="134"/>
      <c r="DS508" s="134"/>
      <c r="DT508" s="134"/>
      <c r="DU508" s="134"/>
      <c r="DV508" s="134"/>
      <c r="DW508" s="134"/>
      <c r="DX508" s="134"/>
      <c r="DY508" s="134"/>
      <c r="DZ508" s="134"/>
      <c r="EA508" s="134"/>
      <c r="EB508" s="134"/>
      <c r="EC508" s="134"/>
      <c r="ED508" s="134"/>
      <c r="EE508" s="134"/>
      <c r="EF508" s="134"/>
    </row>
    <row r="509" spans="13:136" s="2" customFormat="1" hidden="1" x14ac:dyDescent="0.5">
      <c r="M509" s="137"/>
      <c r="N509" s="137"/>
      <c r="O509" s="137"/>
      <c r="P509" s="137"/>
      <c r="Q509" s="137"/>
      <c r="R509" s="137"/>
      <c r="S509" s="137"/>
      <c r="T509" s="137"/>
      <c r="U509" s="137"/>
      <c r="V509" s="137"/>
      <c r="DD509" s="136"/>
      <c r="DE509" s="134"/>
      <c r="DF509" s="134"/>
      <c r="DG509" s="134"/>
      <c r="DH509" s="134"/>
      <c r="DI509" s="134"/>
      <c r="DJ509" s="134"/>
      <c r="DK509" s="134"/>
      <c r="DL509" s="134"/>
      <c r="DM509" s="134"/>
      <c r="DN509" s="134"/>
      <c r="DO509" s="134"/>
      <c r="DP509" s="134"/>
      <c r="DQ509" s="134"/>
      <c r="DR509" s="134"/>
      <c r="DS509" s="134"/>
      <c r="DT509" s="134"/>
      <c r="DU509" s="134"/>
      <c r="DV509" s="134"/>
      <c r="DW509" s="134"/>
      <c r="DX509" s="134"/>
      <c r="DY509" s="134"/>
      <c r="DZ509" s="134"/>
      <c r="EA509" s="134"/>
      <c r="EB509" s="134"/>
      <c r="EC509" s="134"/>
      <c r="ED509" s="134"/>
      <c r="EE509" s="134"/>
      <c r="EF509" s="134"/>
    </row>
    <row r="510" spans="13:136" s="2" customFormat="1" hidden="1" x14ac:dyDescent="0.5">
      <c r="M510" s="137"/>
      <c r="N510" s="137"/>
      <c r="O510" s="137"/>
      <c r="P510" s="137"/>
      <c r="Q510" s="137"/>
      <c r="R510" s="137"/>
      <c r="S510" s="137"/>
      <c r="T510" s="137"/>
      <c r="U510" s="137"/>
      <c r="V510" s="137"/>
      <c r="DD510" s="136"/>
      <c r="DE510" s="134"/>
      <c r="DF510" s="134"/>
      <c r="DG510" s="134"/>
      <c r="DH510" s="134"/>
      <c r="DI510" s="134"/>
      <c r="DJ510" s="134"/>
      <c r="DK510" s="134"/>
      <c r="DL510" s="134"/>
      <c r="DM510" s="134"/>
      <c r="DN510" s="134"/>
      <c r="DO510" s="134"/>
      <c r="DP510" s="134"/>
      <c r="DQ510" s="134"/>
      <c r="DR510" s="134"/>
      <c r="DS510" s="134"/>
      <c r="DT510" s="134"/>
      <c r="DU510" s="134"/>
      <c r="DV510" s="134"/>
      <c r="DW510" s="134"/>
      <c r="DX510" s="134"/>
      <c r="DY510" s="134"/>
      <c r="DZ510" s="134"/>
      <c r="EA510" s="134"/>
      <c r="EB510" s="134"/>
      <c r="EC510" s="134"/>
      <c r="ED510" s="134"/>
      <c r="EE510" s="134"/>
      <c r="EF510" s="134"/>
    </row>
    <row r="511" spans="13:136" s="2" customFormat="1" hidden="1" x14ac:dyDescent="0.5">
      <c r="M511" s="137"/>
      <c r="N511" s="137"/>
      <c r="O511" s="137"/>
      <c r="P511" s="137"/>
      <c r="Q511" s="137"/>
      <c r="R511" s="137"/>
      <c r="S511" s="137"/>
      <c r="T511" s="137"/>
      <c r="U511" s="137"/>
      <c r="V511" s="137"/>
      <c r="DD511" s="136"/>
      <c r="DE511" s="134"/>
      <c r="DF511" s="134"/>
      <c r="DG511" s="134"/>
      <c r="DH511" s="134"/>
      <c r="DI511" s="134"/>
      <c r="DJ511" s="134"/>
      <c r="DK511" s="134"/>
      <c r="DL511" s="134"/>
      <c r="DM511" s="134"/>
      <c r="DN511" s="134"/>
      <c r="DO511" s="134"/>
      <c r="DP511" s="134"/>
      <c r="DQ511" s="134"/>
      <c r="DR511" s="134"/>
      <c r="DS511" s="134"/>
      <c r="DT511" s="134"/>
      <c r="DU511" s="134"/>
      <c r="DV511" s="134"/>
      <c r="DW511" s="134"/>
      <c r="DX511" s="134"/>
      <c r="DY511" s="134"/>
      <c r="DZ511" s="134"/>
      <c r="EA511" s="134"/>
      <c r="EB511" s="134"/>
      <c r="EC511" s="134"/>
      <c r="ED511" s="134"/>
      <c r="EE511" s="134"/>
      <c r="EF511" s="134"/>
    </row>
    <row r="512" spans="13:136" s="2" customFormat="1" hidden="1" x14ac:dyDescent="0.5">
      <c r="M512" s="137"/>
      <c r="N512" s="137"/>
      <c r="O512" s="137"/>
      <c r="P512" s="137"/>
      <c r="Q512" s="137"/>
      <c r="R512" s="137"/>
      <c r="S512" s="137"/>
      <c r="T512" s="137"/>
      <c r="U512" s="137"/>
      <c r="V512" s="137"/>
      <c r="DD512" s="136"/>
      <c r="DE512" s="134"/>
      <c r="DF512" s="134"/>
      <c r="DG512" s="134"/>
      <c r="DH512" s="134"/>
      <c r="DI512" s="134"/>
      <c r="DJ512" s="134"/>
      <c r="DK512" s="134"/>
      <c r="DL512" s="134"/>
      <c r="DM512" s="134"/>
      <c r="DN512" s="134"/>
      <c r="DO512" s="134"/>
      <c r="DP512" s="134"/>
      <c r="DQ512" s="134"/>
      <c r="DR512" s="134"/>
      <c r="DS512" s="134"/>
      <c r="DT512" s="134"/>
      <c r="DU512" s="134"/>
      <c r="DV512" s="134"/>
      <c r="DW512" s="134"/>
      <c r="DX512" s="134"/>
      <c r="DY512" s="134"/>
      <c r="DZ512" s="134"/>
      <c r="EA512" s="134"/>
      <c r="EB512" s="134"/>
      <c r="EC512" s="134"/>
      <c r="ED512" s="134"/>
      <c r="EE512" s="134"/>
      <c r="EF512" s="134"/>
    </row>
    <row r="513" spans="13:136" s="2" customFormat="1" hidden="1" x14ac:dyDescent="0.5">
      <c r="M513" s="137"/>
      <c r="N513" s="137"/>
      <c r="O513" s="137"/>
      <c r="P513" s="137"/>
      <c r="Q513" s="137"/>
      <c r="R513" s="137"/>
      <c r="S513" s="137"/>
      <c r="T513" s="137"/>
      <c r="U513" s="137"/>
      <c r="V513" s="137"/>
      <c r="DD513" s="136"/>
      <c r="DE513" s="134"/>
      <c r="DF513" s="134"/>
      <c r="DG513" s="134"/>
      <c r="DH513" s="134"/>
      <c r="DI513" s="134"/>
      <c r="DJ513" s="134"/>
      <c r="DK513" s="134"/>
      <c r="DL513" s="134"/>
      <c r="DM513" s="134"/>
      <c r="DN513" s="134"/>
      <c r="DO513" s="134"/>
      <c r="DP513" s="134"/>
      <c r="DQ513" s="134"/>
      <c r="DR513" s="134"/>
      <c r="DS513" s="134"/>
      <c r="DT513" s="134"/>
      <c r="DU513" s="134"/>
      <c r="DV513" s="134"/>
      <c r="DW513" s="134"/>
      <c r="DX513" s="134"/>
      <c r="DY513" s="134"/>
      <c r="DZ513" s="134"/>
      <c r="EA513" s="134"/>
      <c r="EB513" s="134"/>
      <c r="EC513" s="134"/>
      <c r="ED513" s="134"/>
      <c r="EE513" s="134"/>
      <c r="EF513" s="134"/>
    </row>
    <row r="514" spans="13:136" s="2" customFormat="1" hidden="1" x14ac:dyDescent="0.5">
      <c r="M514" s="137"/>
      <c r="N514" s="137"/>
      <c r="O514" s="137"/>
      <c r="P514" s="137"/>
      <c r="Q514" s="137"/>
      <c r="R514" s="137"/>
      <c r="S514" s="137"/>
      <c r="T514" s="137"/>
      <c r="U514" s="137"/>
      <c r="V514" s="137"/>
      <c r="DD514" s="136"/>
      <c r="DE514" s="134"/>
      <c r="DF514" s="134"/>
      <c r="DG514" s="134"/>
      <c r="DH514" s="134"/>
      <c r="DI514" s="134"/>
      <c r="DJ514" s="134"/>
      <c r="DK514" s="134"/>
      <c r="DL514" s="134"/>
      <c r="DM514" s="134"/>
      <c r="DN514" s="134"/>
      <c r="DO514" s="134"/>
      <c r="DP514" s="134"/>
      <c r="DQ514" s="134"/>
      <c r="DR514" s="134"/>
      <c r="DS514" s="134"/>
      <c r="DT514" s="134"/>
      <c r="DU514" s="134"/>
      <c r="DV514" s="134"/>
      <c r="DW514" s="134"/>
      <c r="DX514" s="134"/>
      <c r="DY514" s="134"/>
      <c r="DZ514" s="134"/>
      <c r="EA514" s="134"/>
      <c r="EB514" s="134"/>
      <c r="EC514" s="134"/>
      <c r="ED514" s="134"/>
      <c r="EE514" s="134"/>
      <c r="EF514" s="134"/>
    </row>
    <row r="515" spans="13:136" s="2" customFormat="1" hidden="1" x14ac:dyDescent="0.5">
      <c r="M515" s="137"/>
      <c r="N515" s="137"/>
      <c r="O515" s="137"/>
      <c r="P515" s="137"/>
      <c r="Q515" s="137"/>
      <c r="R515" s="137"/>
      <c r="S515" s="137"/>
      <c r="T515" s="137"/>
      <c r="U515" s="137"/>
      <c r="V515" s="137"/>
      <c r="DD515" s="136"/>
      <c r="DE515" s="134"/>
      <c r="DF515" s="134"/>
      <c r="DG515" s="134"/>
      <c r="DH515" s="134"/>
      <c r="DI515" s="134"/>
      <c r="DJ515" s="134"/>
      <c r="DK515" s="134"/>
      <c r="DL515" s="134"/>
      <c r="DM515" s="134"/>
      <c r="DN515" s="134"/>
      <c r="DO515" s="134"/>
      <c r="DP515" s="134"/>
      <c r="DQ515" s="134"/>
      <c r="DR515" s="134"/>
      <c r="DS515" s="134"/>
      <c r="DT515" s="134"/>
      <c r="DU515" s="134"/>
      <c r="DV515" s="134"/>
      <c r="DW515" s="134"/>
      <c r="DX515" s="134"/>
      <c r="DY515" s="134"/>
      <c r="DZ515" s="134"/>
      <c r="EA515" s="134"/>
      <c r="EB515" s="134"/>
      <c r="EC515" s="134"/>
      <c r="ED515" s="134"/>
      <c r="EE515" s="134"/>
      <c r="EF515" s="134"/>
    </row>
    <row r="516" spans="13:136" s="2" customFormat="1" hidden="1" x14ac:dyDescent="0.5">
      <c r="M516" s="137"/>
      <c r="N516" s="137"/>
      <c r="O516" s="137"/>
      <c r="P516" s="137"/>
      <c r="Q516" s="137"/>
      <c r="R516" s="137"/>
      <c r="S516" s="137"/>
      <c r="T516" s="137"/>
      <c r="U516" s="137"/>
      <c r="V516" s="137"/>
      <c r="DD516" s="136"/>
      <c r="DE516" s="134"/>
      <c r="DF516" s="134"/>
      <c r="DG516" s="134"/>
      <c r="DH516" s="134"/>
      <c r="DI516" s="134"/>
      <c r="DJ516" s="134"/>
      <c r="DK516" s="134"/>
      <c r="DL516" s="134"/>
      <c r="DM516" s="134"/>
      <c r="DN516" s="134"/>
      <c r="DO516" s="134"/>
      <c r="DP516" s="134"/>
      <c r="DQ516" s="134"/>
      <c r="DR516" s="134"/>
      <c r="DS516" s="134"/>
      <c r="DT516" s="134"/>
      <c r="DU516" s="134"/>
      <c r="DV516" s="134"/>
      <c r="DW516" s="134"/>
      <c r="DX516" s="134"/>
      <c r="DY516" s="134"/>
      <c r="DZ516" s="134"/>
      <c r="EA516" s="134"/>
      <c r="EB516" s="134"/>
      <c r="EC516" s="134"/>
      <c r="ED516" s="134"/>
      <c r="EE516" s="134"/>
      <c r="EF516" s="134"/>
    </row>
    <row r="517" spans="13:136" s="2" customFormat="1" hidden="1" x14ac:dyDescent="0.5">
      <c r="M517" s="137"/>
      <c r="N517" s="137"/>
      <c r="O517" s="137"/>
      <c r="P517" s="137"/>
      <c r="Q517" s="137"/>
      <c r="R517" s="137"/>
      <c r="S517" s="137"/>
      <c r="T517" s="137"/>
      <c r="U517" s="137"/>
      <c r="V517" s="137"/>
      <c r="DD517" s="136"/>
      <c r="DE517" s="134"/>
      <c r="DF517" s="134"/>
      <c r="DG517" s="134"/>
      <c r="DH517" s="134"/>
      <c r="DI517" s="134"/>
      <c r="DJ517" s="134"/>
      <c r="DK517" s="134"/>
      <c r="DL517" s="134"/>
      <c r="DM517" s="134"/>
      <c r="DN517" s="134"/>
      <c r="DO517" s="134"/>
      <c r="DP517" s="134"/>
      <c r="DQ517" s="134"/>
      <c r="DR517" s="134"/>
      <c r="DS517" s="134"/>
      <c r="DT517" s="134"/>
      <c r="DU517" s="134"/>
      <c r="DV517" s="134"/>
      <c r="DW517" s="134"/>
      <c r="DX517" s="134"/>
      <c r="DY517" s="134"/>
      <c r="DZ517" s="134"/>
      <c r="EA517" s="134"/>
      <c r="EB517" s="134"/>
      <c r="EC517" s="134"/>
      <c r="ED517" s="134"/>
      <c r="EE517" s="134"/>
      <c r="EF517" s="134"/>
    </row>
    <row r="518" spans="13:136" s="2" customFormat="1" hidden="1" x14ac:dyDescent="0.5">
      <c r="M518" s="137"/>
      <c r="N518" s="137"/>
      <c r="O518" s="137"/>
      <c r="P518" s="137"/>
      <c r="Q518" s="137"/>
      <c r="R518" s="137"/>
      <c r="S518" s="137"/>
      <c r="T518" s="137"/>
      <c r="U518" s="137"/>
      <c r="V518" s="137"/>
      <c r="DD518" s="136"/>
      <c r="DE518" s="134"/>
      <c r="DF518" s="134"/>
      <c r="DG518" s="134"/>
      <c r="DH518" s="134"/>
      <c r="DI518" s="134"/>
      <c r="DJ518" s="134"/>
      <c r="DK518" s="134"/>
      <c r="DL518" s="134"/>
      <c r="DM518" s="134"/>
      <c r="DN518" s="134"/>
      <c r="DO518" s="134"/>
      <c r="DP518" s="134"/>
      <c r="DQ518" s="134"/>
      <c r="DR518" s="134"/>
      <c r="DS518" s="134"/>
      <c r="DT518" s="134"/>
      <c r="DU518" s="134"/>
      <c r="DV518" s="134"/>
      <c r="DW518" s="134"/>
      <c r="DX518" s="134"/>
      <c r="DY518" s="134"/>
      <c r="DZ518" s="134"/>
      <c r="EA518" s="134"/>
      <c r="EB518" s="134"/>
      <c r="EC518" s="134"/>
      <c r="ED518" s="134"/>
      <c r="EE518" s="134"/>
      <c r="EF518" s="134"/>
    </row>
    <row r="519" spans="13:136" s="2" customFormat="1" hidden="1" x14ac:dyDescent="0.5">
      <c r="M519" s="137"/>
      <c r="N519" s="137"/>
      <c r="O519" s="137"/>
      <c r="P519" s="137"/>
      <c r="Q519" s="137"/>
      <c r="R519" s="137"/>
      <c r="S519" s="137"/>
      <c r="T519" s="137"/>
      <c r="U519" s="137"/>
      <c r="V519" s="137"/>
      <c r="DD519" s="136"/>
      <c r="DE519" s="134"/>
      <c r="DF519" s="134"/>
      <c r="DG519" s="134"/>
      <c r="DH519" s="134"/>
      <c r="DI519" s="134"/>
      <c r="DJ519" s="134"/>
      <c r="DK519" s="134"/>
      <c r="DL519" s="134"/>
      <c r="DM519" s="134"/>
      <c r="DN519" s="134"/>
      <c r="DO519" s="134"/>
      <c r="DP519" s="134"/>
      <c r="DQ519" s="134"/>
      <c r="DR519" s="134"/>
      <c r="DS519" s="134"/>
      <c r="DT519" s="134"/>
      <c r="DU519" s="134"/>
      <c r="DV519" s="134"/>
      <c r="DW519" s="134"/>
      <c r="DX519" s="134"/>
      <c r="DY519" s="134"/>
      <c r="DZ519" s="134"/>
      <c r="EA519" s="134"/>
      <c r="EB519" s="134"/>
      <c r="EC519" s="134"/>
      <c r="ED519" s="134"/>
      <c r="EE519" s="134"/>
      <c r="EF519" s="134"/>
    </row>
    <row r="520" spans="13:136" s="2" customFormat="1" hidden="1" x14ac:dyDescent="0.5">
      <c r="M520" s="137"/>
      <c r="N520" s="137"/>
      <c r="O520" s="137"/>
      <c r="P520" s="137"/>
      <c r="Q520" s="137"/>
      <c r="R520" s="137"/>
      <c r="S520" s="137"/>
      <c r="T520" s="137"/>
      <c r="U520" s="137"/>
      <c r="V520" s="137"/>
      <c r="DD520" s="136"/>
      <c r="DE520" s="134"/>
      <c r="DF520" s="134"/>
      <c r="DG520" s="134"/>
      <c r="DH520" s="134"/>
      <c r="DI520" s="134"/>
      <c r="DJ520" s="134"/>
      <c r="DK520" s="134"/>
      <c r="DL520" s="134"/>
      <c r="DM520" s="134"/>
      <c r="DN520" s="134"/>
      <c r="DO520" s="134"/>
      <c r="DP520" s="134"/>
      <c r="DQ520" s="134"/>
      <c r="DR520" s="134"/>
      <c r="DS520" s="134"/>
      <c r="DT520" s="134"/>
      <c r="DU520" s="134"/>
      <c r="DV520" s="134"/>
      <c r="DW520" s="134"/>
      <c r="DX520" s="134"/>
      <c r="DY520" s="134"/>
      <c r="DZ520" s="134"/>
      <c r="EA520" s="134"/>
      <c r="EB520" s="134"/>
      <c r="EC520" s="134"/>
      <c r="ED520" s="134"/>
      <c r="EE520" s="134"/>
      <c r="EF520" s="134"/>
    </row>
    <row r="521" spans="13:136" s="2" customFormat="1" hidden="1" x14ac:dyDescent="0.5">
      <c r="M521" s="137"/>
      <c r="N521" s="137"/>
      <c r="O521" s="137"/>
      <c r="P521" s="137"/>
      <c r="Q521" s="137"/>
      <c r="R521" s="137"/>
      <c r="S521" s="137"/>
      <c r="T521" s="137"/>
      <c r="U521" s="137"/>
      <c r="V521" s="137"/>
      <c r="DD521" s="136"/>
      <c r="DE521" s="134"/>
      <c r="DF521" s="134"/>
      <c r="DG521" s="134"/>
      <c r="DH521" s="134"/>
      <c r="DI521" s="134"/>
      <c r="DJ521" s="134"/>
      <c r="DK521" s="134"/>
      <c r="DL521" s="134"/>
      <c r="DM521" s="134"/>
      <c r="DN521" s="134"/>
      <c r="DO521" s="134"/>
      <c r="DP521" s="134"/>
      <c r="DQ521" s="134"/>
      <c r="DR521" s="134"/>
      <c r="DS521" s="134"/>
      <c r="DT521" s="134"/>
      <c r="DU521" s="134"/>
      <c r="DV521" s="134"/>
      <c r="DW521" s="134"/>
      <c r="DX521" s="134"/>
      <c r="DY521" s="134"/>
      <c r="DZ521" s="134"/>
      <c r="EA521" s="134"/>
      <c r="EB521" s="134"/>
      <c r="EC521" s="134"/>
      <c r="ED521" s="134"/>
      <c r="EE521" s="134"/>
      <c r="EF521" s="134"/>
    </row>
    <row r="522" spans="13:136" s="2" customFormat="1" hidden="1" x14ac:dyDescent="0.5">
      <c r="M522" s="137"/>
      <c r="N522" s="137"/>
      <c r="O522" s="137"/>
      <c r="P522" s="137"/>
      <c r="Q522" s="137"/>
      <c r="R522" s="137"/>
      <c r="S522" s="137"/>
      <c r="T522" s="137"/>
      <c r="U522" s="137"/>
      <c r="V522" s="137"/>
      <c r="DD522" s="136"/>
      <c r="DE522" s="134"/>
      <c r="DF522" s="134"/>
      <c r="DG522" s="134"/>
      <c r="DH522" s="134"/>
      <c r="DI522" s="134"/>
      <c r="DJ522" s="134"/>
      <c r="DK522" s="134"/>
      <c r="DL522" s="134"/>
      <c r="DM522" s="134"/>
      <c r="DN522" s="134"/>
      <c r="DO522" s="134"/>
      <c r="DP522" s="134"/>
      <c r="DQ522" s="134"/>
      <c r="DR522" s="134"/>
      <c r="DS522" s="134"/>
      <c r="DT522" s="134"/>
      <c r="DU522" s="134"/>
      <c r="DV522" s="134"/>
      <c r="DW522" s="134"/>
      <c r="DX522" s="134"/>
      <c r="DY522" s="134"/>
      <c r="DZ522" s="134"/>
      <c r="EA522" s="134"/>
      <c r="EB522" s="134"/>
      <c r="EC522" s="134"/>
      <c r="ED522" s="134"/>
      <c r="EE522" s="134"/>
      <c r="EF522" s="134"/>
    </row>
    <row r="523" spans="13:136" s="2" customFormat="1" hidden="1" x14ac:dyDescent="0.5">
      <c r="M523" s="137"/>
      <c r="N523" s="137"/>
      <c r="O523" s="137"/>
      <c r="P523" s="137"/>
      <c r="Q523" s="137"/>
      <c r="R523" s="137"/>
      <c r="S523" s="137"/>
      <c r="T523" s="137"/>
      <c r="U523" s="137"/>
      <c r="V523" s="137"/>
      <c r="DD523" s="136"/>
      <c r="DE523" s="134"/>
      <c r="DF523" s="134"/>
      <c r="DG523" s="134"/>
      <c r="DH523" s="134"/>
      <c r="DI523" s="134"/>
      <c r="DJ523" s="134"/>
      <c r="DK523" s="134"/>
      <c r="DL523" s="134"/>
      <c r="DM523" s="134"/>
      <c r="DN523" s="134"/>
      <c r="DO523" s="134"/>
      <c r="DP523" s="134"/>
      <c r="DQ523" s="134"/>
      <c r="DR523" s="134"/>
      <c r="DS523" s="134"/>
      <c r="DT523" s="134"/>
      <c r="DU523" s="134"/>
      <c r="DV523" s="134"/>
      <c r="DW523" s="134"/>
      <c r="DX523" s="134"/>
      <c r="DY523" s="134"/>
      <c r="DZ523" s="134"/>
      <c r="EA523" s="134"/>
      <c r="EB523" s="134"/>
      <c r="EC523" s="134"/>
      <c r="ED523" s="134"/>
      <c r="EE523" s="134"/>
      <c r="EF523" s="134"/>
    </row>
    <row r="524" spans="13:136" s="2" customFormat="1" hidden="1" x14ac:dyDescent="0.5">
      <c r="M524" s="137"/>
      <c r="N524" s="137"/>
      <c r="O524" s="137"/>
      <c r="P524" s="137"/>
      <c r="Q524" s="137"/>
      <c r="R524" s="137"/>
      <c r="S524" s="137"/>
      <c r="T524" s="137"/>
      <c r="U524" s="137"/>
      <c r="V524" s="137"/>
      <c r="DD524" s="136"/>
      <c r="DE524" s="134"/>
      <c r="DF524" s="134"/>
      <c r="DG524" s="134"/>
      <c r="DH524" s="134"/>
      <c r="DI524" s="134"/>
      <c r="DJ524" s="134"/>
      <c r="DK524" s="134"/>
      <c r="DL524" s="134"/>
      <c r="DM524" s="134"/>
      <c r="DN524" s="134"/>
      <c r="DO524" s="134"/>
      <c r="DP524" s="134"/>
      <c r="DQ524" s="134"/>
      <c r="DR524" s="134"/>
      <c r="DS524" s="134"/>
      <c r="DT524" s="134"/>
      <c r="DU524" s="134"/>
      <c r="DV524" s="134"/>
      <c r="DW524" s="134"/>
      <c r="DX524" s="134"/>
      <c r="DY524" s="134"/>
      <c r="DZ524" s="134"/>
      <c r="EA524" s="134"/>
      <c r="EB524" s="134"/>
      <c r="EC524" s="134"/>
      <c r="ED524" s="134"/>
      <c r="EE524" s="134"/>
      <c r="EF524" s="134"/>
    </row>
    <row r="525" spans="13:136" s="2" customFormat="1" hidden="1" x14ac:dyDescent="0.5">
      <c r="M525" s="137"/>
      <c r="N525" s="137"/>
      <c r="O525" s="137"/>
      <c r="P525" s="137"/>
      <c r="Q525" s="137"/>
      <c r="R525" s="137"/>
      <c r="S525" s="137"/>
      <c r="T525" s="137"/>
      <c r="U525" s="137"/>
      <c r="V525" s="137"/>
      <c r="DD525" s="136"/>
      <c r="DE525" s="134"/>
      <c r="DF525" s="134"/>
      <c r="DG525" s="134"/>
      <c r="DH525" s="134"/>
      <c r="DI525" s="134"/>
      <c r="DJ525" s="134"/>
      <c r="DK525" s="134"/>
      <c r="DL525" s="134"/>
      <c r="DM525" s="134"/>
      <c r="DN525" s="134"/>
      <c r="DO525" s="134"/>
      <c r="DP525" s="134"/>
      <c r="DQ525" s="134"/>
      <c r="DR525" s="134"/>
      <c r="DS525" s="134"/>
      <c r="DT525" s="134"/>
      <c r="DU525" s="134"/>
      <c r="DV525" s="134"/>
      <c r="DW525" s="134"/>
      <c r="DX525" s="134"/>
      <c r="DY525" s="134"/>
      <c r="DZ525" s="134"/>
      <c r="EA525" s="134"/>
      <c r="EB525" s="134"/>
      <c r="EC525" s="134"/>
      <c r="ED525" s="134"/>
      <c r="EE525" s="134"/>
      <c r="EF525" s="134"/>
    </row>
    <row r="526" spans="13:136" s="2" customFormat="1" hidden="1" x14ac:dyDescent="0.5">
      <c r="M526" s="137"/>
      <c r="N526" s="137"/>
      <c r="O526" s="137"/>
      <c r="P526" s="137"/>
      <c r="Q526" s="137"/>
      <c r="R526" s="137"/>
      <c r="S526" s="137"/>
      <c r="T526" s="137"/>
      <c r="U526" s="137"/>
      <c r="V526" s="137"/>
      <c r="DD526" s="136"/>
      <c r="DE526" s="134"/>
      <c r="DF526" s="134"/>
      <c r="DG526" s="134"/>
      <c r="DH526" s="134"/>
      <c r="DI526" s="134"/>
      <c r="DJ526" s="134"/>
      <c r="DK526" s="134"/>
      <c r="DL526" s="134"/>
      <c r="DM526" s="134"/>
      <c r="DN526" s="134"/>
      <c r="DO526" s="134"/>
      <c r="DP526" s="134"/>
      <c r="DQ526" s="134"/>
      <c r="DR526" s="134"/>
      <c r="DS526" s="134"/>
      <c r="DT526" s="134"/>
      <c r="DU526" s="134"/>
      <c r="DV526" s="134"/>
      <c r="DW526" s="134"/>
      <c r="DX526" s="134"/>
      <c r="DY526" s="134"/>
      <c r="DZ526" s="134"/>
      <c r="EA526" s="134"/>
      <c r="EB526" s="134"/>
      <c r="EC526" s="134"/>
      <c r="ED526" s="134"/>
      <c r="EE526" s="134"/>
      <c r="EF526" s="134"/>
    </row>
    <row r="527" spans="13:136" s="2" customFormat="1" hidden="1" x14ac:dyDescent="0.5">
      <c r="M527" s="137"/>
      <c r="N527" s="137"/>
      <c r="O527" s="137"/>
      <c r="P527" s="137"/>
      <c r="Q527" s="137"/>
      <c r="R527" s="137"/>
      <c r="S527" s="137"/>
      <c r="T527" s="137"/>
      <c r="U527" s="137"/>
      <c r="V527" s="137"/>
      <c r="DD527" s="136"/>
      <c r="DE527" s="134"/>
      <c r="DF527" s="134"/>
      <c r="DG527" s="134"/>
      <c r="DH527" s="134"/>
      <c r="DI527" s="134"/>
      <c r="DJ527" s="134"/>
      <c r="DK527" s="134"/>
      <c r="DL527" s="134"/>
      <c r="DM527" s="134"/>
      <c r="DN527" s="134"/>
      <c r="DO527" s="134"/>
      <c r="DP527" s="134"/>
      <c r="DQ527" s="134"/>
      <c r="DR527" s="134"/>
      <c r="DS527" s="134"/>
      <c r="DT527" s="134"/>
      <c r="DU527" s="134"/>
      <c r="DV527" s="134"/>
      <c r="DW527" s="134"/>
      <c r="DX527" s="134"/>
      <c r="DY527" s="134"/>
      <c r="DZ527" s="134"/>
      <c r="EA527" s="134"/>
      <c r="EB527" s="134"/>
      <c r="EC527" s="134"/>
      <c r="ED527" s="134"/>
      <c r="EE527" s="134"/>
      <c r="EF527" s="134"/>
    </row>
    <row r="528" spans="13:136" s="2" customFormat="1" hidden="1" x14ac:dyDescent="0.5">
      <c r="M528" s="137"/>
      <c r="N528" s="137"/>
      <c r="O528" s="137"/>
      <c r="P528" s="137"/>
      <c r="Q528" s="137"/>
      <c r="R528" s="137"/>
      <c r="S528" s="137"/>
      <c r="T528" s="137"/>
      <c r="U528" s="137"/>
      <c r="V528" s="137"/>
      <c r="DD528" s="136"/>
      <c r="DE528" s="134"/>
      <c r="DF528" s="134"/>
      <c r="DG528" s="134"/>
      <c r="DH528" s="134"/>
      <c r="DI528" s="134"/>
      <c r="DJ528" s="134"/>
      <c r="DK528" s="134"/>
      <c r="DL528" s="134"/>
      <c r="DM528" s="134"/>
      <c r="DN528" s="134"/>
      <c r="DO528" s="134"/>
      <c r="DP528" s="134"/>
      <c r="DQ528" s="134"/>
      <c r="DR528" s="134"/>
      <c r="DS528" s="134"/>
      <c r="DT528" s="134"/>
      <c r="DU528" s="134"/>
      <c r="DV528" s="134"/>
      <c r="DW528" s="134"/>
      <c r="DX528" s="134"/>
      <c r="DY528" s="134"/>
      <c r="DZ528" s="134"/>
      <c r="EA528" s="134"/>
      <c r="EB528" s="134"/>
      <c r="EC528" s="134"/>
      <c r="ED528" s="134"/>
      <c r="EE528" s="134"/>
      <c r="EF528" s="134"/>
    </row>
    <row r="529" spans="13:136" s="2" customFormat="1" hidden="1" x14ac:dyDescent="0.5">
      <c r="M529" s="137"/>
      <c r="N529" s="137"/>
      <c r="O529" s="137"/>
      <c r="P529" s="137"/>
      <c r="Q529" s="137"/>
      <c r="R529" s="137"/>
      <c r="S529" s="137"/>
      <c r="T529" s="137"/>
      <c r="U529" s="137"/>
      <c r="V529" s="137"/>
      <c r="DD529" s="136"/>
      <c r="DE529" s="134"/>
      <c r="DF529" s="134"/>
      <c r="DG529" s="134"/>
      <c r="DH529" s="134"/>
      <c r="DI529" s="134"/>
      <c r="DJ529" s="134"/>
      <c r="DK529" s="134"/>
      <c r="DL529" s="134"/>
      <c r="DM529" s="134"/>
      <c r="DN529" s="134"/>
      <c r="DO529" s="134"/>
      <c r="DP529" s="134"/>
      <c r="DQ529" s="134"/>
      <c r="DR529" s="134"/>
      <c r="DS529" s="134"/>
      <c r="DT529" s="134"/>
      <c r="DU529" s="134"/>
      <c r="DV529" s="134"/>
      <c r="DW529" s="134"/>
      <c r="DX529" s="134"/>
      <c r="DY529" s="134"/>
      <c r="DZ529" s="134"/>
      <c r="EA529" s="134"/>
      <c r="EB529" s="134"/>
      <c r="EC529" s="134"/>
      <c r="ED529" s="134"/>
      <c r="EE529" s="134"/>
      <c r="EF529" s="134"/>
    </row>
    <row r="530" spans="13:136" s="2" customFormat="1" hidden="1" x14ac:dyDescent="0.5">
      <c r="M530" s="137"/>
      <c r="N530" s="137"/>
      <c r="O530" s="137"/>
      <c r="P530" s="137"/>
      <c r="Q530" s="137"/>
      <c r="R530" s="137"/>
      <c r="S530" s="137"/>
      <c r="T530" s="137"/>
      <c r="U530" s="137"/>
      <c r="V530" s="137"/>
      <c r="DD530" s="136"/>
      <c r="DE530" s="134"/>
      <c r="DF530" s="134"/>
      <c r="DG530" s="134"/>
      <c r="DH530" s="134"/>
      <c r="DI530" s="134"/>
      <c r="DJ530" s="134"/>
      <c r="DK530" s="134"/>
      <c r="DL530" s="134"/>
      <c r="DM530" s="134"/>
      <c r="DN530" s="134"/>
      <c r="DO530" s="134"/>
      <c r="DP530" s="134"/>
      <c r="DQ530" s="134"/>
      <c r="DR530" s="134"/>
      <c r="DS530" s="134"/>
      <c r="DT530" s="134"/>
      <c r="DU530" s="134"/>
      <c r="DV530" s="134"/>
      <c r="DW530" s="134"/>
      <c r="DX530" s="134"/>
      <c r="DY530" s="134"/>
      <c r="DZ530" s="134"/>
      <c r="EA530" s="134"/>
      <c r="EB530" s="134"/>
      <c r="EC530" s="134"/>
      <c r="ED530" s="134"/>
      <c r="EE530" s="134"/>
      <c r="EF530" s="134"/>
    </row>
    <row r="531" spans="13:136" s="2" customFormat="1" hidden="1" x14ac:dyDescent="0.5">
      <c r="M531" s="137"/>
      <c r="N531" s="137"/>
      <c r="O531" s="137"/>
      <c r="P531" s="137"/>
      <c r="Q531" s="137"/>
      <c r="R531" s="137"/>
      <c r="S531" s="137"/>
      <c r="T531" s="137"/>
      <c r="U531" s="137"/>
      <c r="V531" s="137"/>
      <c r="DD531" s="136"/>
      <c r="DE531" s="134"/>
      <c r="DF531" s="134"/>
      <c r="DG531" s="134"/>
      <c r="DH531" s="134"/>
      <c r="DI531" s="134"/>
      <c r="DJ531" s="134"/>
      <c r="DK531" s="134"/>
      <c r="DL531" s="134"/>
      <c r="DM531" s="134"/>
      <c r="DN531" s="134"/>
      <c r="DO531" s="134"/>
      <c r="DP531" s="134"/>
      <c r="DQ531" s="134"/>
      <c r="DR531" s="134"/>
      <c r="DS531" s="134"/>
      <c r="DT531" s="134"/>
      <c r="DU531" s="134"/>
      <c r="DV531" s="134"/>
      <c r="DW531" s="134"/>
      <c r="DX531" s="134"/>
      <c r="DY531" s="134"/>
      <c r="DZ531" s="134"/>
      <c r="EA531" s="134"/>
      <c r="EB531" s="134"/>
      <c r="EC531" s="134"/>
      <c r="ED531" s="134"/>
      <c r="EE531" s="134"/>
      <c r="EF531" s="134"/>
    </row>
    <row r="532" spans="13:136" s="2" customFormat="1" hidden="1" x14ac:dyDescent="0.5">
      <c r="M532" s="137"/>
      <c r="N532" s="137"/>
      <c r="O532" s="137"/>
      <c r="P532" s="137"/>
      <c r="Q532" s="137"/>
      <c r="R532" s="137"/>
      <c r="S532" s="137"/>
      <c r="T532" s="137"/>
      <c r="U532" s="137"/>
      <c r="V532" s="137"/>
      <c r="DD532" s="136"/>
      <c r="DE532" s="134"/>
      <c r="DF532" s="134"/>
      <c r="DG532" s="134"/>
      <c r="DH532" s="134"/>
      <c r="DI532" s="134"/>
      <c r="DJ532" s="134"/>
      <c r="DK532" s="134"/>
      <c r="DL532" s="134"/>
      <c r="DM532" s="134"/>
      <c r="DN532" s="134"/>
      <c r="DO532" s="134"/>
      <c r="DP532" s="134"/>
      <c r="DQ532" s="134"/>
      <c r="DR532" s="134"/>
      <c r="DS532" s="134"/>
      <c r="DT532" s="134"/>
      <c r="DU532" s="134"/>
      <c r="DV532" s="134"/>
      <c r="DW532" s="134"/>
      <c r="DX532" s="134"/>
      <c r="DY532" s="134"/>
      <c r="DZ532" s="134"/>
      <c r="EA532" s="134"/>
      <c r="EB532" s="134"/>
      <c r="EC532" s="134"/>
      <c r="ED532" s="134"/>
      <c r="EE532" s="134"/>
      <c r="EF532" s="134"/>
    </row>
    <row r="533" spans="13:136" s="2" customFormat="1" hidden="1" x14ac:dyDescent="0.5">
      <c r="M533" s="137"/>
      <c r="N533" s="137"/>
      <c r="O533" s="137"/>
      <c r="P533" s="137"/>
      <c r="Q533" s="137"/>
      <c r="R533" s="137"/>
      <c r="S533" s="137"/>
      <c r="T533" s="137"/>
      <c r="U533" s="137"/>
      <c r="V533" s="137"/>
      <c r="DD533" s="136"/>
      <c r="DE533" s="134"/>
      <c r="DF533" s="134"/>
      <c r="DG533" s="134"/>
      <c r="DH533" s="134"/>
      <c r="DI533" s="134"/>
      <c r="DJ533" s="134"/>
      <c r="DK533" s="134"/>
      <c r="DL533" s="134"/>
      <c r="DM533" s="134"/>
      <c r="DN533" s="134"/>
      <c r="DO533" s="134"/>
      <c r="DP533" s="134"/>
      <c r="DQ533" s="134"/>
      <c r="DR533" s="134"/>
      <c r="DS533" s="134"/>
      <c r="DT533" s="134"/>
      <c r="DU533" s="134"/>
      <c r="DV533" s="134"/>
      <c r="DW533" s="134"/>
      <c r="DX533" s="134"/>
      <c r="DY533" s="134"/>
      <c r="DZ533" s="134"/>
      <c r="EA533" s="134"/>
      <c r="EB533" s="134"/>
      <c r="EC533" s="134"/>
      <c r="ED533" s="134"/>
      <c r="EE533" s="134"/>
      <c r="EF533" s="134"/>
    </row>
    <row r="534" spans="13:136" s="2" customFormat="1" hidden="1" x14ac:dyDescent="0.5">
      <c r="M534" s="137"/>
      <c r="N534" s="137"/>
      <c r="O534" s="137"/>
      <c r="P534" s="137"/>
      <c r="Q534" s="137"/>
      <c r="R534" s="137"/>
      <c r="S534" s="137"/>
      <c r="T534" s="137"/>
      <c r="U534" s="137"/>
      <c r="V534" s="137"/>
      <c r="DD534" s="136"/>
      <c r="DE534" s="134"/>
      <c r="DF534" s="134"/>
      <c r="DG534" s="134"/>
      <c r="DH534" s="134"/>
      <c r="DI534" s="134"/>
      <c r="DJ534" s="134"/>
      <c r="DK534" s="134"/>
      <c r="DL534" s="134"/>
      <c r="DM534" s="134"/>
      <c r="DN534" s="134"/>
      <c r="DO534" s="134"/>
      <c r="DP534" s="134"/>
      <c r="DQ534" s="134"/>
      <c r="DR534" s="134"/>
      <c r="DS534" s="134"/>
      <c r="DT534" s="134"/>
      <c r="DU534" s="134"/>
      <c r="DV534" s="134"/>
      <c r="DW534" s="134"/>
      <c r="DX534" s="134"/>
      <c r="DY534" s="134"/>
      <c r="DZ534" s="134"/>
      <c r="EA534" s="134"/>
      <c r="EB534" s="134"/>
      <c r="EC534" s="134"/>
      <c r="ED534" s="134"/>
      <c r="EE534" s="134"/>
      <c r="EF534" s="134"/>
    </row>
    <row r="535" spans="13:136" s="2" customFormat="1" hidden="1" x14ac:dyDescent="0.5">
      <c r="M535" s="137"/>
      <c r="N535" s="137"/>
      <c r="O535" s="137"/>
      <c r="P535" s="137"/>
      <c r="Q535" s="137"/>
      <c r="R535" s="137"/>
      <c r="S535" s="137"/>
      <c r="T535" s="137"/>
      <c r="U535" s="137"/>
      <c r="V535" s="137"/>
      <c r="DD535" s="136"/>
      <c r="DE535" s="134"/>
      <c r="DF535" s="134"/>
      <c r="DG535" s="134"/>
      <c r="DH535" s="134"/>
      <c r="DI535" s="134"/>
      <c r="DJ535" s="134"/>
      <c r="DK535" s="134"/>
      <c r="DL535" s="134"/>
      <c r="DM535" s="134"/>
      <c r="DN535" s="134"/>
      <c r="DO535" s="134"/>
      <c r="DP535" s="134"/>
      <c r="DQ535" s="134"/>
      <c r="DR535" s="134"/>
      <c r="DS535" s="134"/>
      <c r="DT535" s="134"/>
      <c r="DU535" s="134"/>
      <c r="DV535" s="134"/>
      <c r="DW535" s="134"/>
      <c r="DX535" s="134"/>
      <c r="DY535" s="134"/>
      <c r="DZ535" s="134"/>
      <c r="EA535" s="134"/>
      <c r="EB535" s="134"/>
      <c r="EC535" s="134"/>
      <c r="ED535" s="134"/>
      <c r="EE535" s="134"/>
      <c r="EF535" s="134"/>
    </row>
    <row r="536" spans="13:136" s="2" customFormat="1" hidden="1" x14ac:dyDescent="0.5">
      <c r="M536" s="137"/>
      <c r="N536" s="137"/>
      <c r="O536" s="137"/>
      <c r="P536" s="137"/>
      <c r="Q536" s="137"/>
      <c r="R536" s="137"/>
      <c r="S536" s="137"/>
      <c r="T536" s="137"/>
      <c r="U536" s="137"/>
      <c r="V536" s="137"/>
      <c r="DD536" s="136"/>
      <c r="DE536" s="134"/>
      <c r="DF536" s="134"/>
      <c r="DG536" s="134"/>
      <c r="DH536" s="134"/>
      <c r="DI536" s="134"/>
      <c r="DJ536" s="134"/>
      <c r="DK536" s="134"/>
      <c r="DL536" s="134"/>
      <c r="DM536" s="134"/>
      <c r="DN536" s="134"/>
      <c r="DO536" s="134"/>
      <c r="DP536" s="134"/>
      <c r="DQ536" s="134"/>
      <c r="DR536" s="134"/>
      <c r="DS536" s="134"/>
      <c r="DT536" s="134"/>
      <c r="DU536" s="134"/>
      <c r="DV536" s="134"/>
      <c r="DW536" s="134"/>
      <c r="DX536" s="134"/>
      <c r="DY536" s="134"/>
      <c r="DZ536" s="134"/>
      <c r="EA536" s="134"/>
      <c r="EB536" s="134"/>
      <c r="EC536" s="134"/>
      <c r="ED536" s="134"/>
      <c r="EE536" s="134"/>
      <c r="EF536" s="134"/>
    </row>
    <row r="537" spans="13:136" s="2" customFormat="1" hidden="1" x14ac:dyDescent="0.5">
      <c r="M537" s="137"/>
      <c r="N537" s="137"/>
      <c r="O537" s="137"/>
      <c r="P537" s="137"/>
      <c r="Q537" s="137"/>
      <c r="R537" s="137"/>
      <c r="S537" s="137"/>
      <c r="T537" s="137"/>
      <c r="U537" s="137"/>
      <c r="V537" s="137"/>
      <c r="DD537" s="136"/>
      <c r="DE537" s="134"/>
      <c r="DF537" s="134"/>
      <c r="DG537" s="134"/>
      <c r="DH537" s="134"/>
      <c r="DI537" s="134"/>
      <c r="DJ537" s="134"/>
      <c r="DK537" s="134"/>
      <c r="DL537" s="134"/>
      <c r="DM537" s="134"/>
      <c r="DN537" s="134"/>
      <c r="DO537" s="134"/>
      <c r="DP537" s="134"/>
      <c r="DQ537" s="134"/>
      <c r="DR537" s="134"/>
      <c r="DS537" s="134"/>
      <c r="DT537" s="134"/>
      <c r="DU537" s="134"/>
      <c r="DV537" s="134"/>
      <c r="DW537" s="134"/>
      <c r="DX537" s="134"/>
      <c r="DY537" s="134"/>
      <c r="DZ537" s="134"/>
      <c r="EA537" s="134"/>
      <c r="EB537" s="134"/>
      <c r="EC537" s="134"/>
      <c r="ED537" s="134"/>
      <c r="EE537" s="134"/>
      <c r="EF537" s="134"/>
    </row>
    <row r="538" spans="13:136" s="2" customFormat="1" hidden="1" x14ac:dyDescent="0.5">
      <c r="M538" s="137"/>
      <c r="N538" s="137"/>
      <c r="O538" s="137"/>
      <c r="P538" s="137"/>
      <c r="Q538" s="137"/>
      <c r="R538" s="137"/>
      <c r="S538" s="137"/>
      <c r="T538" s="137"/>
      <c r="U538" s="137"/>
      <c r="V538" s="137"/>
      <c r="DD538" s="136"/>
      <c r="DE538" s="134"/>
      <c r="DF538" s="134"/>
      <c r="DG538" s="134"/>
      <c r="DH538" s="134"/>
      <c r="DI538" s="134"/>
      <c r="DJ538" s="134"/>
      <c r="DK538" s="134"/>
      <c r="DL538" s="134"/>
      <c r="DM538" s="134"/>
      <c r="DN538" s="134"/>
      <c r="DO538" s="134"/>
      <c r="DP538" s="134"/>
      <c r="DQ538" s="134"/>
      <c r="DR538" s="134"/>
      <c r="DS538" s="134"/>
      <c r="DT538" s="134"/>
      <c r="DU538" s="134"/>
      <c r="DV538" s="134"/>
      <c r="DW538" s="134"/>
      <c r="DX538" s="134"/>
      <c r="DY538" s="134"/>
      <c r="DZ538" s="134"/>
      <c r="EA538" s="134"/>
      <c r="EB538" s="134"/>
      <c r="EC538" s="134"/>
      <c r="ED538" s="134"/>
      <c r="EE538" s="134"/>
      <c r="EF538" s="134"/>
    </row>
    <row r="539" spans="13:136" s="2" customFormat="1" hidden="1" x14ac:dyDescent="0.5">
      <c r="M539" s="137"/>
      <c r="N539" s="137"/>
      <c r="O539" s="137"/>
      <c r="P539" s="137"/>
      <c r="Q539" s="137"/>
      <c r="R539" s="137"/>
      <c r="S539" s="137"/>
      <c r="T539" s="137"/>
      <c r="U539" s="137"/>
      <c r="V539" s="137"/>
      <c r="DD539" s="136"/>
      <c r="DE539" s="134"/>
      <c r="DF539" s="134"/>
      <c r="DG539" s="134"/>
      <c r="DH539" s="134"/>
      <c r="DI539" s="134"/>
      <c r="DJ539" s="134"/>
      <c r="DK539" s="134"/>
      <c r="DL539" s="134"/>
      <c r="DM539" s="134"/>
      <c r="DN539" s="134"/>
      <c r="DO539" s="134"/>
      <c r="DP539" s="134"/>
      <c r="DQ539" s="134"/>
      <c r="DR539" s="134"/>
      <c r="DS539" s="134"/>
      <c r="DT539" s="134"/>
      <c r="DU539" s="134"/>
      <c r="DV539" s="134"/>
      <c r="DW539" s="134"/>
      <c r="DX539" s="134"/>
      <c r="DY539" s="134"/>
      <c r="DZ539" s="134"/>
      <c r="EA539" s="134"/>
      <c r="EB539" s="134"/>
      <c r="EC539" s="134"/>
      <c r="ED539" s="134"/>
      <c r="EE539" s="134"/>
      <c r="EF539" s="134"/>
    </row>
    <row r="540" spans="13:136" s="2" customFormat="1" hidden="1" x14ac:dyDescent="0.5">
      <c r="M540" s="137"/>
      <c r="N540" s="137"/>
      <c r="O540" s="137"/>
      <c r="P540" s="137"/>
      <c r="Q540" s="137"/>
      <c r="R540" s="137"/>
      <c r="S540" s="137"/>
      <c r="T540" s="137"/>
      <c r="U540" s="137"/>
      <c r="V540" s="137"/>
      <c r="DD540" s="136"/>
      <c r="DE540" s="134"/>
      <c r="DF540" s="134"/>
      <c r="DG540" s="134"/>
      <c r="DH540" s="134"/>
      <c r="DI540" s="134"/>
      <c r="DJ540" s="134"/>
      <c r="DK540" s="134"/>
      <c r="DL540" s="134"/>
      <c r="DM540" s="134"/>
      <c r="DN540" s="134"/>
      <c r="DO540" s="134"/>
      <c r="DP540" s="134"/>
      <c r="DQ540" s="134"/>
      <c r="DR540" s="134"/>
      <c r="DS540" s="134"/>
      <c r="DT540" s="134"/>
      <c r="DU540" s="134"/>
      <c r="DV540" s="134"/>
      <c r="DW540" s="134"/>
      <c r="DX540" s="134"/>
      <c r="DY540" s="134"/>
      <c r="DZ540" s="134"/>
      <c r="EA540" s="134"/>
      <c r="EB540" s="134"/>
      <c r="EC540" s="134"/>
      <c r="ED540" s="134"/>
      <c r="EE540" s="134"/>
      <c r="EF540" s="134"/>
    </row>
    <row r="541" spans="13:136" s="2" customFormat="1" hidden="1" x14ac:dyDescent="0.5">
      <c r="M541" s="137"/>
      <c r="N541" s="137"/>
      <c r="O541" s="137"/>
      <c r="P541" s="137"/>
      <c r="Q541" s="137"/>
      <c r="R541" s="137"/>
      <c r="S541" s="137"/>
      <c r="T541" s="137"/>
      <c r="U541" s="137"/>
      <c r="V541" s="137"/>
      <c r="DD541" s="136"/>
      <c r="DE541" s="134"/>
      <c r="DF541" s="134"/>
      <c r="DG541" s="134"/>
      <c r="DH541" s="134"/>
      <c r="DI541" s="134"/>
      <c r="DJ541" s="134"/>
      <c r="DK541" s="134"/>
      <c r="DL541" s="134"/>
      <c r="DM541" s="134"/>
      <c r="DN541" s="134"/>
      <c r="DO541" s="134"/>
      <c r="DP541" s="134"/>
      <c r="DQ541" s="134"/>
      <c r="DR541" s="134"/>
      <c r="DS541" s="134"/>
      <c r="DT541" s="134"/>
      <c r="DU541" s="134"/>
      <c r="DV541" s="134"/>
      <c r="DW541" s="134"/>
      <c r="DX541" s="134"/>
      <c r="DY541" s="134"/>
      <c r="DZ541" s="134"/>
      <c r="EA541" s="134"/>
      <c r="EB541" s="134"/>
      <c r="EC541" s="134"/>
      <c r="ED541" s="134"/>
      <c r="EE541" s="134"/>
      <c r="EF541" s="134"/>
    </row>
    <row r="542" spans="13:136" s="2" customFormat="1" hidden="1" x14ac:dyDescent="0.5">
      <c r="M542" s="137"/>
      <c r="N542" s="137"/>
      <c r="O542" s="137"/>
      <c r="P542" s="137"/>
      <c r="Q542" s="137"/>
      <c r="R542" s="137"/>
      <c r="S542" s="137"/>
      <c r="T542" s="137"/>
      <c r="U542" s="137"/>
      <c r="V542" s="137"/>
      <c r="DD542" s="136"/>
      <c r="DE542" s="134"/>
      <c r="DF542" s="134"/>
      <c r="DG542" s="134"/>
      <c r="DH542" s="134"/>
      <c r="DI542" s="134"/>
      <c r="DJ542" s="134"/>
      <c r="DK542" s="134"/>
      <c r="DL542" s="134"/>
      <c r="DM542" s="134"/>
      <c r="DN542" s="134"/>
      <c r="DO542" s="134"/>
      <c r="DP542" s="134"/>
      <c r="DQ542" s="134"/>
      <c r="DR542" s="134"/>
      <c r="DS542" s="134"/>
      <c r="DT542" s="134"/>
      <c r="DU542" s="134"/>
      <c r="DV542" s="134"/>
      <c r="DW542" s="134"/>
      <c r="DX542" s="134"/>
      <c r="DY542" s="134"/>
      <c r="DZ542" s="134"/>
      <c r="EA542" s="134"/>
      <c r="EB542" s="134"/>
      <c r="EC542" s="134"/>
      <c r="ED542" s="134"/>
      <c r="EE542" s="134"/>
      <c r="EF542" s="134"/>
    </row>
    <row r="543" spans="13:136" s="2" customFormat="1" hidden="1" x14ac:dyDescent="0.5">
      <c r="M543" s="137"/>
      <c r="N543" s="137"/>
      <c r="O543" s="137"/>
      <c r="P543" s="137"/>
      <c r="Q543" s="137"/>
      <c r="R543" s="137"/>
      <c r="S543" s="137"/>
      <c r="T543" s="137"/>
      <c r="U543" s="137"/>
      <c r="V543" s="137"/>
      <c r="DD543" s="136"/>
      <c r="DE543" s="134"/>
      <c r="DF543" s="134"/>
      <c r="DG543" s="134"/>
      <c r="DH543" s="134"/>
      <c r="DI543" s="134"/>
      <c r="DJ543" s="134"/>
      <c r="DK543" s="134"/>
      <c r="DL543" s="134"/>
      <c r="DM543" s="134"/>
      <c r="DN543" s="134"/>
      <c r="DO543" s="134"/>
      <c r="DP543" s="134"/>
      <c r="DQ543" s="134"/>
      <c r="DR543" s="134"/>
      <c r="DS543" s="134"/>
      <c r="DT543" s="134"/>
      <c r="DU543" s="134"/>
      <c r="DV543" s="134"/>
      <c r="DW543" s="134"/>
      <c r="DX543" s="134"/>
      <c r="DY543" s="134"/>
      <c r="DZ543" s="134"/>
      <c r="EA543" s="134"/>
      <c r="EB543" s="134"/>
      <c r="EC543" s="134"/>
      <c r="ED543" s="134"/>
      <c r="EE543" s="134"/>
      <c r="EF543" s="134"/>
    </row>
    <row r="544" spans="13:136" s="2" customFormat="1" hidden="1" x14ac:dyDescent="0.5">
      <c r="M544" s="137"/>
      <c r="N544" s="137"/>
      <c r="O544" s="137"/>
      <c r="P544" s="137"/>
      <c r="Q544" s="137"/>
      <c r="R544" s="137"/>
      <c r="S544" s="137"/>
      <c r="T544" s="137"/>
      <c r="U544" s="137"/>
      <c r="V544" s="137"/>
      <c r="DD544" s="136"/>
      <c r="DE544" s="134"/>
      <c r="DF544" s="134"/>
      <c r="DG544" s="134"/>
      <c r="DH544" s="134"/>
      <c r="DI544" s="134"/>
      <c r="DJ544" s="134"/>
      <c r="DK544" s="134"/>
      <c r="DL544" s="134"/>
      <c r="DM544" s="134"/>
      <c r="DN544" s="134"/>
      <c r="DO544" s="134"/>
      <c r="DP544" s="134"/>
      <c r="DQ544" s="134"/>
      <c r="DR544" s="134"/>
      <c r="DS544" s="134"/>
      <c r="DT544" s="134"/>
      <c r="DU544" s="134"/>
      <c r="DV544" s="134"/>
      <c r="DW544" s="134"/>
      <c r="DX544" s="134"/>
      <c r="DY544" s="134"/>
      <c r="DZ544" s="134"/>
      <c r="EA544" s="134"/>
      <c r="EB544" s="134"/>
      <c r="EC544" s="134"/>
      <c r="ED544" s="134"/>
      <c r="EE544" s="134"/>
      <c r="EF544" s="134"/>
    </row>
    <row r="545" spans="13:136" s="2" customFormat="1" hidden="1" x14ac:dyDescent="0.5">
      <c r="M545" s="137"/>
      <c r="N545" s="137"/>
      <c r="O545" s="137"/>
      <c r="P545" s="137"/>
      <c r="Q545" s="137"/>
      <c r="R545" s="137"/>
      <c r="S545" s="137"/>
      <c r="T545" s="137"/>
      <c r="U545" s="137"/>
      <c r="V545" s="137"/>
      <c r="DD545" s="136"/>
      <c r="DE545" s="134"/>
      <c r="DF545" s="134"/>
      <c r="DG545" s="134"/>
      <c r="DH545" s="134"/>
      <c r="DI545" s="134"/>
      <c r="DJ545" s="134"/>
      <c r="DK545" s="134"/>
      <c r="DL545" s="134"/>
      <c r="DM545" s="134"/>
      <c r="DN545" s="134"/>
      <c r="DO545" s="134"/>
      <c r="DP545" s="134"/>
      <c r="DQ545" s="134"/>
      <c r="DR545" s="134"/>
      <c r="DS545" s="134"/>
      <c r="DT545" s="134"/>
      <c r="DU545" s="134"/>
      <c r="DV545" s="134"/>
      <c r="DW545" s="134"/>
      <c r="DX545" s="134"/>
      <c r="DY545" s="134"/>
      <c r="DZ545" s="134"/>
      <c r="EA545" s="134"/>
      <c r="EB545" s="134"/>
      <c r="EC545" s="134"/>
      <c r="ED545" s="134"/>
      <c r="EE545" s="134"/>
      <c r="EF545" s="134"/>
    </row>
    <row r="546" spans="13:136" s="2" customFormat="1" hidden="1" x14ac:dyDescent="0.5">
      <c r="M546" s="137"/>
      <c r="N546" s="137"/>
      <c r="O546" s="137"/>
      <c r="P546" s="137"/>
      <c r="Q546" s="137"/>
      <c r="R546" s="137"/>
      <c r="S546" s="137"/>
      <c r="T546" s="137"/>
      <c r="U546" s="137"/>
      <c r="V546" s="137"/>
      <c r="DD546" s="136"/>
      <c r="DE546" s="134"/>
      <c r="DF546" s="134"/>
      <c r="DG546" s="134"/>
      <c r="DH546" s="134"/>
      <c r="DI546" s="134"/>
      <c r="DJ546" s="134"/>
      <c r="DK546" s="134"/>
      <c r="DL546" s="134"/>
      <c r="DM546" s="134"/>
      <c r="DN546" s="134"/>
      <c r="DO546" s="134"/>
      <c r="DP546" s="134"/>
      <c r="DQ546" s="134"/>
      <c r="DR546" s="134"/>
      <c r="DS546" s="134"/>
      <c r="DT546" s="134"/>
      <c r="DU546" s="134"/>
      <c r="DV546" s="134"/>
      <c r="DW546" s="134"/>
      <c r="DX546" s="134"/>
      <c r="DY546" s="134"/>
      <c r="DZ546" s="134"/>
      <c r="EA546" s="134"/>
      <c r="EB546" s="134"/>
      <c r="EC546" s="134"/>
      <c r="ED546" s="134"/>
      <c r="EE546" s="134"/>
      <c r="EF546" s="134"/>
    </row>
    <row r="547" spans="13:136" s="2" customFormat="1" hidden="1" x14ac:dyDescent="0.5">
      <c r="M547" s="137"/>
      <c r="N547" s="137"/>
      <c r="O547" s="137"/>
      <c r="P547" s="137"/>
      <c r="Q547" s="137"/>
      <c r="R547" s="137"/>
      <c r="S547" s="137"/>
      <c r="T547" s="137"/>
      <c r="U547" s="137"/>
      <c r="V547" s="137"/>
      <c r="DD547" s="136"/>
      <c r="DE547" s="134"/>
      <c r="DF547" s="134"/>
      <c r="DG547" s="134"/>
      <c r="DH547" s="134"/>
      <c r="DI547" s="134"/>
      <c r="DJ547" s="134"/>
      <c r="DK547" s="134"/>
      <c r="DL547" s="134"/>
      <c r="DM547" s="134"/>
      <c r="DN547" s="134"/>
      <c r="DO547" s="134"/>
      <c r="DP547" s="134"/>
      <c r="DQ547" s="134"/>
      <c r="DR547" s="134"/>
      <c r="DS547" s="134"/>
      <c r="DT547" s="134"/>
      <c r="DU547" s="134"/>
      <c r="DV547" s="134"/>
      <c r="DW547" s="134"/>
      <c r="DX547" s="134"/>
      <c r="DY547" s="134"/>
      <c r="DZ547" s="134"/>
      <c r="EA547" s="134"/>
      <c r="EB547" s="134"/>
      <c r="EC547" s="134"/>
      <c r="ED547" s="134"/>
      <c r="EE547" s="134"/>
      <c r="EF547" s="134"/>
    </row>
    <row r="548" spans="13:136" s="2" customFormat="1" hidden="1" x14ac:dyDescent="0.5">
      <c r="M548" s="137"/>
      <c r="N548" s="137"/>
      <c r="O548" s="137"/>
      <c r="P548" s="137"/>
      <c r="Q548" s="137"/>
      <c r="R548" s="137"/>
      <c r="S548" s="137"/>
      <c r="T548" s="137"/>
      <c r="U548" s="137"/>
      <c r="V548" s="137"/>
      <c r="DD548" s="136"/>
      <c r="DE548" s="134"/>
      <c r="DF548" s="134"/>
      <c r="DG548" s="134"/>
      <c r="DH548" s="134"/>
      <c r="DI548" s="134"/>
      <c r="DJ548" s="134"/>
      <c r="DK548" s="134"/>
      <c r="DL548" s="134"/>
      <c r="DM548" s="134"/>
      <c r="DN548" s="134"/>
      <c r="DO548" s="134"/>
      <c r="DP548" s="134"/>
      <c r="DQ548" s="134"/>
      <c r="DR548" s="134"/>
      <c r="DS548" s="134"/>
      <c r="DT548" s="134"/>
      <c r="DU548" s="134"/>
      <c r="DV548" s="134"/>
      <c r="DW548" s="134"/>
      <c r="DX548" s="134"/>
      <c r="DY548" s="134"/>
      <c r="DZ548" s="134"/>
      <c r="EA548" s="134"/>
      <c r="EB548" s="134"/>
      <c r="EC548" s="134"/>
      <c r="ED548" s="134"/>
      <c r="EE548" s="134"/>
      <c r="EF548" s="134"/>
    </row>
    <row r="549" spans="13:136" s="2" customFormat="1" hidden="1" x14ac:dyDescent="0.5">
      <c r="M549" s="137"/>
      <c r="N549" s="137"/>
      <c r="O549" s="137"/>
      <c r="P549" s="137"/>
      <c r="Q549" s="137"/>
      <c r="R549" s="137"/>
      <c r="S549" s="137"/>
      <c r="T549" s="137"/>
      <c r="U549" s="137"/>
      <c r="V549" s="137"/>
      <c r="DD549" s="136"/>
      <c r="DE549" s="134"/>
      <c r="DF549" s="134"/>
      <c r="DG549" s="134"/>
      <c r="DH549" s="134"/>
      <c r="DI549" s="134"/>
      <c r="DJ549" s="134"/>
      <c r="DK549" s="134"/>
      <c r="DL549" s="134"/>
      <c r="DM549" s="134"/>
      <c r="DN549" s="134"/>
      <c r="DO549" s="134"/>
      <c r="DP549" s="134"/>
      <c r="DQ549" s="134"/>
      <c r="DR549" s="134"/>
      <c r="DS549" s="134"/>
      <c r="DT549" s="134"/>
      <c r="DU549" s="134"/>
      <c r="DV549" s="134"/>
      <c r="DW549" s="134"/>
      <c r="DX549" s="134"/>
      <c r="DY549" s="134"/>
      <c r="DZ549" s="134"/>
      <c r="EA549" s="134"/>
      <c r="EB549" s="134"/>
      <c r="EC549" s="134"/>
      <c r="ED549" s="134"/>
      <c r="EE549" s="134"/>
      <c r="EF549" s="134"/>
    </row>
    <row r="550" spans="13:136" s="2" customFormat="1" hidden="1" x14ac:dyDescent="0.5">
      <c r="M550" s="137"/>
      <c r="N550" s="137"/>
      <c r="O550" s="137"/>
      <c r="P550" s="137"/>
      <c r="Q550" s="137"/>
      <c r="R550" s="137"/>
      <c r="S550" s="137"/>
      <c r="T550" s="137"/>
      <c r="U550" s="137"/>
      <c r="V550" s="137"/>
      <c r="DD550" s="136"/>
      <c r="DE550" s="134"/>
      <c r="DF550" s="134"/>
      <c r="DG550" s="134"/>
      <c r="DH550" s="134"/>
      <c r="DI550" s="134"/>
      <c r="DJ550" s="134"/>
      <c r="DK550" s="134"/>
      <c r="DL550" s="134"/>
      <c r="DM550" s="134"/>
      <c r="DN550" s="134"/>
      <c r="DO550" s="134"/>
      <c r="DP550" s="134"/>
      <c r="DQ550" s="134"/>
      <c r="DR550" s="134"/>
      <c r="DS550" s="134"/>
      <c r="DT550" s="134"/>
      <c r="DU550" s="134"/>
      <c r="DV550" s="134"/>
      <c r="DW550" s="134"/>
      <c r="DX550" s="134"/>
      <c r="DY550" s="134"/>
      <c r="DZ550" s="134"/>
      <c r="EA550" s="134"/>
      <c r="EB550" s="134"/>
      <c r="EC550" s="134"/>
      <c r="ED550" s="134"/>
      <c r="EE550" s="134"/>
      <c r="EF550" s="134"/>
    </row>
    <row r="551" spans="13:136" s="2" customFormat="1" hidden="1" x14ac:dyDescent="0.5">
      <c r="M551" s="137"/>
      <c r="N551" s="137"/>
      <c r="O551" s="137"/>
      <c r="P551" s="137"/>
      <c r="Q551" s="137"/>
      <c r="R551" s="137"/>
      <c r="S551" s="137"/>
      <c r="T551" s="137"/>
      <c r="U551" s="137"/>
      <c r="V551" s="137"/>
      <c r="DD551" s="136"/>
      <c r="DE551" s="134"/>
      <c r="DF551" s="134"/>
      <c r="DG551" s="134"/>
      <c r="DH551" s="134"/>
      <c r="DI551" s="134"/>
      <c r="DJ551" s="134"/>
      <c r="DK551" s="134"/>
      <c r="DL551" s="134"/>
      <c r="DM551" s="134"/>
      <c r="DN551" s="134"/>
      <c r="DO551" s="134"/>
      <c r="DP551" s="134"/>
      <c r="DQ551" s="134"/>
      <c r="DR551" s="134"/>
      <c r="DS551" s="134"/>
      <c r="DT551" s="134"/>
      <c r="DU551" s="134"/>
      <c r="DV551" s="134"/>
      <c r="DW551" s="134"/>
      <c r="DX551" s="134"/>
      <c r="DY551" s="134"/>
      <c r="DZ551" s="134"/>
      <c r="EA551" s="134"/>
      <c r="EB551" s="134"/>
      <c r="EC551" s="134"/>
      <c r="ED551" s="134"/>
      <c r="EE551" s="134"/>
      <c r="EF551" s="134"/>
    </row>
    <row r="552" spans="13:136" s="2" customFormat="1" hidden="1" x14ac:dyDescent="0.5">
      <c r="M552" s="137"/>
      <c r="N552" s="137"/>
      <c r="O552" s="137"/>
      <c r="P552" s="137"/>
      <c r="Q552" s="137"/>
      <c r="R552" s="137"/>
      <c r="S552" s="137"/>
      <c r="T552" s="137"/>
      <c r="U552" s="137"/>
      <c r="V552" s="137"/>
      <c r="DD552" s="136"/>
      <c r="DE552" s="134"/>
      <c r="DF552" s="134"/>
      <c r="DG552" s="134"/>
      <c r="DH552" s="134"/>
      <c r="DI552" s="134"/>
      <c r="DJ552" s="134"/>
      <c r="DK552" s="134"/>
      <c r="DL552" s="134"/>
      <c r="DM552" s="134"/>
      <c r="DN552" s="134"/>
      <c r="DO552" s="134"/>
      <c r="DP552" s="134"/>
      <c r="DQ552" s="134"/>
      <c r="DR552" s="134"/>
      <c r="DS552" s="134"/>
      <c r="DT552" s="134"/>
      <c r="DU552" s="134"/>
      <c r="DV552" s="134"/>
      <c r="DW552" s="134"/>
      <c r="DX552" s="134"/>
      <c r="DY552" s="134"/>
      <c r="DZ552" s="134"/>
      <c r="EA552" s="134"/>
      <c r="EB552" s="134"/>
      <c r="EC552" s="134"/>
      <c r="ED552" s="134"/>
      <c r="EE552" s="134"/>
      <c r="EF552" s="134"/>
    </row>
    <row r="553" spans="13:136" s="2" customFormat="1" hidden="1" x14ac:dyDescent="0.5">
      <c r="M553" s="137"/>
      <c r="N553" s="137"/>
      <c r="O553" s="137"/>
      <c r="P553" s="137"/>
      <c r="Q553" s="137"/>
      <c r="R553" s="137"/>
      <c r="S553" s="137"/>
      <c r="T553" s="137"/>
      <c r="U553" s="137"/>
      <c r="V553" s="137"/>
      <c r="DD553" s="136"/>
      <c r="DE553" s="134"/>
      <c r="DF553" s="134"/>
      <c r="DG553" s="134"/>
      <c r="DH553" s="134"/>
      <c r="DI553" s="134"/>
      <c r="DJ553" s="134"/>
      <c r="DK553" s="134"/>
      <c r="DL553" s="134"/>
      <c r="DM553" s="134"/>
      <c r="DN553" s="134"/>
      <c r="DO553" s="134"/>
      <c r="DP553" s="134"/>
      <c r="DQ553" s="134"/>
      <c r="DR553" s="134"/>
      <c r="DS553" s="134"/>
      <c r="DT553" s="134"/>
      <c r="DU553" s="134"/>
      <c r="DV553" s="134"/>
      <c r="DW553" s="134"/>
      <c r="DX553" s="134"/>
      <c r="DY553" s="134"/>
      <c r="DZ553" s="134"/>
      <c r="EA553" s="134"/>
      <c r="EB553" s="134"/>
      <c r="EC553" s="134"/>
      <c r="ED553" s="134"/>
      <c r="EE553" s="134"/>
      <c r="EF553" s="134"/>
    </row>
    <row r="554" spans="13:136" s="2" customFormat="1" hidden="1" x14ac:dyDescent="0.5">
      <c r="M554" s="137"/>
      <c r="N554" s="137"/>
      <c r="O554" s="137"/>
      <c r="P554" s="137"/>
      <c r="Q554" s="137"/>
      <c r="R554" s="137"/>
      <c r="S554" s="137"/>
      <c r="T554" s="137"/>
      <c r="U554" s="137"/>
      <c r="V554" s="137"/>
      <c r="DD554" s="136"/>
      <c r="DE554" s="134"/>
      <c r="DF554" s="134"/>
      <c r="DG554" s="134"/>
      <c r="DH554" s="134"/>
      <c r="DI554" s="134"/>
      <c r="DJ554" s="134"/>
      <c r="DK554" s="134"/>
      <c r="DL554" s="134"/>
      <c r="DM554" s="134"/>
      <c r="DN554" s="134"/>
      <c r="DO554" s="134"/>
      <c r="DP554" s="134"/>
      <c r="DQ554" s="134"/>
      <c r="DR554" s="134"/>
      <c r="DS554" s="134"/>
      <c r="DT554" s="134"/>
      <c r="DU554" s="134"/>
      <c r="DV554" s="134"/>
      <c r="DW554" s="134"/>
      <c r="DX554" s="134"/>
      <c r="DY554" s="134"/>
      <c r="DZ554" s="134"/>
      <c r="EA554" s="134"/>
      <c r="EB554" s="134"/>
      <c r="EC554" s="134"/>
      <c r="ED554" s="134"/>
      <c r="EE554" s="134"/>
      <c r="EF554" s="134"/>
    </row>
    <row r="555" spans="13:136" s="2" customFormat="1" hidden="1" x14ac:dyDescent="0.5">
      <c r="M555" s="137"/>
      <c r="N555" s="137"/>
      <c r="O555" s="137"/>
      <c r="P555" s="137"/>
      <c r="Q555" s="137"/>
      <c r="R555" s="137"/>
      <c r="S555" s="137"/>
      <c r="T555" s="137"/>
      <c r="U555" s="137"/>
      <c r="V555" s="137"/>
      <c r="DD555" s="136"/>
      <c r="DE555" s="134"/>
      <c r="DF555" s="134"/>
      <c r="DG555" s="134"/>
      <c r="DH555" s="134"/>
      <c r="DI555" s="134"/>
      <c r="DJ555" s="134"/>
      <c r="DK555" s="134"/>
      <c r="DL555" s="134"/>
      <c r="DM555" s="134"/>
      <c r="DN555" s="134"/>
      <c r="DO555" s="134"/>
      <c r="DP555" s="134"/>
      <c r="DQ555" s="134"/>
      <c r="DR555" s="134"/>
      <c r="DS555" s="134"/>
      <c r="DT555" s="134"/>
      <c r="DU555" s="134"/>
      <c r="DV555" s="134"/>
      <c r="DW555" s="134"/>
      <c r="DX555" s="134"/>
      <c r="DY555" s="134"/>
      <c r="DZ555" s="134"/>
      <c r="EA555" s="134"/>
      <c r="EB555" s="134"/>
      <c r="EC555" s="134"/>
      <c r="ED555" s="134"/>
      <c r="EE555" s="134"/>
      <c r="EF555" s="134"/>
    </row>
    <row r="556" spans="13:136" s="2" customFormat="1" hidden="1" x14ac:dyDescent="0.5">
      <c r="M556" s="137"/>
      <c r="N556" s="137"/>
      <c r="O556" s="137"/>
      <c r="P556" s="137"/>
      <c r="Q556" s="137"/>
      <c r="R556" s="137"/>
      <c r="S556" s="137"/>
      <c r="T556" s="137"/>
      <c r="U556" s="137"/>
      <c r="V556" s="137"/>
      <c r="DD556" s="136"/>
      <c r="DE556" s="134"/>
      <c r="DF556" s="134"/>
      <c r="DG556" s="134"/>
      <c r="DH556" s="134"/>
      <c r="DI556" s="134"/>
      <c r="DJ556" s="134"/>
      <c r="DK556" s="134"/>
      <c r="DL556" s="134"/>
      <c r="DM556" s="134"/>
      <c r="DN556" s="134"/>
      <c r="DO556" s="134"/>
      <c r="DP556" s="134"/>
      <c r="DQ556" s="134"/>
      <c r="DR556" s="134"/>
      <c r="DS556" s="134"/>
      <c r="DT556" s="134"/>
      <c r="DU556" s="134"/>
      <c r="DV556" s="134"/>
      <c r="DW556" s="134"/>
      <c r="DX556" s="134"/>
      <c r="DY556" s="134"/>
      <c r="DZ556" s="134"/>
      <c r="EA556" s="134"/>
      <c r="EB556" s="134"/>
      <c r="EC556" s="134"/>
      <c r="ED556" s="134"/>
      <c r="EE556" s="134"/>
      <c r="EF556" s="134"/>
    </row>
    <row r="557" spans="13:136" s="2" customFormat="1" hidden="1" x14ac:dyDescent="0.5">
      <c r="M557" s="137"/>
      <c r="N557" s="137"/>
      <c r="O557" s="137"/>
      <c r="P557" s="137"/>
      <c r="Q557" s="137"/>
      <c r="R557" s="137"/>
      <c r="S557" s="137"/>
      <c r="T557" s="137"/>
      <c r="U557" s="137"/>
      <c r="V557" s="137"/>
      <c r="DD557" s="136"/>
      <c r="DE557" s="134"/>
      <c r="DF557" s="134"/>
      <c r="DG557" s="134"/>
      <c r="DH557" s="134"/>
      <c r="DI557" s="134"/>
      <c r="DJ557" s="134"/>
      <c r="DK557" s="134"/>
      <c r="DL557" s="134"/>
      <c r="DM557" s="134"/>
      <c r="DN557" s="134"/>
      <c r="DO557" s="134"/>
      <c r="DP557" s="134"/>
      <c r="DQ557" s="134"/>
      <c r="DR557" s="134"/>
      <c r="DS557" s="134"/>
      <c r="DT557" s="134"/>
      <c r="DU557" s="134"/>
      <c r="DV557" s="134"/>
      <c r="DW557" s="134"/>
      <c r="DX557" s="134"/>
      <c r="DY557" s="134"/>
      <c r="DZ557" s="134"/>
      <c r="EA557" s="134"/>
      <c r="EB557" s="134"/>
      <c r="EC557" s="134"/>
      <c r="ED557" s="134"/>
      <c r="EE557" s="134"/>
      <c r="EF557" s="134"/>
    </row>
    <row r="558" spans="13:136" s="2" customFormat="1" hidden="1" x14ac:dyDescent="0.5">
      <c r="M558" s="137"/>
      <c r="N558" s="137"/>
      <c r="O558" s="137"/>
      <c r="P558" s="137"/>
      <c r="Q558" s="137"/>
      <c r="R558" s="137"/>
      <c r="S558" s="137"/>
      <c r="T558" s="137"/>
      <c r="U558" s="137"/>
      <c r="V558" s="137"/>
      <c r="DD558" s="136"/>
      <c r="DE558" s="134"/>
      <c r="DF558" s="134"/>
      <c r="DG558" s="134"/>
      <c r="DH558" s="134"/>
      <c r="DI558" s="134"/>
      <c r="DJ558" s="134"/>
      <c r="DK558" s="134"/>
      <c r="DL558" s="134"/>
      <c r="DM558" s="134"/>
      <c r="DN558" s="134"/>
      <c r="DO558" s="134"/>
      <c r="DP558" s="134"/>
      <c r="DQ558" s="134"/>
      <c r="DR558" s="134"/>
      <c r="DS558" s="134"/>
      <c r="DT558" s="134"/>
      <c r="DU558" s="134"/>
      <c r="DV558" s="134"/>
      <c r="DW558" s="134"/>
      <c r="DX558" s="134"/>
      <c r="DY558" s="134"/>
      <c r="DZ558" s="134"/>
      <c r="EA558" s="134"/>
      <c r="EB558" s="134"/>
      <c r="EC558" s="134"/>
      <c r="ED558" s="134"/>
      <c r="EE558" s="134"/>
      <c r="EF558" s="134"/>
    </row>
    <row r="559" spans="13:136" s="2" customFormat="1" hidden="1" x14ac:dyDescent="0.5">
      <c r="M559" s="137"/>
      <c r="N559" s="137"/>
      <c r="O559" s="137"/>
      <c r="P559" s="137"/>
      <c r="Q559" s="137"/>
      <c r="R559" s="137"/>
      <c r="S559" s="137"/>
      <c r="T559" s="137"/>
      <c r="U559" s="137"/>
      <c r="V559" s="137"/>
      <c r="DD559" s="136"/>
      <c r="DE559" s="134"/>
      <c r="DF559" s="134"/>
      <c r="DG559" s="134"/>
      <c r="DH559" s="134"/>
      <c r="DI559" s="134"/>
      <c r="DJ559" s="134"/>
      <c r="DK559" s="134"/>
      <c r="DL559" s="134"/>
      <c r="DM559" s="134"/>
      <c r="DN559" s="134"/>
      <c r="DO559" s="134"/>
      <c r="DP559" s="134"/>
      <c r="DQ559" s="134"/>
      <c r="DR559" s="134"/>
      <c r="DS559" s="134"/>
      <c r="DT559" s="134"/>
      <c r="DU559" s="134"/>
      <c r="DV559" s="134"/>
      <c r="DW559" s="134"/>
      <c r="DX559" s="134"/>
      <c r="DY559" s="134"/>
      <c r="DZ559" s="134"/>
      <c r="EA559" s="134"/>
      <c r="EB559" s="134"/>
      <c r="EC559" s="134"/>
      <c r="ED559" s="134"/>
      <c r="EE559" s="134"/>
      <c r="EF559" s="134"/>
    </row>
    <row r="560" spans="13:136" s="2" customFormat="1" hidden="1" x14ac:dyDescent="0.5">
      <c r="M560" s="137"/>
      <c r="N560" s="137"/>
      <c r="O560" s="137"/>
      <c r="P560" s="137"/>
      <c r="Q560" s="137"/>
      <c r="R560" s="137"/>
      <c r="S560" s="137"/>
      <c r="T560" s="137"/>
      <c r="U560" s="137"/>
      <c r="V560" s="137"/>
      <c r="DD560" s="136"/>
      <c r="DE560" s="134"/>
      <c r="DF560" s="134"/>
      <c r="DG560" s="134"/>
      <c r="DH560" s="134"/>
      <c r="DI560" s="134"/>
      <c r="DJ560" s="134"/>
      <c r="DK560" s="134"/>
      <c r="DL560" s="134"/>
      <c r="DM560" s="134"/>
      <c r="DN560" s="134"/>
      <c r="DO560" s="134"/>
      <c r="DP560" s="134"/>
      <c r="DQ560" s="134"/>
      <c r="DR560" s="134"/>
      <c r="DS560" s="134"/>
      <c r="DT560" s="134"/>
      <c r="DU560" s="134"/>
      <c r="DV560" s="134"/>
      <c r="DW560" s="134"/>
      <c r="DX560" s="134"/>
      <c r="DY560" s="134"/>
      <c r="DZ560" s="134"/>
      <c r="EA560" s="134"/>
      <c r="EB560" s="134"/>
      <c r="EC560" s="134"/>
      <c r="ED560" s="134"/>
      <c r="EE560" s="134"/>
      <c r="EF560" s="134"/>
    </row>
    <row r="561" spans="13:136" s="2" customFormat="1" hidden="1" x14ac:dyDescent="0.5">
      <c r="M561" s="137"/>
      <c r="N561" s="137"/>
      <c r="O561" s="137"/>
      <c r="P561" s="137"/>
      <c r="Q561" s="137"/>
      <c r="R561" s="137"/>
      <c r="S561" s="137"/>
      <c r="T561" s="137"/>
      <c r="U561" s="137"/>
      <c r="V561" s="137"/>
      <c r="DD561" s="136"/>
      <c r="DE561" s="134"/>
      <c r="DF561" s="134"/>
      <c r="DG561" s="134"/>
      <c r="DH561" s="134"/>
      <c r="DI561" s="134"/>
      <c r="DJ561" s="134"/>
      <c r="DK561" s="134"/>
      <c r="DL561" s="134"/>
      <c r="DM561" s="134"/>
      <c r="DN561" s="134"/>
      <c r="DO561" s="134"/>
      <c r="DP561" s="134"/>
      <c r="DQ561" s="134"/>
      <c r="DR561" s="134"/>
      <c r="DS561" s="134"/>
      <c r="DT561" s="134"/>
      <c r="DU561" s="134"/>
      <c r="DV561" s="134"/>
      <c r="DW561" s="134"/>
      <c r="DX561" s="134"/>
      <c r="DY561" s="134"/>
      <c r="DZ561" s="134"/>
      <c r="EA561" s="134"/>
      <c r="EB561" s="134"/>
      <c r="EC561" s="134"/>
      <c r="ED561" s="134"/>
      <c r="EE561" s="134"/>
      <c r="EF561" s="134"/>
    </row>
    <row r="562" spans="13:136" s="2" customFormat="1" hidden="1" x14ac:dyDescent="0.5">
      <c r="M562" s="137"/>
      <c r="N562" s="137"/>
      <c r="O562" s="137"/>
      <c r="P562" s="137"/>
      <c r="Q562" s="137"/>
      <c r="R562" s="137"/>
      <c r="S562" s="137"/>
      <c r="T562" s="137"/>
      <c r="U562" s="137"/>
      <c r="V562" s="137"/>
      <c r="DD562" s="136"/>
      <c r="DE562" s="134"/>
      <c r="DF562" s="134"/>
      <c r="DG562" s="134"/>
      <c r="DH562" s="134"/>
      <c r="DI562" s="134"/>
      <c r="DJ562" s="134"/>
      <c r="DK562" s="134"/>
      <c r="DL562" s="134"/>
      <c r="DM562" s="134"/>
      <c r="DN562" s="134"/>
      <c r="DO562" s="134"/>
      <c r="DP562" s="134"/>
      <c r="DQ562" s="134"/>
      <c r="DR562" s="134"/>
      <c r="DS562" s="134"/>
      <c r="DT562" s="134"/>
      <c r="DU562" s="134"/>
      <c r="DV562" s="134"/>
      <c r="DW562" s="134"/>
      <c r="DX562" s="134"/>
      <c r="DY562" s="134"/>
      <c r="DZ562" s="134"/>
      <c r="EA562" s="134"/>
      <c r="EB562" s="134"/>
      <c r="EC562" s="134"/>
      <c r="ED562" s="134"/>
      <c r="EE562" s="134"/>
      <c r="EF562" s="134"/>
    </row>
    <row r="563" spans="13:136" s="2" customFormat="1" hidden="1" x14ac:dyDescent="0.5">
      <c r="M563" s="137"/>
      <c r="N563" s="137"/>
      <c r="O563" s="137"/>
      <c r="P563" s="137"/>
      <c r="Q563" s="137"/>
      <c r="R563" s="137"/>
      <c r="S563" s="137"/>
      <c r="T563" s="137"/>
      <c r="U563" s="137"/>
      <c r="V563" s="137"/>
      <c r="DD563" s="136"/>
      <c r="DE563" s="134"/>
      <c r="DF563" s="134"/>
      <c r="DG563" s="134"/>
      <c r="DH563" s="134"/>
      <c r="DI563" s="134"/>
      <c r="DJ563" s="134"/>
      <c r="DK563" s="134"/>
      <c r="DL563" s="134"/>
      <c r="DM563" s="134"/>
      <c r="DN563" s="134"/>
      <c r="DO563" s="134"/>
      <c r="DP563" s="134"/>
      <c r="DQ563" s="134"/>
      <c r="DR563" s="134"/>
      <c r="DS563" s="134"/>
      <c r="DT563" s="134"/>
      <c r="DU563" s="134"/>
      <c r="DV563" s="134"/>
      <c r="DW563" s="134"/>
      <c r="DX563" s="134"/>
      <c r="DY563" s="134"/>
      <c r="DZ563" s="134"/>
      <c r="EA563" s="134"/>
      <c r="EB563" s="134"/>
      <c r="EC563" s="134"/>
      <c r="ED563" s="134"/>
      <c r="EE563" s="134"/>
      <c r="EF563" s="134"/>
    </row>
    <row r="564" spans="13:136" s="2" customFormat="1" hidden="1" x14ac:dyDescent="0.5">
      <c r="M564" s="137"/>
      <c r="N564" s="137"/>
      <c r="O564" s="137"/>
      <c r="P564" s="137"/>
      <c r="Q564" s="137"/>
      <c r="R564" s="137"/>
      <c r="S564" s="137"/>
      <c r="T564" s="137"/>
      <c r="U564" s="137"/>
      <c r="V564" s="137"/>
      <c r="DD564" s="136"/>
      <c r="DE564" s="134"/>
      <c r="DF564" s="134"/>
      <c r="DG564" s="134"/>
      <c r="DH564" s="134"/>
      <c r="DI564" s="134"/>
      <c r="DJ564" s="134"/>
      <c r="DK564" s="134"/>
      <c r="DL564" s="134"/>
      <c r="DM564" s="134"/>
      <c r="DN564" s="134"/>
      <c r="DO564" s="134"/>
      <c r="DP564" s="134"/>
      <c r="DQ564" s="134"/>
      <c r="DR564" s="134"/>
      <c r="DS564" s="134"/>
      <c r="DT564" s="134"/>
      <c r="DU564" s="134"/>
      <c r="DV564" s="134"/>
      <c r="DW564" s="134"/>
      <c r="DX564" s="134"/>
      <c r="DY564" s="134"/>
      <c r="DZ564" s="134"/>
      <c r="EA564" s="134"/>
      <c r="EB564" s="134"/>
      <c r="EC564" s="134"/>
      <c r="ED564" s="134"/>
      <c r="EE564" s="134"/>
      <c r="EF564" s="134"/>
    </row>
    <row r="565" spans="13:136" s="2" customFormat="1" hidden="1" x14ac:dyDescent="0.5">
      <c r="M565" s="137"/>
      <c r="N565" s="137"/>
      <c r="O565" s="137"/>
      <c r="P565" s="137"/>
      <c r="Q565" s="137"/>
      <c r="R565" s="137"/>
      <c r="S565" s="137"/>
      <c r="T565" s="137"/>
      <c r="U565" s="137"/>
      <c r="V565" s="137"/>
      <c r="DD565" s="136"/>
      <c r="DE565" s="134"/>
      <c r="DF565" s="134"/>
      <c r="DG565" s="134"/>
      <c r="DH565" s="134"/>
      <c r="DI565" s="134"/>
      <c r="DJ565" s="134"/>
      <c r="DK565" s="134"/>
      <c r="DL565" s="134"/>
      <c r="DM565" s="134"/>
      <c r="DN565" s="134"/>
      <c r="DO565" s="134"/>
      <c r="DP565" s="134"/>
      <c r="DQ565" s="134"/>
      <c r="DR565" s="134"/>
      <c r="DS565" s="134"/>
      <c r="DT565" s="134"/>
      <c r="DU565" s="134"/>
      <c r="DV565" s="134"/>
      <c r="DW565" s="134"/>
      <c r="DX565" s="134"/>
      <c r="DY565" s="134"/>
      <c r="DZ565" s="134"/>
      <c r="EA565" s="134"/>
      <c r="EB565" s="134"/>
      <c r="EC565" s="134"/>
      <c r="ED565" s="134"/>
      <c r="EE565" s="134"/>
      <c r="EF565" s="134"/>
    </row>
    <row r="566" spans="13:136" s="2" customFormat="1" hidden="1" x14ac:dyDescent="0.5">
      <c r="M566" s="137"/>
      <c r="N566" s="137"/>
      <c r="O566" s="137"/>
      <c r="P566" s="137"/>
      <c r="Q566" s="137"/>
      <c r="R566" s="137"/>
      <c r="S566" s="137"/>
      <c r="T566" s="137"/>
      <c r="U566" s="137"/>
      <c r="V566" s="137"/>
      <c r="DD566" s="136"/>
      <c r="DE566" s="134"/>
      <c r="DF566" s="134"/>
      <c r="DG566" s="134"/>
      <c r="DH566" s="134"/>
      <c r="DI566" s="134"/>
      <c r="DJ566" s="134"/>
      <c r="DK566" s="134"/>
      <c r="DL566" s="134"/>
      <c r="DM566" s="134"/>
      <c r="DN566" s="134"/>
      <c r="DO566" s="134"/>
      <c r="DP566" s="134"/>
      <c r="DQ566" s="134"/>
      <c r="DR566" s="134"/>
      <c r="DS566" s="134"/>
      <c r="DT566" s="134"/>
      <c r="DU566" s="134"/>
      <c r="DV566" s="134"/>
      <c r="DW566" s="134"/>
      <c r="DX566" s="134"/>
      <c r="DY566" s="134"/>
      <c r="DZ566" s="134"/>
      <c r="EA566" s="134"/>
      <c r="EB566" s="134"/>
      <c r="EC566" s="134"/>
      <c r="ED566" s="134"/>
      <c r="EE566" s="134"/>
      <c r="EF566" s="134"/>
    </row>
    <row r="567" spans="13:136" s="2" customFormat="1" hidden="1" x14ac:dyDescent="0.5">
      <c r="M567" s="137"/>
      <c r="N567" s="137"/>
      <c r="O567" s="137"/>
      <c r="P567" s="137"/>
      <c r="Q567" s="137"/>
      <c r="R567" s="137"/>
      <c r="S567" s="137"/>
      <c r="T567" s="137"/>
      <c r="U567" s="137"/>
      <c r="V567" s="137"/>
      <c r="DD567" s="136"/>
      <c r="DE567" s="134"/>
      <c r="DF567" s="134"/>
      <c r="DG567" s="134"/>
      <c r="DH567" s="134"/>
      <c r="DI567" s="134"/>
      <c r="DJ567" s="134"/>
      <c r="DK567" s="134"/>
      <c r="DL567" s="134"/>
      <c r="DM567" s="134"/>
      <c r="DN567" s="134"/>
      <c r="DO567" s="134"/>
      <c r="DP567" s="134"/>
      <c r="DQ567" s="134"/>
      <c r="DR567" s="134"/>
      <c r="DS567" s="134"/>
      <c r="DT567" s="134"/>
      <c r="DU567" s="134"/>
      <c r="DV567" s="134"/>
      <c r="DW567" s="134"/>
      <c r="DX567" s="134"/>
      <c r="DY567" s="134"/>
      <c r="DZ567" s="134"/>
      <c r="EA567" s="134"/>
      <c r="EB567" s="134"/>
      <c r="EC567" s="134"/>
      <c r="ED567" s="134"/>
      <c r="EE567" s="134"/>
      <c r="EF567" s="134"/>
    </row>
    <row r="568" spans="13:136" s="2" customFormat="1" hidden="1" x14ac:dyDescent="0.5">
      <c r="M568" s="137"/>
      <c r="N568" s="137"/>
      <c r="O568" s="137"/>
      <c r="P568" s="137"/>
      <c r="Q568" s="137"/>
      <c r="R568" s="137"/>
      <c r="S568" s="137"/>
      <c r="T568" s="137"/>
      <c r="U568" s="137"/>
      <c r="V568" s="137"/>
      <c r="DD568" s="136"/>
      <c r="DE568" s="134"/>
      <c r="DF568" s="134"/>
      <c r="DG568" s="134"/>
      <c r="DH568" s="134"/>
      <c r="DI568" s="134"/>
      <c r="DJ568" s="134"/>
      <c r="DK568" s="134"/>
      <c r="DL568" s="134"/>
      <c r="DM568" s="134"/>
      <c r="DN568" s="134"/>
      <c r="DO568" s="134"/>
      <c r="DP568" s="134"/>
      <c r="DQ568" s="134"/>
      <c r="DR568" s="134"/>
      <c r="DS568" s="134"/>
      <c r="DT568" s="134"/>
      <c r="DU568" s="134"/>
      <c r="DV568" s="134"/>
      <c r="DW568" s="134"/>
      <c r="DX568" s="134"/>
      <c r="DY568" s="134"/>
      <c r="DZ568" s="134"/>
      <c r="EA568" s="134"/>
      <c r="EB568" s="134"/>
      <c r="EC568" s="134"/>
      <c r="ED568" s="134"/>
      <c r="EE568" s="134"/>
      <c r="EF568" s="134"/>
    </row>
    <row r="569" spans="13:136" s="2" customFormat="1" hidden="1" x14ac:dyDescent="0.5">
      <c r="M569" s="137"/>
      <c r="N569" s="137"/>
      <c r="O569" s="137"/>
      <c r="P569" s="137"/>
      <c r="Q569" s="137"/>
      <c r="R569" s="137"/>
      <c r="S569" s="137"/>
      <c r="T569" s="137"/>
      <c r="U569" s="137"/>
      <c r="V569" s="137"/>
      <c r="DD569" s="136"/>
      <c r="DE569" s="134"/>
      <c r="DF569" s="134"/>
      <c r="DG569" s="134"/>
      <c r="DH569" s="134"/>
      <c r="DI569" s="134"/>
      <c r="DJ569" s="134"/>
      <c r="DK569" s="134"/>
      <c r="DL569" s="134"/>
      <c r="DM569" s="134"/>
      <c r="DN569" s="134"/>
      <c r="DO569" s="134"/>
      <c r="DP569" s="134"/>
      <c r="DQ569" s="134"/>
      <c r="DR569" s="134"/>
      <c r="DS569" s="134"/>
      <c r="DT569" s="134"/>
      <c r="DU569" s="134"/>
      <c r="DV569" s="134"/>
      <c r="DW569" s="134"/>
      <c r="DX569" s="134"/>
      <c r="DY569" s="134"/>
      <c r="DZ569" s="134"/>
      <c r="EA569" s="134"/>
      <c r="EB569" s="134"/>
      <c r="EC569" s="134"/>
      <c r="ED569" s="134"/>
      <c r="EE569" s="134"/>
      <c r="EF569" s="134"/>
    </row>
    <row r="570" spans="13:136" s="2" customFormat="1" hidden="1" x14ac:dyDescent="0.5">
      <c r="M570" s="137"/>
      <c r="N570" s="137"/>
      <c r="O570" s="137"/>
      <c r="P570" s="137"/>
      <c r="Q570" s="137"/>
      <c r="R570" s="137"/>
      <c r="S570" s="137"/>
      <c r="T570" s="137"/>
      <c r="U570" s="137"/>
      <c r="V570" s="137"/>
      <c r="DD570" s="136"/>
      <c r="DE570" s="134"/>
      <c r="DF570" s="134"/>
      <c r="DG570" s="134"/>
      <c r="DH570" s="134"/>
      <c r="DI570" s="134"/>
      <c r="DJ570" s="134"/>
      <c r="DK570" s="134"/>
      <c r="DL570" s="134"/>
      <c r="DM570" s="134"/>
      <c r="DN570" s="134"/>
      <c r="DO570" s="134"/>
      <c r="DP570" s="134"/>
      <c r="DQ570" s="134"/>
      <c r="DR570" s="134"/>
      <c r="DS570" s="134"/>
      <c r="DT570" s="134"/>
      <c r="DU570" s="134"/>
      <c r="DV570" s="134"/>
      <c r="DW570" s="134"/>
      <c r="DX570" s="134"/>
      <c r="DY570" s="134"/>
      <c r="DZ570" s="134"/>
      <c r="EA570" s="134"/>
      <c r="EB570" s="134"/>
      <c r="EC570" s="134"/>
      <c r="ED570" s="134"/>
      <c r="EE570" s="134"/>
      <c r="EF570" s="134"/>
    </row>
    <row r="571" spans="13:136" s="2" customFormat="1" hidden="1" x14ac:dyDescent="0.5">
      <c r="M571" s="137"/>
      <c r="N571" s="137"/>
      <c r="O571" s="137"/>
      <c r="P571" s="137"/>
      <c r="Q571" s="137"/>
      <c r="R571" s="137"/>
      <c r="S571" s="137"/>
      <c r="T571" s="137"/>
      <c r="U571" s="137"/>
      <c r="V571" s="137"/>
      <c r="DD571" s="136"/>
      <c r="DE571" s="134"/>
      <c r="DF571" s="134"/>
      <c r="DG571" s="134"/>
      <c r="DH571" s="134"/>
      <c r="DI571" s="134"/>
      <c r="DJ571" s="134"/>
      <c r="DK571" s="134"/>
      <c r="DL571" s="134"/>
      <c r="DM571" s="134"/>
      <c r="DN571" s="134"/>
      <c r="DO571" s="134"/>
      <c r="DP571" s="134"/>
      <c r="DQ571" s="134"/>
      <c r="DR571" s="134"/>
      <c r="DS571" s="134"/>
      <c r="DT571" s="134"/>
      <c r="DU571" s="134"/>
      <c r="DV571" s="134"/>
      <c r="DW571" s="134"/>
      <c r="DX571" s="134"/>
      <c r="DY571" s="134"/>
      <c r="DZ571" s="134"/>
      <c r="EA571" s="134"/>
      <c r="EB571" s="134"/>
      <c r="EC571" s="134"/>
      <c r="ED571" s="134"/>
      <c r="EE571" s="134"/>
      <c r="EF571" s="134"/>
    </row>
    <row r="572" spans="13:136" s="2" customFormat="1" hidden="1" x14ac:dyDescent="0.5">
      <c r="M572" s="137"/>
      <c r="N572" s="137"/>
      <c r="O572" s="137"/>
      <c r="P572" s="137"/>
      <c r="Q572" s="137"/>
      <c r="R572" s="137"/>
      <c r="S572" s="137"/>
      <c r="T572" s="137"/>
      <c r="U572" s="137"/>
      <c r="V572" s="137"/>
      <c r="DD572" s="136"/>
      <c r="DE572" s="134"/>
      <c r="DF572" s="134"/>
      <c r="DG572" s="134"/>
      <c r="DH572" s="134"/>
      <c r="DI572" s="134"/>
      <c r="DJ572" s="134"/>
      <c r="DK572" s="134"/>
      <c r="DL572" s="134"/>
      <c r="DM572" s="134"/>
      <c r="DN572" s="134"/>
      <c r="DO572" s="134"/>
      <c r="DP572" s="134"/>
      <c r="DQ572" s="134"/>
      <c r="DR572" s="134"/>
      <c r="DS572" s="134"/>
      <c r="DT572" s="134"/>
      <c r="DU572" s="134"/>
      <c r="DV572" s="134"/>
      <c r="DW572" s="134"/>
      <c r="DX572" s="134"/>
      <c r="DY572" s="134"/>
      <c r="DZ572" s="134"/>
      <c r="EA572" s="134"/>
      <c r="EB572" s="134"/>
      <c r="EC572" s="134"/>
      <c r="ED572" s="134"/>
      <c r="EE572" s="134"/>
      <c r="EF572" s="134"/>
    </row>
    <row r="573" spans="13:136" s="2" customFormat="1" hidden="1" x14ac:dyDescent="0.5">
      <c r="M573" s="137"/>
      <c r="N573" s="137"/>
      <c r="O573" s="137"/>
      <c r="P573" s="137"/>
      <c r="Q573" s="137"/>
      <c r="R573" s="137"/>
      <c r="S573" s="137"/>
      <c r="T573" s="137"/>
      <c r="U573" s="137"/>
      <c r="V573" s="137"/>
      <c r="DD573" s="136"/>
      <c r="DE573" s="134"/>
      <c r="DF573" s="134"/>
      <c r="DG573" s="134"/>
      <c r="DH573" s="134"/>
      <c r="DI573" s="134"/>
      <c r="DJ573" s="134"/>
      <c r="DK573" s="134"/>
      <c r="DL573" s="134"/>
      <c r="DM573" s="134"/>
      <c r="DN573" s="134"/>
      <c r="DO573" s="134"/>
      <c r="DP573" s="134"/>
      <c r="DQ573" s="134"/>
      <c r="DR573" s="134"/>
      <c r="DS573" s="134"/>
      <c r="DT573" s="134"/>
      <c r="DU573" s="134"/>
      <c r="DV573" s="134"/>
      <c r="DW573" s="134"/>
      <c r="DX573" s="134"/>
      <c r="DY573" s="134"/>
      <c r="DZ573" s="134"/>
      <c r="EA573" s="134"/>
      <c r="EB573" s="134"/>
      <c r="EC573" s="134"/>
      <c r="ED573" s="134"/>
      <c r="EE573" s="134"/>
      <c r="EF573" s="134"/>
    </row>
    <row r="574" spans="13:136" s="2" customFormat="1" hidden="1" x14ac:dyDescent="0.5">
      <c r="M574" s="137"/>
      <c r="N574" s="137"/>
      <c r="O574" s="137"/>
      <c r="P574" s="137"/>
      <c r="Q574" s="137"/>
      <c r="R574" s="137"/>
      <c r="S574" s="137"/>
      <c r="T574" s="137"/>
      <c r="U574" s="137"/>
      <c r="V574" s="137"/>
      <c r="DD574" s="136"/>
      <c r="DE574" s="134"/>
      <c r="DF574" s="134"/>
      <c r="DG574" s="134"/>
      <c r="DH574" s="134"/>
      <c r="DI574" s="134"/>
      <c r="DJ574" s="134"/>
      <c r="DK574" s="134"/>
      <c r="DL574" s="134"/>
      <c r="DM574" s="134"/>
      <c r="DN574" s="134"/>
      <c r="DO574" s="134"/>
      <c r="DP574" s="134"/>
      <c r="DQ574" s="134"/>
      <c r="DR574" s="134"/>
      <c r="DS574" s="134"/>
      <c r="DT574" s="134"/>
      <c r="DU574" s="134"/>
      <c r="DV574" s="134"/>
      <c r="DW574" s="134"/>
      <c r="DX574" s="134"/>
      <c r="DY574" s="134"/>
      <c r="DZ574" s="134"/>
      <c r="EA574" s="134"/>
      <c r="EB574" s="134"/>
      <c r="EC574" s="134"/>
      <c r="ED574" s="134"/>
      <c r="EE574" s="134"/>
      <c r="EF574" s="134"/>
    </row>
    <row r="575" spans="13:136" s="2" customFormat="1" hidden="1" x14ac:dyDescent="0.5">
      <c r="M575" s="137"/>
      <c r="N575" s="137"/>
      <c r="O575" s="137"/>
      <c r="P575" s="137"/>
      <c r="Q575" s="137"/>
      <c r="R575" s="137"/>
      <c r="S575" s="137"/>
      <c r="T575" s="137"/>
      <c r="U575" s="137"/>
      <c r="V575" s="137"/>
      <c r="DD575" s="136"/>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row>
    <row r="576" spans="13:136" s="2" customFormat="1" hidden="1" x14ac:dyDescent="0.5">
      <c r="M576" s="137"/>
      <c r="N576" s="137"/>
      <c r="O576" s="137"/>
      <c r="P576" s="137"/>
      <c r="Q576" s="137"/>
      <c r="R576" s="137"/>
      <c r="S576" s="137"/>
      <c r="T576" s="137"/>
      <c r="U576" s="137"/>
      <c r="V576" s="137"/>
      <c r="DD576" s="136"/>
      <c r="DE576" s="134"/>
      <c r="DF576" s="134"/>
      <c r="DG576" s="134"/>
      <c r="DH576" s="134"/>
      <c r="DI576" s="134"/>
      <c r="DJ576" s="134"/>
      <c r="DK576" s="134"/>
      <c r="DL576" s="134"/>
      <c r="DM576" s="134"/>
      <c r="DN576" s="134"/>
      <c r="DO576" s="134"/>
      <c r="DP576" s="134"/>
      <c r="DQ576" s="134"/>
      <c r="DR576" s="134"/>
      <c r="DS576" s="134"/>
      <c r="DT576" s="134"/>
      <c r="DU576" s="134"/>
      <c r="DV576" s="134"/>
      <c r="DW576" s="134"/>
      <c r="DX576" s="134"/>
      <c r="DY576" s="134"/>
      <c r="DZ576" s="134"/>
      <c r="EA576" s="134"/>
      <c r="EB576" s="134"/>
      <c r="EC576" s="134"/>
      <c r="ED576" s="134"/>
      <c r="EE576" s="134"/>
      <c r="EF576" s="134"/>
    </row>
    <row r="577" spans="13:136" s="2" customFormat="1" hidden="1" x14ac:dyDescent="0.5">
      <c r="M577" s="137"/>
      <c r="N577" s="137"/>
      <c r="O577" s="137"/>
      <c r="P577" s="137"/>
      <c r="Q577" s="137"/>
      <c r="R577" s="137"/>
      <c r="S577" s="137"/>
      <c r="T577" s="137"/>
      <c r="U577" s="137"/>
      <c r="V577" s="137"/>
      <c r="DD577" s="136"/>
      <c r="DE577" s="134"/>
      <c r="DF577" s="134"/>
      <c r="DG577" s="134"/>
      <c r="DH577" s="134"/>
      <c r="DI577" s="134"/>
      <c r="DJ577" s="134"/>
      <c r="DK577" s="134"/>
      <c r="DL577" s="134"/>
      <c r="DM577" s="134"/>
      <c r="DN577" s="134"/>
      <c r="DO577" s="134"/>
      <c r="DP577" s="134"/>
      <c r="DQ577" s="134"/>
      <c r="DR577" s="134"/>
      <c r="DS577" s="134"/>
      <c r="DT577" s="134"/>
      <c r="DU577" s="134"/>
      <c r="DV577" s="134"/>
      <c r="DW577" s="134"/>
      <c r="DX577" s="134"/>
      <c r="DY577" s="134"/>
      <c r="DZ577" s="134"/>
      <c r="EA577" s="134"/>
      <c r="EB577" s="134"/>
      <c r="EC577" s="134"/>
      <c r="ED577" s="134"/>
      <c r="EE577" s="134"/>
      <c r="EF577" s="134"/>
    </row>
    <row r="578" spans="13:136" s="2" customFormat="1" hidden="1" x14ac:dyDescent="0.5">
      <c r="M578" s="137"/>
      <c r="N578" s="137"/>
      <c r="O578" s="137"/>
      <c r="P578" s="137"/>
      <c r="Q578" s="137"/>
      <c r="R578" s="137"/>
      <c r="S578" s="137"/>
      <c r="T578" s="137"/>
      <c r="U578" s="137"/>
      <c r="V578" s="137"/>
      <c r="DD578" s="136"/>
      <c r="DE578" s="134"/>
      <c r="DF578" s="134"/>
      <c r="DG578" s="134"/>
      <c r="DH578" s="134"/>
      <c r="DI578" s="134"/>
      <c r="DJ578" s="134"/>
      <c r="DK578" s="134"/>
      <c r="DL578" s="134"/>
      <c r="DM578" s="134"/>
      <c r="DN578" s="134"/>
      <c r="DO578" s="134"/>
      <c r="DP578" s="134"/>
      <c r="DQ578" s="134"/>
      <c r="DR578" s="134"/>
      <c r="DS578" s="134"/>
      <c r="DT578" s="134"/>
      <c r="DU578" s="134"/>
      <c r="DV578" s="134"/>
      <c r="DW578" s="134"/>
      <c r="DX578" s="134"/>
      <c r="DY578" s="134"/>
      <c r="DZ578" s="134"/>
      <c r="EA578" s="134"/>
      <c r="EB578" s="134"/>
      <c r="EC578" s="134"/>
      <c r="ED578" s="134"/>
      <c r="EE578" s="134"/>
      <c r="EF578" s="134"/>
    </row>
    <row r="579" spans="13:136" s="2" customFormat="1" hidden="1" x14ac:dyDescent="0.5">
      <c r="M579" s="137"/>
      <c r="N579" s="137"/>
      <c r="O579" s="137"/>
      <c r="P579" s="137"/>
      <c r="Q579" s="137"/>
      <c r="R579" s="137"/>
      <c r="S579" s="137"/>
      <c r="T579" s="137"/>
      <c r="U579" s="137"/>
      <c r="V579" s="137"/>
      <c r="DD579" s="136"/>
      <c r="DE579" s="134"/>
      <c r="DF579" s="134"/>
      <c r="DG579" s="134"/>
      <c r="DH579" s="134"/>
      <c r="DI579" s="134"/>
      <c r="DJ579" s="134"/>
      <c r="DK579" s="134"/>
      <c r="DL579" s="134"/>
      <c r="DM579" s="134"/>
      <c r="DN579" s="134"/>
      <c r="DO579" s="134"/>
      <c r="DP579" s="134"/>
      <c r="DQ579" s="134"/>
      <c r="DR579" s="134"/>
      <c r="DS579" s="134"/>
      <c r="DT579" s="134"/>
      <c r="DU579" s="134"/>
      <c r="DV579" s="134"/>
      <c r="DW579" s="134"/>
      <c r="DX579" s="134"/>
      <c r="DY579" s="134"/>
      <c r="DZ579" s="134"/>
      <c r="EA579" s="134"/>
      <c r="EB579" s="134"/>
      <c r="EC579" s="134"/>
      <c r="ED579" s="134"/>
      <c r="EE579" s="134"/>
      <c r="EF579" s="134"/>
    </row>
    <row r="580" spans="13:136" s="2" customFormat="1" hidden="1" x14ac:dyDescent="0.5">
      <c r="M580" s="137"/>
      <c r="N580" s="137"/>
      <c r="O580" s="137"/>
      <c r="P580" s="137"/>
      <c r="Q580" s="137"/>
      <c r="R580" s="137"/>
      <c r="S580" s="137"/>
      <c r="T580" s="137"/>
      <c r="U580" s="137"/>
      <c r="V580" s="137"/>
      <c r="DD580" s="136"/>
      <c r="DE580" s="134"/>
      <c r="DF580" s="134"/>
      <c r="DG580" s="134"/>
      <c r="DH580" s="134"/>
      <c r="DI580" s="134"/>
      <c r="DJ580" s="134"/>
      <c r="DK580" s="134"/>
      <c r="DL580" s="134"/>
      <c r="DM580" s="134"/>
      <c r="DN580" s="134"/>
      <c r="DO580" s="134"/>
      <c r="DP580" s="134"/>
      <c r="DQ580" s="134"/>
      <c r="DR580" s="134"/>
      <c r="DS580" s="134"/>
      <c r="DT580" s="134"/>
      <c r="DU580" s="134"/>
      <c r="DV580" s="134"/>
      <c r="DW580" s="134"/>
      <c r="DX580" s="134"/>
      <c r="DY580" s="134"/>
      <c r="DZ580" s="134"/>
      <c r="EA580" s="134"/>
      <c r="EB580" s="134"/>
      <c r="EC580" s="134"/>
      <c r="ED580" s="134"/>
      <c r="EE580" s="134"/>
      <c r="EF580" s="134"/>
    </row>
    <row r="581" spans="13:136" s="2" customFormat="1" hidden="1" x14ac:dyDescent="0.5">
      <c r="M581" s="137"/>
      <c r="N581" s="137"/>
      <c r="O581" s="137"/>
      <c r="P581" s="137"/>
      <c r="Q581" s="137"/>
      <c r="R581" s="137"/>
      <c r="S581" s="137"/>
      <c r="T581" s="137"/>
      <c r="U581" s="137"/>
      <c r="V581" s="137"/>
      <c r="DD581" s="136"/>
      <c r="DE581" s="134"/>
      <c r="DF581" s="134"/>
      <c r="DG581" s="134"/>
      <c r="DH581" s="134"/>
      <c r="DI581" s="134"/>
      <c r="DJ581" s="134"/>
      <c r="DK581" s="134"/>
      <c r="DL581" s="134"/>
      <c r="DM581" s="134"/>
      <c r="DN581" s="134"/>
      <c r="DO581" s="134"/>
      <c r="DP581" s="134"/>
      <c r="DQ581" s="134"/>
      <c r="DR581" s="134"/>
      <c r="DS581" s="134"/>
      <c r="DT581" s="134"/>
      <c r="DU581" s="134"/>
      <c r="DV581" s="134"/>
      <c r="DW581" s="134"/>
      <c r="DX581" s="134"/>
      <c r="DY581" s="134"/>
      <c r="DZ581" s="134"/>
      <c r="EA581" s="134"/>
      <c r="EB581" s="134"/>
      <c r="EC581" s="134"/>
      <c r="ED581" s="134"/>
      <c r="EE581" s="134"/>
      <c r="EF581" s="134"/>
    </row>
    <row r="582" spans="13:136" s="2" customFormat="1" hidden="1" x14ac:dyDescent="0.5">
      <c r="M582" s="137"/>
      <c r="N582" s="137"/>
      <c r="O582" s="137"/>
      <c r="P582" s="137"/>
      <c r="Q582" s="137"/>
      <c r="R582" s="137"/>
      <c r="S582" s="137"/>
      <c r="T582" s="137"/>
      <c r="U582" s="137"/>
      <c r="V582" s="137"/>
      <c r="DD582" s="136"/>
      <c r="DE582" s="134"/>
      <c r="DF582" s="134"/>
      <c r="DG582" s="134"/>
      <c r="DH582" s="134"/>
      <c r="DI582" s="134"/>
      <c r="DJ582" s="134"/>
      <c r="DK582" s="134"/>
      <c r="DL582" s="134"/>
      <c r="DM582" s="134"/>
      <c r="DN582" s="134"/>
      <c r="DO582" s="134"/>
      <c r="DP582" s="134"/>
      <c r="DQ582" s="134"/>
      <c r="DR582" s="134"/>
      <c r="DS582" s="134"/>
      <c r="DT582" s="134"/>
      <c r="DU582" s="134"/>
      <c r="DV582" s="134"/>
      <c r="DW582" s="134"/>
      <c r="DX582" s="134"/>
      <c r="DY582" s="134"/>
      <c r="DZ582" s="134"/>
      <c r="EA582" s="134"/>
      <c r="EB582" s="134"/>
      <c r="EC582" s="134"/>
      <c r="ED582" s="134"/>
      <c r="EE582" s="134"/>
      <c r="EF582" s="134"/>
    </row>
    <row r="583" spans="13:136" s="2" customFormat="1" hidden="1" x14ac:dyDescent="0.5">
      <c r="M583" s="137"/>
      <c r="N583" s="137"/>
      <c r="O583" s="137"/>
      <c r="P583" s="137"/>
      <c r="Q583" s="137"/>
      <c r="R583" s="137"/>
      <c r="S583" s="137"/>
      <c r="T583" s="137"/>
      <c r="U583" s="137"/>
      <c r="V583" s="137"/>
      <c r="DD583" s="136"/>
      <c r="DE583" s="134"/>
      <c r="DF583" s="134"/>
      <c r="DG583" s="134"/>
      <c r="DH583" s="134"/>
      <c r="DI583" s="134"/>
      <c r="DJ583" s="134"/>
      <c r="DK583" s="134"/>
      <c r="DL583" s="134"/>
      <c r="DM583" s="134"/>
      <c r="DN583" s="134"/>
      <c r="DO583" s="134"/>
      <c r="DP583" s="134"/>
      <c r="DQ583" s="134"/>
      <c r="DR583" s="134"/>
      <c r="DS583" s="134"/>
      <c r="DT583" s="134"/>
      <c r="DU583" s="134"/>
      <c r="DV583" s="134"/>
      <c r="DW583" s="134"/>
      <c r="DX583" s="134"/>
      <c r="DY583" s="134"/>
      <c r="DZ583" s="134"/>
      <c r="EA583" s="134"/>
      <c r="EB583" s="134"/>
      <c r="EC583" s="134"/>
      <c r="ED583" s="134"/>
      <c r="EE583" s="134"/>
      <c r="EF583" s="134"/>
    </row>
    <row r="584" spans="13:136" s="2" customFormat="1" hidden="1" x14ac:dyDescent="0.5">
      <c r="M584" s="137"/>
      <c r="N584" s="137"/>
      <c r="O584" s="137"/>
      <c r="P584" s="137"/>
      <c r="Q584" s="137"/>
      <c r="R584" s="137"/>
      <c r="S584" s="137"/>
      <c r="T584" s="137"/>
      <c r="U584" s="137"/>
      <c r="V584" s="137"/>
      <c r="DD584" s="136"/>
      <c r="DE584" s="134"/>
      <c r="DF584" s="134"/>
      <c r="DG584" s="134"/>
      <c r="DH584" s="134"/>
      <c r="DI584" s="134"/>
      <c r="DJ584" s="134"/>
      <c r="DK584" s="134"/>
      <c r="DL584" s="134"/>
      <c r="DM584" s="134"/>
      <c r="DN584" s="134"/>
      <c r="DO584" s="134"/>
      <c r="DP584" s="134"/>
      <c r="DQ584" s="134"/>
      <c r="DR584" s="134"/>
      <c r="DS584" s="134"/>
      <c r="DT584" s="134"/>
      <c r="DU584" s="134"/>
      <c r="DV584" s="134"/>
      <c r="DW584" s="134"/>
      <c r="DX584" s="134"/>
      <c r="DY584" s="134"/>
      <c r="DZ584" s="134"/>
      <c r="EA584" s="134"/>
      <c r="EB584" s="134"/>
      <c r="EC584" s="134"/>
      <c r="ED584" s="134"/>
      <c r="EE584" s="134"/>
      <c r="EF584" s="134"/>
    </row>
    <row r="585" spans="13:136" s="2" customFormat="1" hidden="1" x14ac:dyDescent="0.5">
      <c r="M585" s="137"/>
      <c r="N585" s="137"/>
      <c r="O585" s="137"/>
      <c r="P585" s="137"/>
      <c r="Q585" s="137"/>
      <c r="R585" s="137"/>
      <c r="S585" s="137"/>
      <c r="T585" s="137"/>
      <c r="U585" s="137"/>
      <c r="V585" s="137"/>
      <c r="DD585" s="136"/>
      <c r="DE585" s="134"/>
      <c r="DF585" s="134"/>
      <c r="DG585" s="134"/>
      <c r="DH585" s="134"/>
      <c r="DI585" s="134"/>
      <c r="DJ585" s="134"/>
      <c r="DK585" s="134"/>
      <c r="DL585" s="134"/>
      <c r="DM585" s="134"/>
      <c r="DN585" s="134"/>
      <c r="DO585" s="134"/>
      <c r="DP585" s="134"/>
      <c r="DQ585" s="134"/>
      <c r="DR585" s="134"/>
      <c r="DS585" s="134"/>
      <c r="DT585" s="134"/>
      <c r="DU585" s="134"/>
      <c r="DV585" s="134"/>
      <c r="DW585" s="134"/>
      <c r="DX585" s="134"/>
      <c r="DY585" s="134"/>
      <c r="DZ585" s="134"/>
      <c r="EA585" s="134"/>
      <c r="EB585" s="134"/>
      <c r="EC585" s="134"/>
      <c r="ED585" s="134"/>
      <c r="EE585" s="134"/>
      <c r="EF585" s="134"/>
    </row>
    <row r="586" spans="13:136" s="2" customFormat="1" hidden="1" x14ac:dyDescent="0.5">
      <c r="M586" s="137"/>
      <c r="N586" s="137"/>
      <c r="O586" s="137"/>
      <c r="P586" s="137"/>
      <c r="Q586" s="137"/>
      <c r="R586" s="137"/>
      <c r="S586" s="137"/>
      <c r="T586" s="137"/>
      <c r="U586" s="137"/>
      <c r="V586" s="137"/>
      <c r="DD586" s="136"/>
      <c r="DE586" s="134"/>
      <c r="DF586" s="134"/>
      <c r="DG586" s="134"/>
      <c r="DH586" s="134"/>
      <c r="DI586" s="134"/>
      <c r="DJ586" s="134"/>
      <c r="DK586" s="134"/>
      <c r="DL586" s="134"/>
      <c r="DM586" s="134"/>
      <c r="DN586" s="134"/>
      <c r="DO586" s="134"/>
      <c r="DP586" s="134"/>
      <c r="DQ586" s="134"/>
      <c r="DR586" s="134"/>
      <c r="DS586" s="134"/>
      <c r="DT586" s="134"/>
      <c r="DU586" s="134"/>
      <c r="DV586" s="134"/>
      <c r="DW586" s="134"/>
      <c r="DX586" s="134"/>
      <c r="DY586" s="134"/>
      <c r="DZ586" s="134"/>
      <c r="EA586" s="134"/>
      <c r="EB586" s="134"/>
      <c r="EC586" s="134"/>
      <c r="ED586" s="134"/>
      <c r="EE586" s="134"/>
      <c r="EF586" s="134"/>
    </row>
    <row r="587" spans="13:136" s="2" customFormat="1" hidden="1" x14ac:dyDescent="0.5">
      <c r="M587" s="137"/>
      <c r="N587" s="137"/>
      <c r="O587" s="137"/>
      <c r="P587" s="137"/>
      <c r="Q587" s="137"/>
      <c r="R587" s="137"/>
      <c r="S587" s="137"/>
      <c r="T587" s="137"/>
      <c r="U587" s="137"/>
      <c r="V587" s="137"/>
      <c r="DD587" s="136"/>
      <c r="DE587" s="134"/>
      <c r="DF587" s="134"/>
      <c r="DG587" s="134"/>
      <c r="DH587" s="134"/>
      <c r="DI587" s="134"/>
      <c r="DJ587" s="134"/>
      <c r="DK587" s="134"/>
      <c r="DL587" s="134"/>
      <c r="DM587" s="134"/>
      <c r="DN587" s="134"/>
      <c r="DO587" s="134"/>
      <c r="DP587" s="134"/>
      <c r="DQ587" s="134"/>
      <c r="DR587" s="134"/>
      <c r="DS587" s="134"/>
      <c r="DT587" s="134"/>
      <c r="DU587" s="134"/>
      <c r="DV587" s="134"/>
      <c r="DW587" s="134"/>
      <c r="DX587" s="134"/>
      <c r="DY587" s="134"/>
      <c r="DZ587" s="134"/>
      <c r="EA587" s="134"/>
      <c r="EB587" s="134"/>
      <c r="EC587" s="134"/>
      <c r="ED587" s="134"/>
      <c r="EE587" s="134"/>
      <c r="EF587" s="134"/>
    </row>
    <row r="588" spans="13:136" s="2" customFormat="1" hidden="1" x14ac:dyDescent="0.5">
      <c r="M588" s="137"/>
      <c r="N588" s="137"/>
      <c r="O588" s="137"/>
      <c r="P588" s="137"/>
      <c r="Q588" s="137"/>
      <c r="R588" s="137"/>
      <c r="S588" s="137"/>
      <c r="T588" s="137"/>
      <c r="U588" s="137"/>
      <c r="V588" s="137"/>
      <c r="DD588" s="136"/>
      <c r="DE588" s="134"/>
      <c r="DF588" s="134"/>
      <c r="DG588" s="134"/>
      <c r="DH588" s="134"/>
      <c r="DI588" s="134"/>
      <c r="DJ588" s="134"/>
      <c r="DK588" s="134"/>
      <c r="DL588" s="134"/>
      <c r="DM588" s="134"/>
      <c r="DN588" s="134"/>
      <c r="DO588" s="134"/>
      <c r="DP588" s="134"/>
      <c r="DQ588" s="134"/>
      <c r="DR588" s="134"/>
      <c r="DS588" s="134"/>
      <c r="DT588" s="134"/>
      <c r="DU588" s="134"/>
      <c r="DV588" s="134"/>
      <c r="DW588" s="134"/>
      <c r="DX588" s="134"/>
      <c r="DY588" s="134"/>
      <c r="DZ588" s="134"/>
      <c r="EA588" s="134"/>
      <c r="EB588" s="134"/>
      <c r="EC588" s="134"/>
      <c r="ED588" s="134"/>
      <c r="EE588" s="134"/>
      <c r="EF588" s="134"/>
    </row>
    <row r="589" spans="13:136" s="2" customFormat="1" hidden="1" x14ac:dyDescent="0.5">
      <c r="M589" s="137"/>
      <c r="N589" s="137"/>
      <c r="O589" s="137"/>
      <c r="P589" s="137"/>
      <c r="Q589" s="137"/>
      <c r="R589" s="137"/>
      <c r="S589" s="137"/>
      <c r="T589" s="137"/>
      <c r="U589" s="137"/>
      <c r="V589" s="137"/>
      <c r="DD589" s="136"/>
      <c r="DE589" s="134"/>
      <c r="DF589" s="134"/>
      <c r="DG589" s="134"/>
      <c r="DH589" s="134"/>
      <c r="DI589" s="134"/>
      <c r="DJ589" s="134"/>
      <c r="DK589" s="134"/>
      <c r="DL589" s="134"/>
      <c r="DM589" s="134"/>
      <c r="DN589" s="134"/>
      <c r="DO589" s="134"/>
      <c r="DP589" s="134"/>
      <c r="DQ589" s="134"/>
      <c r="DR589" s="134"/>
      <c r="DS589" s="134"/>
      <c r="DT589" s="134"/>
      <c r="DU589" s="134"/>
      <c r="DV589" s="134"/>
      <c r="DW589" s="134"/>
      <c r="DX589" s="134"/>
      <c r="DY589" s="134"/>
      <c r="DZ589" s="134"/>
      <c r="EA589" s="134"/>
      <c r="EB589" s="134"/>
      <c r="EC589" s="134"/>
      <c r="ED589" s="134"/>
      <c r="EE589" s="134"/>
      <c r="EF589" s="134"/>
    </row>
    <row r="590" spans="13:136" s="2" customFormat="1" hidden="1" x14ac:dyDescent="0.5">
      <c r="M590" s="137"/>
      <c r="N590" s="137"/>
      <c r="O590" s="137"/>
      <c r="P590" s="137"/>
      <c r="Q590" s="137"/>
      <c r="R590" s="137"/>
      <c r="S590" s="137"/>
      <c r="T590" s="137"/>
      <c r="U590" s="137"/>
      <c r="V590" s="137"/>
      <c r="DD590" s="136"/>
      <c r="DE590" s="134"/>
      <c r="DF590" s="134"/>
      <c r="DG590" s="134"/>
      <c r="DH590" s="134"/>
      <c r="DI590" s="134"/>
      <c r="DJ590" s="134"/>
      <c r="DK590" s="134"/>
      <c r="DL590" s="134"/>
      <c r="DM590" s="134"/>
      <c r="DN590" s="134"/>
      <c r="DO590" s="134"/>
      <c r="DP590" s="134"/>
      <c r="DQ590" s="134"/>
      <c r="DR590" s="134"/>
      <c r="DS590" s="134"/>
      <c r="DT590" s="134"/>
      <c r="DU590" s="134"/>
      <c r="DV590" s="134"/>
      <c r="DW590" s="134"/>
      <c r="DX590" s="134"/>
      <c r="DY590" s="134"/>
      <c r="DZ590" s="134"/>
      <c r="EA590" s="134"/>
      <c r="EB590" s="134"/>
      <c r="EC590" s="134"/>
      <c r="ED590" s="134"/>
      <c r="EE590" s="134"/>
      <c r="EF590" s="134"/>
    </row>
    <row r="591" spans="13:136" s="2" customFormat="1" hidden="1" x14ac:dyDescent="0.5">
      <c r="M591" s="137"/>
      <c r="N591" s="137"/>
      <c r="O591" s="137"/>
      <c r="P591" s="137"/>
      <c r="Q591" s="137"/>
      <c r="R591" s="137"/>
      <c r="S591" s="137"/>
      <c r="T591" s="137"/>
      <c r="U591" s="137"/>
      <c r="V591" s="137"/>
      <c r="DD591" s="136"/>
      <c r="DE591" s="134"/>
      <c r="DF591" s="134"/>
      <c r="DG591" s="134"/>
      <c r="DH591" s="134"/>
      <c r="DI591" s="134"/>
      <c r="DJ591" s="134"/>
      <c r="DK591" s="134"/>
      <c r="DL591" s="134"/>
      <c r="DM591" s="134"/>
      <c r="DN591" s="134"/>
      <c r="DO591" s="134"/>
      <c r="DP591" s="134"/>
      <c r="DQ591" s="134"/>
      <c r="DR591" s="134"/>
      <c r="DS591" s="134"/>
      <c r="DT591" s="134"/>
      <c r="DU591" s="134"/>
      <c r="DV591" s="134"/>
      <c r="DW591" s="134"/>
      <c r="DX591" s="134"/>
      <c r="DY591" s="134"/>
      <c r="DZ591" s="134"/>
      <c r="EA591" s="134"/>
      <c r="EB591" s="134"/>
      <c r="EC591" s="134"/>
      <c r="ED591" s="134"/>
      <c r="EE591" s="134"/>
      <c r="EF591" s="134"/>
    </row>
    <row r="592" spans="13:136" s="2" customFormat="1" hidden="1" x14ac:dyDescent="0.5">
      <c r="M592" s="137"/>
      <c r="N592" s="137"/>
      <c r="O592" s="137"/>
      <c r="P592" s="137"/>
      <c r="Q592" s="137"/>
      <c r="R592" s="137"/>
      <c r="S592" s="137"/>
      <c r="T592" s="137"/>
      <c r="U592" s="137"/>
      <c r="V592" s="137"/>
      <c r="DD592" s="136"/>
      <c r="DE592" s="134"/>
      <c r="DF592" s="134"/>
      <c r="DG592" s="134"/>
      <c r="DH592" s="134"/>
      <c r="DI592" s="134"/>
      <c r="DJ592" s="134"/>
      <c r="DK592" s="134"/>
      <c r="DL592" s="134"/>
      <c r="DM592" s="134"/>
      <c r="DN592" s="134"/>
      <c r="DO592" s="134"/>
      <c r="DP592" s="134"/>
      <c r="DQ592" s="134"/>
      <c r="DR592" s="134"/>
      <c r="DS592" s="134"/>
      <c r="DT592" s="134"/>
      <c r="DU592" s="134"/>
      <c r="DV592" s="134"/>
      <c r="DW592" s="134"/>
      <c r="DX592" s="134"/>
      <c r="DY592" s="134"/>
      <c r="DZ592" s="134"/>
      <c r="EA592" s="134"/>
      <c r="EB592" s="134"/>
      <c r="EC592" s="134"/>
      <c r="ED592" s="134"/>
      <c r="EE592" s="134"/>
      <c r="EF592" s="134"/>
    </row>
    <row r="593" spans="13:136" s="2" customFormat="1" hidden="1" x14ac:dyDescent="0.5">
      <c r="M593" s="137"/>
      <c r="N593" s="137"/>
      <c r="O593" s="137"/>
      <c r="P593" s="137"/>
      <c r="Q593" s="137"/>
      <c r="R593" s="137"/>
      <c r="S593" s="137"/>
      <c r="T593" s="137"/>
      <c r="U593" s="137"/>
      <c r="V593" s="137"/>
      <c r="DD593" s="136"/>
      <c r="DE593" s="134"/>
      <c r="DF593" s="134"/>
      <c r="DG593" s="134"/>
      <c r="DH593" s="134"/>
      <c r="DI593" s="134"/>
      <c r="DJ593" s="134"/>
      <c r="DK593" s="134"/>
      <c r="DL593" s="134"/>
      <c r="DM593" s="134"/>
      <c r="DN593" s="134"/>
      <c r="DO593" s="134"/>
      <c r="DP593" s="134"/>
      <c r="DQ593" s="134"/>
      <c r="DR593" s="134"/>
      <c r="DS593" s="134"/>
      <c r="DT593" s="134"/>
      <c r="DU593" s="134"/>
      <c r="DV593" s="134"/>
      <c r="DW593" s="134"/>
      <c r="DX593" s="134"/>
      <c r="DY593" s="134"/>
      <c r="DZ593" s="134"/>
      <c r="EA593" s="134"/>
      <c r="EB593" s="134"/>
      <c r="EC593" s="134"/>
      <c r="ED593" s="134"/>
      <c r="EE593" s="134"/>
      <c r="EF593" s="134"/>
    </row>
    <row r="594" spans="13:136" s="2" customFormat="1" hidden="1" x14ac:dyDescent="0.5">
      <c r="M594" s="137"/>
      <c r="N594" s="137"/>
      <c r="O594" s="137"/>
      <c r="P594" s="137"/>
      <c r="Q594" s="137"/>
      <c r="R594" s="137"/>
      <c r="S594" s="137"/>
      <c r="T594" s="137"/>
      <c r="U594" s="137"/>
      <c r="V594" s="137"/>
      <c r="DD594" s="136"/>
      <c r="DE594" s="134"/>
      <c r="DF594" s="134"/>
      <c r="DG594" s="134"/>
      <c r="DH594" s="134"/>
      <c r="DI594" s="134"/>
      <c r="DJ594" s="134"/>
      <c r="DK594" s="134"/>
      <c r="DL594" s="134"/>
      <c r="DM594" s="134"/>
      <c r="DN594" s="134"/>
      <c r="DO594" s="134"/>
      <c r="DP594" s="134"/>
      <c r="DQ594" s="134"/>
      <c r="DR594" s="134"/>
      <c r="DS594" s="134"/>
      <c r="DT594" s="134"/>
      <c r="DU594" s="134"/>
      <c r="DV594" s="134"/>
      <c r="DW594" s="134"/>
      <c r="DX594" s="134"/>
      <c r="DY594" s="134"/>
      <c r="DZ594" s="134"/>
      <c r="EA594" s="134"/>
      <c r="EB594" s="134"/>
      <c r="EC594" s="134"/>
      <c r="ED594" s="134"/>
      <c r="EE594" s="134"/>
      <c r="EF594" s="134"/>
    </row>
    <row r="595" spans="13:136" s="2" customFormat="1" hidden="1" x14ac:dyDescent="0.5">
      <c r="M595" s="137"/>
      <c r="N595" s="137"/>
      <c r="O595" s="137"/>
      <c r="P595" s="137"/>
      <c r="Q595" s="137"/>
      <c r="R595" s="137"/>
      <c r="S595" s="137"/>
      <c r="T595" s="137"/>
      <c r="U595" s="137"/>
      <c r="V595" s="137"/>
      <c r="DD595" s="136"/>
      <c r="DE595" s="134"/>
      <c r="DF595" s="134"/>
      <c r="DG595" s="134"/>
      <c r="DH595" s="134"/>
      <c r="DI595" s="134"/>
      <c r="DJ595" s="134"/>
      <c r="DK595" s="134"/>
      <c r="DL595" s="134"/>
      <c r="DM595" s="134"/>
      <c r="DN595" s="134"/>
      <c r="DO595" s="134"/>
      <c r="DP595" s="134"/>
      <c r="DQ595" s="134"/>
      <c r="DR595" s="134"/>
      <c r="DS595" s="134"/>
      <c r="DT595" s="134"/>
      <c r="DU595" s="134"/>
      <c r="DV595" s="134"/>
      <c r="DW595" s="134"/>
      <c r="DX595" s="134"/>
      <c r="DY595" s="134"/>
      <c r="DZ595" s="134"/>
      <c r="EA595" s="134"/>
      <c r="EB595" s="134"/>
      <c r="EC595" s="134"/>
      <c r="ED595" s="134"/>
      <c r="EE595" s="134"/>
      <c r="EF595" s="134"/>
    </row>
    <row r="596" spans="13:136" s="2" customFormat="1" hidden="1" x14ac:dyDescent="0.5">
      <c r="M596" s="137"/>
      <c r="N596" s="137"/>
      <c r="O596" s="137"/>
      <c r="P596" s="137"/>
      <c r="Q596" s="137"/>
      <c r="R596" s="137"/>
      <c r="S596" s="137"/>
      <c r="T596" s="137"/>
      <c r="U596" s="137"/>
      <c r="V596" s="137"/>
      <c r="DD596" s="136"/>
      <c r="DE596" s="134"/>
      <c r="DF596" s="134"/>
      <c r="DG596" s="134"/>
      <c r="DH596" s="134"/>
      <c r="DI596" s="134"/>
      <c r="DJ596" s="134"/>
      <c r="DK596" s="134"/>
      <c r="DL596" s="134"/>
      <c r="DM596" s="134"/>
      <c r="DN596" s="134"/>
      <c r="DO596" s="134"/>
      <c r="DP596" s="134"/>
      <c r="DQ596" s="134"/>
      <c r="DR596" s="134"/>
      <c r="DS596" s="134"/>
      <c r="DT596" s="134"/>
      <c r="DU596" s="134"/>
      <c r="DV596" s="134"/>
      <c r="DW596" s="134"/>
      <c r="DX596" s="134"/>
      <c r="DY596" s="134"/>
      <c r="DZ596" s="134"/>
      <c r="EA596" s="134"/>
      <c r="EB596" s="134"/>
      <c r="EC596" s="134"/>
      <c r="ED596" s="134"/>
      <c r="EE596" s="134"/>
      <c r="EF596" s="134"/>
    </row>
    <row r="597" spans="13:136" s="2" customFormat="1" hidden="1" x14ac:dyDescent="0.5">
      <c r="M597" s="137"/>
      <c r="N597" s="137"/>
      <c r="O597" s="137"/>
      <c r="P597" s="137"/>
      <c r="Q597" s="137"/>
      <c r="R597" s="137"/>
      <c r="S597" s="137"/>
      <c r="T597" s="137"/>
      <c r="U597" s="137"/>
      <c r="V597" s="137"/>
      <c r="DD597" s="136"/>
      <c r="DE597" s="134"/>
      <c r="DF597" s="134"/>
      <c r="DG597" s="134"/>
      <c r="DH597" s="134"/>
      <c r="DI597" s="134"/>
      <c r="DJ597" s="134"/>
      <c r="DK597" s="134"/>
      <c r="DL597" s="134"/>
      <c r="DM597" s="134"/>
      <c r="DN597" s="134"/>
      <c r="DO597" s="134"/>
      <c r="DP597" s="134"/>
      <c r="DQ597" s="134"/>
      <c r="DR597" s="134"/>
      <c r="DS597" s="134"/>
      <c r="DT597" s="134"/>
      <c r="DU597" s="134"/>
      <c r="DV597" s="134"/>
      <c r="DW597" s="134"/>
      <c r="DX597" s="134"/>
      <c r="DY597" s="134"/>
      <c r="DZ597" s="134"/>
      <c r="EA597" s="134"/>
      <c r="EB597" s="134"/>
      <c r="EC597" s="134"/>
      <c r="ED597" s="134"/>
      <c r="EE597" s="134"/>
      <c r="EF597" s="134"/>
    </row>
    <row r="598" spans="13:136" s="2" customFormat="1" hidden="1" x14ac:dyDescent="0.5">
      <c r="M598" s="137"/>
      <c r="N598" s="137"/>
      <c r="O598" s="137"/>
      <c r="P598" s="137"/>
      <c r="Q598" s="137"/>
      <c r="R598" s="137"/>
      <c r="S598" s="137"/>
      <c r="T598" s="137"/>
      <c r="U598" s="137"/>
      <c r="V598" s="137"/>
      <c r="DD598" s="136"/>
      <c r="DE598" s="134"/>
      <c r="DF598" s="134"/>
      <c r="DG598" s="134"/>
      <c r="DH598" s="134"/>
      <c r="DI598" s="134"/>
      <c r="DJ598" s="134"/>
      <c r="DK598" s="134"/>
      <c r="DL598" s="134"/>
      <c r="DM598" s="134"/>
      <c r="DN598" s="134"/>
      <c r="DO598" s="134"/>
      <c r="DP598" s="134"/>
      <c r="DQ598" s="134"/>
      <c r="DR598" s="134"/>
      <c r="DS598" s="134"/>
      <c r="DT598" s="134"/>
      <c r="DU598" s="134"/>
      <c r="DV598" s="134"/>
      <c r="DW598" s="134"/>
      <c r="DX598" s="134"/>
      <c r="DY598" s="134"/>
      <c r="DZ598" s="134"/>
      <c r="EA598" s="134"/>
      <c r="EB598" s="134"/>
      <c r="EC598" s="134"/>
      <c r="ED598" s="134"/>
      <c r="EE598" s="134"/>
      <c r="EF598" s="134"/>
    </row>
    <row r="599" spans="13:136" s="2" customFormat="1" hidden="1" x14ac:dyDescent="0.5">
      <c r="M599" s="137"/>
      <c r="N599" s="137"/>
      <c r="O599" s="137"/>
      <c r="P599" s="137"/>
      <c r="Q599" s="137"/>
      <c r="R599" s="137"/>
      <c r="S599" s="137"/>
      <c r="T599" s="137"/>
      <c r="U599" s="137"/>
      <c r="V599" s="137"/>
      <c r="DD599" s="136"/>
      <c r="DE599" s="134"/>
      <c r="DF599" s="134"/>
      <c r="DG599" s="134"/>
      <c r="DH599" s="134"/>
      <c r="DI599" s="134"/>
      <c r="DJ599" s="134"/>
      <c r="DK599" s="134"/>
      <c r="DL599" s="134"/>
      <c r="DM599" s="134"/>
      <c r="DN599" s="134"/>
      <c r="DO599" s="134"/>
      <c r="DP599" s="134"/>
      <c r="DQ599" s="134"/>
      <c r="DR599" s="134"/>
      <c r="DS599" s="134"/>
      <c r="DT599" s="134"/>
      <c r="DU599" s="134"/>
      <c r="DV599" s="134"/>
      <c r="DW599" s="134"/>
      <c r="DX599" s="134"/>
      <c r="DY599" s="134"/>
      <c r="DZ599" s="134"/>
      <c r="EA599" s="134"/>
      <c r="EB599" s="134"/>
      <c r="EC599" s="134"/>
      <c r="ED599" s="134"/>
      <c r="EE599" s="134"/>
      <c r="EF599" s="134"/>
    </row>
    <row r="600" spans="13:136" s="2" customFormat="1" hidden="1" x14ac:dyDescent="0.5">
      <c r="M600" s="137"/>
      <c r="N600" s="137"/>
      <c r="O600" s="137"/>
      <c r="P600" s="137"/>
      <c r="Q600" s="137"/>
      <c r="R600" s="137"/>
      <c r="S600" s="137"/>
      <c r="T600" s="137"/>
      <c r="U600" s="137"/>
      <c r="V600" s="137"/>
      <c r="DD600" s="136"/>
      <c r="DE600" s="134"/>
      <c r="DF600" s="134"/>
      <c r="DG600" s="134"/>
      <c r="DH600" s="134"/>
      <c r="DI600" s="134"/>
      <c r="DJ600" s="134"/>
      <c r="DK600" s="134"/>
      <c r="DL600" s="134"/>
      <c r="DM600" s="134"/>
      <c r="DN600" s="134"/>
      <c r="DO600" s="134"/>
      <c r="DP600" s="134"/>
      <c r="DQ600" s="134"/>
      <c r="DR600" s="134"/>
      <c r="DS600" s="134"/>
      <c r="DT600" s="134"/>
      <c r="DU600" s="134"/>
      <c r="DV600" s="134"/>
      <c r="DW600" s="134"/>
      <c r="DX600" s="134"/>
      <c r="DY600" s="134"/>
      <c r="DZ600" s="134"/>
      <c r="EA600" s="134"/>
      <c r="EB600" s="134"/>
      <c r="EC600" s="134"/>
      <c r="ED600" s="134"/>
      <c r="EE600" s="134"/>
      <c r="EF600" s="134"/>
    </row>
    <row r="601" spans="13:136" s="2" customFormat="1" hidden="1" x14ac:dyDescent="0.5">
      <c r="M601" s="137"/>
      <c r="N601" s="137"/>
      <c r="O601" s="137"/>
      <c r="P601" s="137"/>
      <c r="Q601" s="137"/>
      <c r="R601" s="137"/>
      <c r="S601" s="137"/>
      <c r="T601" s="137"/>
      <c r="U601" s="137"/>
      <c r="V601" s="137"/>
      <c r="DD601" s="136"/>
      <c r="DE601" s="134"/>
      <c r="DF601" s="134"/>
      <c r="DG601" s="134"/>
      <c r="DH601" s="134"/>
      <c r="DI601" s="134"/>
      <c r="DJ601" s="134"/>
      <c r="DK601" s="134"/>
      <c r="DL601" s="134"/>
      <c r="DM601" s="134"/>
      <c r="DN601" s="134"/>
      <c r="DO601" s="134"/>
      <c r="DP601" s="134"/>
      <c r="DQ601" s="134"/>
      <c r="DR601" s="134"/>
      <c r="DS601" s="134"/>
      <c r="DT601" s="134"/>
      <c r="DU601" s="134"/>
      <c r="DV601" s="134"/>
      <c r="DW601" s="134"/>
      <c r="DX601" s="134"/>
      <c r="DY601" s="134"/>
      <c r="DZ601" s="134"/>
      <c r="EA601" s="134"/>
      <c r="EB601" s="134"/>
      <c r="EC601" s="134"/>
      <c r="ED601" s="134"/>
      <c r="EE601" s="134"/>
      <c r="EF601" s="134"/>
    </row>
    <row r="602" spans="13:136" s="2" customFormat="1" hidden="1" x14ac:dyDescent="0.5">
      <c r="M602" s="137"/>
      <c r="N602" s="137"/>
      <c r="O602" s="137"/>
      <c r="P602" s="137"/>
      <c r="Q602" s="137"/>
      <c r="R602" s="137"/>
      <c r="S602" s="137"/>
      <c r="T602" s="137"/>
      <c r="U602" s="137"/>
      <c r="V602" s="137"/>
      <c r="DD602" s="136"/>
      <c r="DE602" s="134"/>
      <c r="DF602" s="134"/>
      <c r="DG602" s="134"/>
      <c r="DH602" s="134"/>
      <c r="DI602" s="134"/>
      <c r="DJ602" s="134"/>
      <c r="DK602" s="134"/>
      <c r="DL602" s="134"/>
      <c r="DM602" s="134"/>
      <c r="DN602" s="134"/>
      <c r="DO602" s="134"/>
      <c r="DP602" s="134"/>
      <c r="DQ602" s="134"/>
      <c r="DR602" s="134"/>
      <c r="DS602" s="134"/>
      <c r="DT602" s="134"/>
      <c r="DU602" s="134"/>
      <c r="DV602" s="134"/>
      <c r="DW602" s="134"/>
      <c r="DX602" s="134"/>
      <c r="DY602" s="134"/>
      <c r="DZ602" s="134"/>
      <c r="EA602" s="134"/>
      <c r="EB602" s="134"/>
      <c r="EC602" s="134"/>
      <c r="ED602" s="134"/>
      <c r="EE602" s="134"/>
      <c r="EF602" s="134"/>
    </row>
    <row r="603" spans="13:136" s="2" customFormat="1" hidden="1" x14ac:dyDescent="0.5">
      <c r="M603" s="137"/>
      <c r="N603" s="137"/>
      <c r="O603" s="137"/>
      <c r="P603" s="137"/>
      <c r="Q603" s="137"/>
      <c r="R603" s="137"/>
      <c r="S603" s="137"/>
      <c r="T603" s="137"/>
      <c r="U603" s="137"/>
      <c r="V603" s="137"/>
      <c r="DD603" s="136"/>
      <c r="DE603" s="134"/>
      <c r="DF603" s="134"/>
      <c r="DG603" s="134"/>
      <c r="DH603" s="134"/>
      <c r="DI603" s="134"/>
      <c r="DJ603" s="134"/>
      <c r="DK603" s="134"/>
      <c r="DL603" s="134"/>
      <c r="DM603" s="134"/>
      <c r="DN603" s="134"/>
      <c r="DO603" s="134"/>
      <c r="DP603" s="134"/>
      <c r="DQ603" s="134"/>
      <c r="DR603" s="134"/>
      <c r="DS603" s="134"/>
      <c r="DT603" s="134"/>
      <c r="DU603" s="134"/>
      <c r="DV603" s="134"/>
      <c r="DW603" s="134"/>
      <c r="DX603" s="134"/>
      <c r="DY603" s="134"/>
      <c r="DZ603" s="134"/>
      <c r="EA603" s="134"/>
      <c r="EB603" s="134"/>
      <c r="EC603" s="134"/>
      <c r="ED603" s="134"/>
      <c r="EE603" s="134"/>
      <c r="EF603" s="134"/>
    </row>
    <row r="604" spans="13:136" s="2" customFormat="1" hidden="1" x14ac:dyDescent="0.5">
      <c r="M604" s="137"/>
      <c r="N604" s="137"/>
      <c r="O604" s="137"/>
      <c r="P604" s="137"/>
      <c r="Q604" s="137"/>
      <c r="R604" s="137"/>
      <c r="S604" s="137"/>
      <c r="T604" s="137"/>
      <c r="U604" s="137"/>
      <c r="V604" s="137"/>
      <c r="DD604" s="136"/>
      <c r="DE604" s="134"/>
      <c r="DF604" s="134"/>
      <c r="DG604" s="134"/>
      <c r="DH604" s="134"/>
      <c r="DI604" s="134"/>
      <c r="DJ604" s="134"/>
      <c r="DK604" s="134"/>
      <c r="DL604" s="134"/>
      <c r="DM604" s="134"/>
      <c r="DN604" s="134"/>
      <c r="DO604" s="134"/>
      <c r="DP604" s="134"/>
      <c r="DQ604" s="134"/>
      <c r="DR604" s="134"/>
      <c r="DS604" s="134"/>
      <c r="DT604" s="134"/>
      <c r="DU604" s="134"/>
      <c r="DV604" s="134"/>
      <c r="DW604" s="134"/>
      <c r="DX604" s="134"/>
      <c r="DY604" s="134"/>
      <c r="DZ604" s="134"/>
      <c r="EA604" s="134"/>
      <c r="EB604" s="134"/>
      <c r="EC604" s="134"/>
      <c r="ED604" s="134"/>
      <c r="EE604" s="134"/>
      <c r="EF604" s="134"/>
    </row>
    <row r="605" spans="13:136" s="2" customFormat="1" hidden="1" x14ac:dyDescent="0.5">
      <c r="M605" s="137"/>
      <c r="N605" s="137"/>
      <c r="O605" s="137"/>
      <c r="P605" s="137"/>
      <c r="Q605" s="137"/>
      <c r="R605" s="137"/>
      <c r="S605" s="137"/>
      <c r="T605" s="137"/>
      <c r="U605" s="137"/>
      <c r="V605" s="137"/>
      <c r="DD605" s="136"/>
      <c r="DE605" s="134"/>
      <c r="DF605" s="134"/>
      <c r="DG605" s="134"/>
      <c r="DH605" s="134"/>
      <c r="DI605" s="134"/>
      <c r="DJ605" s="134"/>
      <c r="DK605" s="134"/>
      <c r="DL605" s="134"/>
      <c r="DM605" s="134"/>
      <c r="DN605" s="134"/>
      <c r="DO605" s="134"/>
      <c r="DP605" s="134"/>
      <c r="DQ605" s="134"/>
      <c r="DR605" s="134"/>
      <c r="DS605" s="134"/>
      <c r="DT605" s="134"/>
      <c r="DU605" s="134"/>
      <c r="DV605" s="134"/>
      <c r="DW605" s="134"/>
      <c r="DX605" s="134"/>
      <c r="DY605" s="134"/>
      <c r="DZ605" s="134"/>
      <c r="EA605" s="134"/>
      <c r="EB605" s="134"/>
      <c r="EC605" s="134"/>
      <c r="ED605" s="134"/>
      <c r="EE605" s="134"/>
      <c r="EF605" s="134"/>
    </row>
    <row r="606" spans="13:136" s="2" customFormat="1" hidden="1" x14ac:dyDescent="0.5">
      <c r="M606" s="137"/>
      <c r="N606" s="137"/>
      <c r="O606" s="137"/>
      <c r="P606" s="137"/>
      <c r="Q606" s="137"/>
      <c r="R606" s="137"/>
      <c r="S606" s="137"/>
      <c r="T606" s="137"/>
      <c r="U606" s="137"/>
      <c r="V606" s="137"/>
      <c r="DD606" s="136"/>
      <c r="DE606" s="134"/>
      <c r="DF606" s="134"/>
      <c r="DG606" s="134"/>
      <c r="DH606" s="134"/>
      <c r="DI606" s="134"/>
      <c r="DJ606" s="134"/>
      <c r="DK606" s="134"/>
      <c r="DL606" s="134"/>
      <c r="DM606" s="134"/>
      <c r="DN606" s="134"/>
      <c r="DO606" s="134"/>
      <c r="DP606" s="134"/>
      <c r="DQ606" s="134"/>
      <c r="DR606" s="134"/>
      <c r="DS606" s="134"/>
      <c r="DT606" s="134"/>
      <c r="DU606" s="134"/>
      <c r="DV606" s="134"/>
      <c r="DW606" s="134"/>
      <c r="DX606" s="134"/>
      <c r="DY606" s="134"/>
      <c r="DZ606" s="134"/>
      <c r="EA606" s="134"/>
      <c r="EB606" s="134"/>
      <c r="EC606" s="134"/>
      <c r="ED606" s="134"/>
      <c r="EE606" s="134"/>
      <c r="EF606" s="134"/>
    </row>
    <row r="607" spans="13:136" s="2" customFormat="1" hidden="1" x14ac:dyDescent="0.5">
      <c r="M607" s="137"/>
      <c r="N607" s="137"/>
      <c r="O607" s="137"/>
      <c r="P607" s="137"/>
      <c r="Q607" s="137"/>
      <c r="R607" s="137"/>
      <c r="S607" s="137"/>
      <c r="T607" s="137"/>
      <c r="U607" s="137"/>
      <c r="V607" s="137"/>
      <c r="DD607" s="136"/>
      <c r="DE607" s="134"/>
      <c r="DF607" s="134"/>
      <c r="DG607" s="134"/>
      <c r="DH607" s="134"/>
      <c r="DI607" s="134"/>
      <c r="DJ607" s="134"/>
      <c r="DK607" s="134"/>
      <c r="DL607" s="134"/>
      <c r="DM607" s="134"/>
      <c r="DN607" s="134"/>
      <c r="DO607" s="134"/>
      <c r="DP607" s="134"/>
      <c r="DQ607" s="134"/>
      <c r="DR607" s="134"/>
      <c r="DS607" s="134"/>
      <c r="DT607" s="134"/>
      <c r="DU607" s="134"/>
      <c r="DV607" s="134"/>
      <c r="DW607" s="134"/>
      <c r="DX607" s="134"/>
      <c r="DY607" s="134"/>
      <c r="DZ607" s="134"/>
      <c r="EA607" s="134"/>
      <c r="EB607" s="134"/>
      <c r="EC607" s="134"/>
      <c r="ED607" s="134"/>
      <c r="EE607" s="134"/>
      <c r="EF607" s="134"/>
    </row>
    <row r="608" spans="13:136" s="2" customFormat="1" hidden="1" x14ac:dyDescent="0.5">
      <c r="M608" s="137"/>
      <c r="N608" s="137"/>
      <c r="O608" s="137"/>
      <c r="P608" s="137"/>
      <c r="Q608" s="137"/>
      <c r="R608" s="137"/>
      <c r="S608" s="137"/>
      <c r="T608" s="137"/>
      <c r="U608" s="137"/>
      <c r="V608" s="137"/>
      <c r="DD608" s="136"/>
      <c r="DE608" s="134"/>
      <c r="DF608" s="134"/>
      <c r="DG608" s="134"/>
      <c r="DH608" s="134"/>
      <c r="DI608" s="134"/>
      <c r="DJ608" s="134"/>
      <c r="DK608" s="134"/>
      <c r="DL608" s="134"/>
      <c r="DM608" s="134"/>
      <c r="DN608" s="134"/>
      <c r="DO608" s="134"/>
      <c r="DP608" s="134"/>
      <c r="DQ608" s="134"/>
      <c r="DR608" s="134"/>
      <c r="DS608" s="134"/>
      <c r="DT608" s="134"/>
      <c r="DU608" s="134"/>
      <c r="DV608" s="134"/>
      <c r="DW608" s="134"/>
      <c r="DX608" s="134"/>
      <c r="DY608" s="134"/>
      <c r="DZ608" s="134"/>
      <c r="EA608" s="134"/>
      <c r="EB608" s="134"/>
      <c r="EC608" s="134"/>
      <c r="ED608" s="134"/>
      <c r="EE608" s="134"/>
      <c r="EF608" s="134"/>
    </row>
    <row r="609" spans="13:136" s="2" customFormat="1" hidden="1" x14ac:dyDescent="0.5">
      <c r="M609" s="137"/>
      <c r="N609" s="137"/>
      <c r="O609" s="137"/>
      <c r="P609" s="137"/>
      <c r="Q609" s="137"/>
      <c r="R609" s="137"/>
      <c r="S609" s="137"/>
      <c r="T609" s="137"/>
      <c r="U609" s="137"/>
      <c r="V609" s="137"/>
      <c r="DD609" s="136"/>
      <c r="DE609" s="134"/>
      <c r="DF609" s="134"/>
      <c r="DG609" s="134"/>
      <c r="DH609" s="134"/>
      <c r="DI609" s="134"/>
      <c r="DJ609" s="134"/>
      <c r="DK609" s="134"/>
      <c r="DL609" s="134"/>
      <c r="DM609" s="134"/>
      <c r="DN609" s="134"/>
      <c r="DO609" s="134"/>
      <c r="DP609" s="134"/>
      <c r="DQ609" s="134"/>
      <c r="DR609" s="134"/>
      <c r="DS609" s="134"/>
      <c r="DT609" s="134"/>
      <c r="DU609" s="134"/>
      <c r="DV609" s="134"/>
      <c r="DW609" s="134"/>
      <c r="DX609" s="134"/>
      <c r="DY609" s="134"/>
      <c r="DZ609" s="134"/>
      <c r="EA609" s="134"/>
      <c r="EB609" s="134"/>
      <c r="EC609" s="134"/>
      <c r="ED609" s="134"/>
      <c r="EE609" s="134"/>
      <c r="EF609" s="134"/>
    </row>
    <row r="610" spans="13:136" s="2" customFormat="1" hidden="1" x14ac:dyDescent="0.5">
      <c r="M610" s="137"/>
      <c r="N610" s="137"/>
      <c r="O610" s="137"/>
      <c r="P610" s="137"/>
      <c r="Q610" s="137"/>
      <c r="R610" s="137"/>
      <c r="S610" s="137"/>
      <c r="T610" s="137"/>
      <c r="U610" s="137"/>
      <c r="V610" s="137"/>
      <c r="DD610" s="136"/>
      <c r="DE610" s="134"/>
      <c r="DF610" s="134"/>
      <c r="DG610" s="134"/>
      <c r="DH610" s="134"/>
      <c r="DI610" s="134"/>
      <c r="DJ610" s="134"/>
      <c r="DK610" s="134"/>
      <c r="DL610" s="134"/>
      <c r="DM610" s="134"/>
      <c r="DN610" s="134"/>
      <c r="DO610" s="134"/>
      <c r="DP610" s="134"/>
      <c r="DQ610" s="134"/>
      <c r="DR610" s="134"/>
      <c r="DS610" s="134"/>
      <c r="DT610" s="134"/>
      <c r="DU610" s="134"/>
      <c r="DV610" s="134"/>
      <c r="DW610" s="134"/>
      <c r="DX610" s="134"/>
      <c r="DY610" s="134"/>
      <c r="DZ610" s="134"/>
      <c r="EA610" s="134"/>
      <c r="EB610" s="134"/>
      <c r="EC610" s="134"/>
      <c r="ED610" s="134"/>
      <c r="EE610" s="134"/>
      <c r="EF610" s="134"/>
    </row>
    <row r="611" spans="13:136" s="2" customFormat="1" hidden="1" x14ac:dyDescent="0.5">
      <c r="M611" s="137"/>
      <c r="N611" s="137"/>
      <c r="O611" s="137"/>
      <c r="P611" s="137"/>
      <c r="Q611" s="137"/>
      <c r="R611" s="137"/>
      <c r="S611" s="137"/>
      <c r="T611" s="137"/>
      <c r="U611" s="137"/>
      <c r="V611" s="137"/>
      <c r="DD611" s="136"/>
      <c r="DE611" s="134"/>
      <c r="DF611" s="134"/>
      <c r="DG611" s="134"/>
      <c r="DH611" s="134"/>
      <c r="DI611" s="134"/>
      <c r="DJ611" s="134"/>
      <c r="DK611" s="134"/>
      <c r="DL611" s="134"/>
      <c r="DM611" s="134"/>
      <c r="DN611" s="134"/>
      <c r="DO611" s="134"/>
      <c r="DP611" s="134"/>
      <c r="DQ611" s="134"/>
      <c r="DR611" s="134"/>
      <c r="DS611" s="134"/>
      <c r="DT611" s="134"/>
      <c r="DU611" s="134"/>
      <c r="DV611" s="134"/>
      <c r="DW611" s="134"/>
      <c r="DX611" s="134"/>
      <c r="DY611" s="134"/>
      <c r="DZ611" s="134"/>
      <c r="EA611" s="134"/>
      <c r="EB611" s="134"/>
      <c r="EC611" s="134"/>
      <c r="ED611" s="134"/>
      <c r="EE611" s="134"/>
      <c r="EF611" s="134"/>
    </row>
    <row r="612" spans="13:136" s="2" customFormat="1" hidden="1" x14ac:dyDescent="0.5">
      <c r="M612" s="137"/>
      <c r="N612" s="137"/>
      <c r="O612" s="137"/>
      <c r="P612" s="137"/>
      <c r="Q612" s="137"/>
      <c r="R612" s="137"/>
      <c r="S612" s="137"/>
      <c r="T612" s="137"/>
      <c r="U612" s="137"/>
      <c r="V612" s="137"/>
      <c r="DD612" s="136"/>
      <c r="DE612" s="134"/>
      <c r="DF612" s="134"/>
      <c r="DG612" s="134"/>
      <c r="DH612" s="134"/>
      <c r="DI612" s="134"/>
      <c r="DJ612" s="134"/>
      <c r="DK612" s="134"/>
      <c r="DL612" s="134"/>
      <c r="DM612" s="134"/>
      <c r="DN612" s="134"/>
      <c r="DO612" s="134"/>
      <c r="DP612" s="134"/>
      <c r="DQ612" s="134"/>
      <c r="DR612" s="134"/>
      <c r="DS612" s="134"/>
      <c r="DT612" s="134"/>
      <c r="DU612" s="134"/>
      <c r="DV612" s="134"/>
      <c r="DW612" s="134"/>
      <c r="DX612" s="134"/>
      <c r="DY612" s="134"/>
      <c r="DZ612" s="134"/>
      <c r="EA612" s="134"/>
      <c r="EB612" s="134"/>
      <c r="EC612" s="134"/>
      <c r="ED612" s="134"/>
      <c r="EE612" s="134"/>
      <c r="EF612" s="134"/>
    </row>
    <row r="613" spans="13:136" s="2" customFormat="1" hidden="1" x14ac:dyDescent="0.5">
      <c r="M613" s="137"/>
      <c r="N613" s="137"/>
      <c r="O613" s="137"/>
      <c r="P613" s="137"/>
      <c r="Q613" s="137"/>
      <c r="R613" s="137"/>
      <c r="S613" s="137"/>
      <c r="T613" s="137"/>
      <c r="U613" s="137"/>
      <c r="V613" s="137"/>
      <c r="DD613" s="136"/>
      <c r="DE613" s="134"/>
      <c r="DF613" s="134"/>
      <c r="DG613" s="134"/>
      <c r="DH613" s="134"/>
      <c r="DI613" s="134"/>
      <c r="DJ613" s="134"/>
      <c r="DK613" s="134"/>
      <c r="DL613" s="134"/>
      <c r="DM613" s="134"/>
      <c r="DN613" s="134"/>
      <c r="DO613" s="134"/>
      <c r="DP613" s="134"/>
      <c r="DQ613" s="134"/>
      <c r="DR613" s="134"/>
      <c r="DS613" s="134"/>
      <c r="DT613" s="134"/>
      <c r="DU613" s="134"/>
      <c r="DV613" s="134"/>
      <c r="DW613" s="134"/>
      <c r="DX613" s="134"/>
      <c r="DY613" s="134"/>
      <c r="DZ613" s="134"/>
      <c r="EA613" s="134"/>
      <c r="EB613" s="134"/>
      <c r="EC613" s="134"/>
      <c r="ED613" s="134"/>
      <c r="EE613" s="134"/>
      <c r="EF613" s="134"/>
    </row>
    <row r="614" spans="13:136" s="2" customFormat="1" hidden="1" x14ac:dyDescent="0.5">
      <c r="M614" s="137"/>
      <c r="N614" s="137"/>
      <c r="O614" s="137"/>
      <c r="P614" s="137"/>
      <c r="Q614" s="137"/>
      <c r="R614" s="137"/>
      <c r="S614" s="137"/>
      <c r="T614" s="137"/>
      <c r="U614" s="137"/>
      <c r="V614" s="137"/>
      <c r="DD614" s="136"/>
      <c r="DE614" s="134"/>
      <c r="DF614" s="134"/>
      <c r="DG614" s="134"/>
      <c r="DH614" s="134"/>
      <c r="DI614" s="134"/>
      <c r="DJ614" s="134"/>
      <c r="DK614" s="134"/>
      <c r="DL614" s="134"/>
      <c r="DM614" s="134"/>
      <c r="DN614" s="134"/>
      <c r="DO614" s="134"/>
      <c r="DP614" s="134"/>
      <c r="DQ614" s="134"/>
      <c r="DR614" s="134"/>
      <c r="DS614" s="134"/>
      <c r="DT614" s="134"/>
      <c r="DU614" s="134"/>
      <c r="DV614" s="134"/>
      <c r="DW614" s="134"/>
      <c r="DX614" s="134"/>
      <c r="DY614" s="134"/>
      <c r="DZ614" s="134"/>
      <c r="EA614" s="134"/>
      <c r="EB614" s="134"/>
      <c r="EC614" s="134"/>
      <c r="ED614" s="134"/>
      <c r="EE614" s="134"/>
      <c r="EF614" s="134"/>
    </row>
    <row r="615" spans="13:136" s="2" customFormat="1" hidden="1" x14ac:dyDescent="0.5">
      <c r="M615" s="137"/>
      <c r="N615" s="137"/>
      <c r="O615" s="137"/>
      <c r="P615" s="137"/>
      <c r="Q615" s="137"/>
      <c r="R615" s="137"/>
      <c r="S615" s="137"/>
      <c r="T615" s="137"/>
      <c r="U615" s="137"/>
      <c r="V615" s="137"/>
      <c r="DD615" s="136"/>
      <c r="DE615" s="134"/>
      <c r="DF615" s="134"/>
      <c r="DG615" s="134"/>
      <c r="DH615" s="134"/>
      <c r="DI615" s="134"/>
      <c r="DJ615" s="134"/>
      <c r="DK615" s="134"/>
      <c r="DL615" s="134"/>
      <c r="DM615" s="134"/>
      <c r="DN615" s="134"/>
      <c r="DO615" s="134"/>
      <c r="DP615" s="134"/>
      <c r="DQ615" s="134"/>
      <c r="DR615" s="134"/>
      <c r="DS615" s="134"/>
      <c r="DT615" s="134"/>
      <c r="DU615" s="134"/>
      <c r="DV615" s="134"/>
      <c r="DW615" s="134"/>
      <c r="DX615" s="134"/>
      <c r="DY615" s="134"/>
      <c r="DZ615" s="134"/>
      <c r="EA615" s="134"/>
      <c r="EB615" s="134"/>
      <c r="EC615" s="134"/>
      <c r="ED615" s="134"/>
      <c r="EE615" s="134"/>
      <c r="EF615" s="134"/>
    </row>
    <row r="616" spans="13:136" s="2" customFormat="1" hidden="1" x14ac:dyDescent="0.5">
      <c r="M616" s="137"/>
      <c r="N616" s="137"/>
      <c r="O616" s="137"/>
      <c r="P616" s="137"/>
      <c r="Q616" s="137"/>
      <c r="R616" s="137"/>
      <c r="S616" s="137"/>
      <c r="T616" s="137"/>
      <c r="U616" s="137"/>
      <c r="V616" s="137"/>
      <c r="DD616" s="136"/>
      <c r="DE616" s="134"/>
      <c r="DF616" s="134"/>
      <c r="DG616" s="134"/>
      <c r="DH616" s="134"/>
      <c r="DI616" s="134"/>
      <c r="DJ616" s="134"/>
      <c r="DK616" s="134"/>
      <c r="DL616" s="134"/>
      <c r="DM616" s="134"/>
      <c r="DN616" s="134"/>
      <c r="DO616" s="134"/>
      <c r="DP616" s="134"/>
      <c r="DQ616" s="134"/>
      <c r="DR616" s="134"/>
      <c r="DS616" s="134"/>
      <c r="DT616" s="134"/>
      <c r="DU616" s="134"/>
      <c r="DV616" s="134"/>
      <c r="DW616" s="134"/>
      <c r="DX616" s="134"/>
      <c r="DY616" s="134"/>
      <c r="DZ616" s="134"/>
      <c r="EA616" s="134"/>
      <c r="EB616" s="134"/>
      <c r="EC616" s="134"/>
      <c r="ED616" s="134"/>
      <c r="EE616" s="134"/>
      <c r="EF616" s="134"/>
    </row>
    <row r="617" spans="13:136" s="2" customFormat="1" hidden="1" x14ac:dyDescent="0.5">
      <c r="M617" s="137"/>
      <c r="N617" s="137"/>
      <c r="O617" s="137"/>
      <c r="P617" s="137"/>
      <c r="Q617" s="137"/>
      <c r="R617" s="137"/>
      <c r="S617" s="137"/>
      <c r="T617" s="137"/>
      <c r="U617" s="137"/>
      <c r="V617" s="137"/>
      <c r="DD617" s="136"/>
      <c r="DE617" s="134"/>
      <c r="DF617" s="134"/>
      <c r="DG617" s="134"/>
      <c r="DH617" s="134"/>
      <c r="DI617" s="134"/>
      <c r="DJ617" s="134"/>
      <c r="DK617" s="134"/>
      <c r="DL617" s="134"/>
      <c r="DM617" s="134"/>
      <c r="DN617" s="134"/>
      <c r="DO617" s="134"/>
      <c r="DP617" s="134"/>
      <c r="DQ617" s="134"/>
      <c r="DR617" s="134"/>
      <c r="DS617" s="134"/>
      <c r="DT617" s="134"/>
      <c r="DU617" s="134"/>
      <c r="DV617" s="134"/>
      <c r="DW617" s="134"/>
      <c r="DX617" s="134"/>
      <c r="DY617" s="134"/>
      <c r="DZ617" s="134"/>
      <c r="EA617" s="134"/>
      <c r="EB617" s="134"/>
      <c r="EC617" s="134"/>
      <c r="ED617" s="134"/>
      <c r="EE617" s="134"/>
      <c r="EF617" s="134"/>
    </row>
    <row r="618" spans="13:136" s="2" customFormat="1" hidden="1" x14ac:dyDescent="0.5">
      <c r="M618" s="137"/>
      <c r="N618" s="137"/>
      <c r="O618" s="137"/>
      <c r="P618" s="137"/>
      <c r="Q618" s="137"/>
      <c r="R618" s="137"/>
      <c r="S618" s="137"/>
      <c r="T618" s="137"/>
      <c r="U618" s="137"/>
      <c r="V618" s="137"/>
      <c r="DD618" s="136"/>
      <c r="DE618" s="134"/>
      <c r="DF618" s="134"/>
      <c r="DG618" s="134"/>
      <c r="DH618" s="134"/>
      <c r="DI618" s="134"/>
      <c r="DJ618" s="134"/>
      <c r="DK618" s="134"/>
      <c r="DL618" s="134"/>
      <c r="DM618" s="134"/>
      <c r="DN618" s="134"/>
      <c r="DO618" s="134"/>
      <c r="DP618" s="134"/>
      <c r="DQ618" s="134"/>
      <c r="DR618" s="134"/>
      <c r="DS618" s="134"/>
      <c r="DT618" s="134"/>
      <c r="DU618" s="134"/>
      <c r="DV618" s="134"/>
      <c r="DW618" s="134"/>
      <c r="DX618" s="134"/>
      <c r="DY618" s="134"/>
      <c r="DZ618" s="134"/>
      <c r="EA618" s="134"/>
      <c r="EB618" s="134"/>
      <c r="EC618" s="134"/>
      <c r="ED618" s="134"/>
      <c r="EE618" s="134"/>
      <c r="EF618" s="134"/>
    </row>
    <row r="619" spans="13:136" s="2" customFormat="1" hidden="1" x14ac:dyDescent="0.5">
      <c r="M619" s="137"/>
      <c r="N619" s="137"/>
      <c r="O619" s="137"/>
      <c r="P619" s="137"/>
      <c r="Q619" s="137"/>
      <c r="R619" s="137"/>
      <c r="S619" s="137"/>
      <c r="T619" s="137"/>
      <c r="U619" s="137"/>
      <c r="V619" s="137"/>
      <c r="DD619" s="136"/>
      <c r="DE619" s="134"/>
      <c r="DF619" s="134"/>
      <c r="DG619" s="134"/>
      <c r="DH619" s="134"/>
      <c r="DI619" s="134"/>
      <c r="DJ619" s="134"/>
      <c r="DK619" s="134"/>
      <c r="DL619" s="134"/>
      <c r="DM619" s="134"/>
      <c r="DN619" s="134"/>
      <c r="DO619" s="134"/>
      <c r="DP619" s="134"/>
      <c r="DQ619" s="134"/>
      <c r="DR619" s="134"/>
      <c r="DS619" s="134"/>
      <c r="DT619" s="134"/>
      <c r="DU619" s="134"/>
      <c r="DV619" s="134"/>
      <c r="DW619" s="134"/>
      <c r="DX619" s="134"/>
      <c r="DY619" s="134"/>
      <c r="DZ619" s="134"/>
      <c r="EA619" s="134"/>
      <c r="EB619" s="134"/>
      <c r="EC619" s="134"/>
      <c r="ED619" s="134"/>
      <c r="EE619" s="134"/>
      <c r="EF619" s="134"/>
    </row>
    <row r="620" spans="13:136" s="2" customFormat="1" hidden="1" x14ac:dyDescent="0.5">
      <c r="M620" s="137"/>
      <c r="N620" s="137"/>
      <c r="O620" s="137"/>
      <c r="P620" s="137"/>
      <c r="Q620" s="137"/>
      <c r="R620" s="137"/>
      <c r="S620" s="137"/>
      <c r="T620" s="137"/>
      <c r="U620" s="137"/>
      <c r="V620" s="137"/>
      <c r="DD620" s="136"/>
      <c r="DE620" s="134"/>
      <c r="DF620" s="134"/>
      <c r="DG620" s="134"/>
      <c r="DH620" s="134"/>
      <c r="DI620" s="134"/>
      <c r="DJ620" s="134"/>
      <c r="DK620" s="134"/>
      <c r="DL620" s="134"/>
      <c r="DM620" s="134"/>
      <c r="DN620" s="134"/>
      <c r="DO620" s="134"/>
      <c r="DP620" s="134"/>
      <c r="DQ620" s="134"/>
      <c r="DR620" s="134"/>
      <c r="DS620" s="134"/>
      <c r="DT620" s="134"/>
      <c r="DU620" s="134"/>
      <c r="DV620" s="134"/>
      <c r="DW620" s="134"/>
      <c r="DX620" s="134"/>
      <c r="DY620" s="134"/>
      <c r="DZ620" s="134"/>
      <c r="EA620" s="134"/>
      <c r="EB620" s="134"/>
      <c r="EC620" s="134"/>
      <c r="ED620" s="134"/>
      <c r="EE620" s="134"/>
      <c r="EF620" s="134"/>
    </row>
    <row r="621" spans="13:136" s="2" customFormat="1" hidden="1" x14ac:dyDescent="0.5">
      <c r="M621" s="137"/>
      <c r="N621" s="137"/>
      <c r="O621" s="137"/>
      <c r="P621" s="137"/>
      <c r="Q621" s="137"/>
      <c r="R621" s="137"/>
      <c r="S621" s="137"/>
      <c r="T621" s="137"/>
      <c r="U621" s="137"/>
      <c r="V621" s="137"/>
      <c r="DD621" s="136"/>
      <c r="DE621" s="134"/>
      <c r="DF621" s="134"/>
      <c r="DG621" s="134"/>
      <c r="DH621" s="134"/>
      <c r="DI621" s="134"/>
      <c r="DJ621" s="134"/>
      <c r="DK621" s="134"/>
      <c r="DL621" s="134"/>
      <c r="DM621" s="134"/>
      <c r="DN621" s="134"/>
      <c r="DO621" s="134"/>
      <c r="DP621" s="134"/>
      <c r="DQ621" s="134"/>
      <c r="DR621" s="134"/>
      <c r="DS621" s="134"/>
      <c r="DT621" s="134"/>
      <c r="DU621" s="134"/>
      <c r="DV621" s="134"/>
      <c r="DW621" s="134"/>
      <c r="DX621" s="134"/>
      <c r="DY621" s="134"/>
      <c r="DZ621" s="134"/>
      <c r="EA621" s="134"/>
      <c r="EB621" s="134"/>
      <c r="EC621" s="134"/>
      <c r="ED621" s="134"/>
      <c r="EE621" s="134"/>
      <c r="EF621" s="134"/>
    </row>
    <row r="622" spans="13:136" s="2" customFormat="1" hidden="1" x14ac:dyDescent="0.5">
      <c r="M622" s="137"/>
      <c r="N622" s="137"/>
      <c r="O622" s="137"/>
      <c r="P622" s="137"/>
      <c r="Q622" s="137"/>
      <c r="R622" s="137"/>
      <c r="S622" s="137"/>
      <c r="T622" s="137"/>
      <c r="U622" s="137"/>
      <c r="V622" s="137"/>
      <c r="DD622" s="136"/>
      <c r="DE622" s="134"/>
      <c r="DF622" s="134"/>
      <c r="DG622" s="134"/>
      <c r="DH622" s="134"/>
      <c r="DI622" s="134"/>
      <c r="DJ622" s="134"/>
      <c r="DK622" s="134"/>
      <c r="DL622" s="134"/>
      <c r="DM622" s="134"/>
      <c r="DN622" s="134"/>
      <c r="DO622" s="134"/>
      <c r="DP622" s="134"/>
      <c r="DQ622" s="134"/>
      <c r="DR622" s="134"/>
      <c r="DS622" s="134"/>
      <c r="DT622" s="134"/>
      <c r="DU622" s="134"/>
      <c r="DV622" s="134"/>
      <c r="DW622" s="134"/>
      <c r="DX622" s="134"/>
      <c r="DY622" s="134"/>
      <c r="DZ622" s="134"/>
      <c r="EA622" s="134"/>
      <c r="EB622" s="134"/>
      <c r="EC622" s="134"/>
      <c r="ED622" s="134"/>
      <c r="EE622" s="134"/>
      <c r="EF622" s="134"/>
    </row>
    <row r="623" spans="13:136" s="2" customFormat="1" hidden="1" x14ac:dyDescent="0.5">
      <c r="M623" s="137"/>
      <c r="N623" s="137"/>
      <c r="O623" s="137"/>
      <c r="P623" s="137"/>
      <c r="Q623" s="137"/>
      <c r="R623" s="137"/>
      <c r="S623" s="137"/>
      <c r="T623" s="137"/>
      <c r="U623" s="137"/>
      <c r="V623" s="137"/>
      <c r="DD623" s="136"/>
      <c r="DE623" s="134"/>
      <c r="DF623" s="134"/>
      <c r="DG623" s="134"/>
      <c r="DH623" s="134"/>
      <c r="DI623" s="134"/>
      <c r="DJ623" s="134"/>
      <c r="DK623" s="134"/>
      <c r="DL623" s="134"/>
      <c r="DM623" s="134"/>
      <c r="DN623" s="134"/>
      <c r="DO623" s="134"/>
      <c r="DP623" s="134"/>
      <c r="DQ623" s="134"/>
      <c r="DR623" s="134"/>
      <c r="DS623" s="134"/>
      <c r="DT623" s="134"/>
      <c r="DU623" s="134"/>
      <c r="DV623" s="134"/>
      <c r="DW623" s="134"/>
      <c r="DX623" s="134"/>
      <c r="DY623" s="134"/>
      <c r="DZ623" s="134"/>
      <c r="EA623" s="134"/>
      <c r="EB623" s="134"/>
      <c r="EC623" s="134"/>
      <c r="ED623" s="134"/>
      <c r="EE623" s="134"/>
      <c r="EF623" s="134"/>
    </row>
    <row r="624" spans="13:136" s="2" customFormat="1" hidden="1" x14ac:dyDescent="0.5">
      <c r="M624" s="137"/>
      <c r="N624" s="137"/>
      <c r="O624" s="137"/>
      <c r="P624" s="137"/>
      <c r="Q624" s="137"/>
      <c r="R624" s="137"/>
      <c r="S624" s="137"/>
      <c r="T624" s="137"/>
      <c r="U624" s="137"/>
      <c r="V624" s="137"/>
      <c r="DD624" s="136"/>
      <c r="DE624" s="134"/>
      <c r="DF624" s="134"/>
      <c r="DG624" s="134"/>
      <c r="DH624" s="134"/>
      <c r="DI624" s="134"/>
      <c r="DJ624" s="134"/>
      <c r="DK624" s="134"/>
      <c r="DL624" s="134"/>
      <c r="DM624" s="134"/>
      <c r="DN624" s="134"/>
      <c r="DO624" s="134"/>
      <c r="DP624" s="134"/>
      <c r="DQ624" s="134"/>
      <c r="DR624" s="134"/>
      <c r="DS624" s="134"/>
      <c r="DT624" s="134"/>
      <c r="DU624" s="134"/>
      <c r="DV624" s="134"/>
      <c r="DW624" s="134"/>
      <c r="DX624" s="134"/>
      <c r="DY624" s="134"/>
      <c r="DZ624" s="134"/>
      <c r="EA624" s="134"/>
      <c r="EB624" s="134"/>
      <c r="EC624" s="134"/>
      <c r="ED624" s="134"/>
      <c r="EE624" s="134"/>
      <c r="EF624" s="134"/>
    </row>
    <row r="625" spans="13:136" s="2" customFormat="1" hidden="1" x14ac:dyDescent="0.5">
      <c r="M625" s="137"/>
      <c r="N625" s="137"/>
      <c r="O625" s="137"/>
      <c r="P625" s="137"/>
      <c r="Q625" s="137"/>
      <c r="R625" s="137"/>
      <c r="S625" s="137"/>
      <c r="T625" s="137"/>
      <c r="U625" s="137"/>
      <c r="V625" s="137"/>
      <c r="DD625" s="136"/>
      <c r="DE625" s="134"/>
      <c r="DF625" s="134"/>
      <c r="DG625" s="134"/>
      <c r="DH625" s="134"/>
      <c r="DI625" s="134"/>
      <c r="DJ625" s="134"/>
      <c r="DK625" s="134"/>
      <c r="DL625" s="134"/>
      <c r="DM625" s="134"/>
      <c r="DN625" s="134"/>
      <c r="DO625" s="134"/>
      <c r="DP625" s="134"/>
      <c r="DQ625" s="134"/>
      <c r="DR625" s="134"/>
      <c r="DS625" s="134"/>
      <c r="DT625" s="134"/>
      <c r="DU625" s="134"/>
      <c r="DV625" s="134"/>
      <c r="DW625" s="134"/>
      <c r="DX625" s="134"/>
      <c r="DY625" s="134"/>
      <c r="DZ625" s="134"/>
      <c r="EA625" s="134"/>
      <c r="EB625" s="134"/>
      <c r="EC625" s="134"/>
      <c r="ED625" s="134"/>
      <c r="EE625" s="134"/>
      <c r="EF625" s="134"/>
    </row>
    <row r="626" spans="13:136" s="2" customFormat="1" hidden="1" x14ac:dyDescent="0.5">
      <c r="M626" s="137"/>
      <c r="N626" s="137"/>
      <c r="O626" s="137"/>
      <c r="P626" s="137"/>
      <c r="Q626" s="137"/>
      <c r="R626" s="137"/>
      <c r="S626" s="137"/>
      <c r="T626" s="137"/>
      <c r="U626" s="137"/>
      <c r="V626" s="137"/>
      <c r="DD626" s="136"/>
      <c r="DE626" s="134"/>
      <c r="DF626" s="134"/>
      <c r="DG626" s="134"/>
      <c r="DH626" s="134"/>
      <c r="DI626" s="134"/>
      <c r="DJ626" s="134"/>
      <c r="DK626" s="134"/>
      <c r="DL626" s="134"/>
      <c r="DM626" s="134"/>
      <c r="DN626" s="134"/>
      <c r="DO626" s="134"/>
      <c r="DP626" s="134"/>
      <c r="DQ626" s="134"/>
      <c r="DR626" s="134"/>
      <c r="DS626" s="134"/>
      <c r="DT626" s="134"/>
      <c r="DU626" s="134"/>
      <c r="DV626" s="134"/>
      <c r="DW626" s="134"/>
      <c r="DX626" s="134"/>
      <c r="DY626" s="134"/>
      <c r="DZ626" s="134"/>
      <c r="EA626" s="134"/>
      <c r="EB626" s="134"/>
      <c r="EC626" s="134"/>
      <c r="ED626" s="134"/>
      <c r="EE626" s="134"/>
      <c r="EF626" s="134"/>
    </row>
    <row r="627" spans="13:136" s="2" customFormat="1" hidden="1" x14ac:dyDescent="0.5">
      <c r="M627" s="137"/>
      <c r="N627" s="137"/>
      <c r="O627" s="137"/>
      <c r="P627" s="137"/>
      <c r="Q627" s="137"/>
      <c r="R627" s="137"/>
      <c r="S627" s="137"/>
      <c r="T627" s="137"/>
      <c r="U627" s="137"/>
      <c r="V627" s="137"/>
      <c r="DD627" s="136"/>
      <c r="DE627" s="134"/>
      <c r="DF627" s="134"/>
      <c r="DG627" s="134"/>
      <c r="DH627" s="134"/>
      <c r="DI627" s="134"/>
      <c r="DJ627" s="134"/>
      <c r="DK627" s="134"/>
      <c r="DL627" s="134"/>
      <c r="DM627" s="134"/>
      <c r="DN627" s="134"/>
      <c r="DO627" s="134"/>
      <c r="DP627" s="134"/>
      <c r="DQ627" s="134"/>
      <c r="DR627" s="134"/>
      <c r="DS627" s="134"/>
      <c r="DT627" s="134"/>
      <c r="DU627" s="134"/>
      <c r="DV627" s="134"/>
      <c r="DW627" s="134"/>
      <c r="DX627" s="134"/>
      <c r="DY627" s="134"/>
      <c r="DZ627" s="134"/>
      <c r="EA627" s="134"/>
      <c r="EB627" s="134"/>
      <c r="EC627" s="134"/>
      <c r="ED627" s="134"/>
      <c r="EE627" s="134"/>
      <c r="EF627" s="134"/>
    </row>
    <row r="628" spans="13:136" s="2" customFormat="1" hidden="1" x14ac:dyDescent="0.5">
      <c r="M628" s="137"/>
      <c r="N628" s="137"/>
      <c r="O628" s="137"/>
      <c r="P628" s="137"/>
      <c r="Q628" s="137"/>
      <c r="R628" s="137"/>
      <c r="S628" s="137"/>
      <c r="T628" s="137"/>
      <c r="U628" s="137"/>
      <c r="V628" s="137"/>
      <c r="DD628" s="136"/>
      <c r="DE628" s="134"/>
      <c r="DF628" s="134"/>
      <c r="DG628" s="134"/>
      <c r="DH628" s="134"/>
      <c r="DI628" s="134"/>
      <c r="DJ628" s="134"/>
      <c r="DK628" s="134"/>
      <c r="DL628" s="134"/>
      <c r="DM628" s="134"/>
      <c r="DN628" s="134"/>
      <c r="DO628" s="134"/>
      <c r="DP628" s="134"/>
      <c r="DQ628" s="134"/>
      <c r="DR628" s="134"/>
      <c r="DS628" s="134"/>
      <c r="DT628" s="134"/>
      <c r="DU628" s="134"/>
      <c r="DV628" s="134"/>
      <c r="DW628" s="134"/>
      <c r="DX628" s="134"/>
      <c r="DY628" s="134"/>
      <c r="DZ628" s="134"/>
      <c r="EA628" s="134"/>
      <c r="EB628" s="134"/>
      <c r="EC628" s="134"/>
      <c r="ED628" s="134"/>
      <c r="EE628" s="134"/>
      <c r="EF628" s="134"/>
    </row>
    <row r="629" spans="13:136" s="2" customFormat="1" hidden="1" x14ac:dyDescent="0.5">
      <c r="M629" s="137"/>
      <c r="N629" s="137"/>
      <c r="O629" s="137"/>
      <c r="P629" s="137"/>
      <c r="Q629" s="137"/>
      <c r="R629" s="137"/>
      <c r="S629" s="137"/>
      <c r="T629" s="137"/>
      <c r="U629" s="137"/>
      <c r="V629" s="137"/>
      <c r="DD629" s="136"/>
      <c r="DE629" s="134"/>
      <c r="DF629" s="134"/>
      <c r="DG629" s="134"/>
      <c r="DH629" s="134"/>
      <c r="DI629" s="134"/>
      <c r="DJ629" s="134"/>
      <c r="DK629" s="134"/>
      <c r="DL629" s="134"/>
      <c r="DM629" s="134"/>
      <c r="DN629" s="134"/>
      <c r="DO629" s="134"/>
      <c r="DP629" s="134"/>
      <c r="DQ629" s="134"/>
      <c r="DR629" s="134"/>
      <c r="DS629" s="134"/>
      <c r="DT629" s="134"/>
      <c r="DU629" s="134"/>
      <c r="DV629" s="134"/>
      <c r="DW629" s="134"/>
      <c r="DX629" s="134"/>
      <c r="DY629" s="134"/>
      <c r="DZ629" s="134"/>
      <c r="EA629" s="134"/>
      <c r="EB629" s="134"/>
      <c r="EC629" s="134"/>
      <c r="ED629" s="134"/>
      <c r="EE629" s="134"/>
      <c r="EF629" s="134"/>
    </row>
    <row r="630" spans="13:136" s="2" customFormat="1" hidden="1" x14ac:dyDescent="0.5">
      <c r="M630" s="137"/>
      <c r="N630" s="137"/>
      <c r="O630" s="137"/>
      <c r="P630" s="137"/>
      <c r="Q630" s="137"/>
      <c r="R630" s="137"/>
      <c r="S630" s="137"/>
      <c r="T630" s="137"/>
      <c r="U630" s="137"/>
      <c r="V630" s="137"/>
      <c r="DD630" s="136"/>
      <c r="DE630" s="134"/>
      <c r="DF630" s="134"/>
      <c r="DG630" s="134"/>
      <c r="DH630" s="134"/>
      <c r="DI630" s="134"/>
      <c r="DJ630" s="134"/>
      <c r="DK630" s="134"/>
      <c r="DL630" s="134"/>
      <c r="DM630" s="134"/>
      <c r="DN630" s="134"/>
      <c r="DO630" s="134"/>
      <c r="DP630" s="134"/>
      <c r="DQ630" s="134"/>
      <c r="DR630" s="134"/>
      <c r="DS630" s="134"/>
      <c r="DT630" s="134"/>
      <c r="DU630" s="134"/>
      <c r="DV630" s="134"/>
      <c r="DW630" s="134"/>
      <c r="DX630" s="134"/>
      <c r="DY630" s="134"/>
      <c r="DZ630" s="134"/>
      <c r="EA630" s="134"/>
      <c r="EB630" s="134"/>
      <c r="EC630" s="134"/>
      <c r="ED630" s="134"/>
      <c r="EE630" s="134"/>
      <c r="EF630" s="134"/>
    </row>
    <row r="631" spans="13:136" s="2" customFormat="1" hidden="1" x14ac:dyDescent="0.5">
      <c r="M631" s="137"/>
      <c r="N631" s="137"/>
      <c r="O631" s="137"/>
      <c r="P631" s="137"/>
      <c r="Q631" s="137"/>
      <c r="R631" s="137"/>
      <c r="S631" s="137"/>
      <c r="T631" s="137"/>
      <c r="U631" s="137"/>
      <c r="V631" s="137"/>
      <c r="DD631" s="136"/>
      <c r="DE631" s="134"/>
      <c r="DF631" s="134"/>
      <c r="DG631" s="134"/>
      <c r="DH631" s="134"/>
      <c r="DI631" s="134"/>
      <c r="DJ631" s="134"/>
      <c r="DK631" s="134"/>
      <c r="DL631" s="134"/>
      <c r="DM631" s="134"/>
      <c r="DN631" s="134"/>
      <c r="DO631" s="134"/>
      <c r="DP631" s="134"/>
      <c r="DQ631" s="134"/>
      <c r="DR631" s="134"/>
      <c r="DS631" s="134"/>
      <c r="DT631" s="134"/>
      <c r="DU631" s="134"/>
      <c r="DV631" s="134"/>
      <c r="DW631" s="134"/>
      <c r="DX631" s="134"/>
      <c r="DY631" s="134"/>
      <c r="DZ631" s="134"/>
      <c r="EA631" s="134"/>
      <c r="EB631" s="134"/>
      <c r="EC631" s="134"/>
      <c r="ED631" s="134"/>
      <c r="EE631" s="134"/>
      <c r="EF631" s="134"/>
    </row>
    <row r="632" spans="13:136" s="2" customFormat="1" hidden="1" x14ac:dyDescent="0.5">
      <c r="M632" s="137"/>
      <c r="N632" s="137"/>
      <c r="O632" s="137"/>
      <c r="P632" s="137"/>
      <c r="Q632" s="137"/>
      <c r="R632" s="137"/>
      <c r="S632" s="137"/>
      <c r="T632" s="137"/>
      <c r="U632" s="137"/>
      <c r="V632" s="137"/>
      <c r="DD632" s="136"/>
      <c r="DE632" s="134"/>
      <c r="DF632" s="134"/>
      <c r="DG632" s="134"/>
      <c r="DH632" s="134"/>
      <c r="DI632" s="134"/>
      <c r="DJ632" s="134"/>
      <c r="DK632" s="134"/>
      <c r="DL632" s="134"/>
      <c r="DM632" s="134"/>
      <c r="DN632" s="134"/>
      <c r="DO632" s="134"/>
      <c r="DP632" s="134"/>
      <c r="DQ632" s="134"/>
      <c r="DR632" s="134"/>
      <c r="DS632" s="134"/>
      <c r="DT632" s="134"/>
      <c r="DU632" s="134"/>
      <c r="DV632" s="134"/>
      <c r="DW632" s="134"/>
      <c r="DX632" s="134"/>
      <c r="DY632" s="134"/>
      <c r="DZ632" s="134"/>
      <c r="EA632" s="134"/>
      <c r="EB632" s="134"/>
      <c r="EC632" s="134"/>
      <c r="ED632" s="134"/>
      <c r="EE632" s="134"/>
      <c r="EF632" s="134"/>
    </row>
    <row r="633" spans="13:136" s="2" customFormat="1" hidden="1" x14ac:dyDescent="0.5">
      <c r="M633" s="137"/>
      <c r="N633" s="137"/>
      <c r="O633" s="137"/>
      <c r="P633" s="137"/>
      <c r="Q633" s="137"/>
      <c r="R633" s="137"/>
      <c r="S633" s="137"/>
      <c r="T633" s="137"/>
      <c r="U633" s="137"/>
      <c r="V633" s="137"/>
      <c r="DD633" s="136"/>
      <c r="DE633" s="134"/>
      <c r="DF633" s="134"/>
      <c r="DG633" s="134"/>
      <c r="DH633" s="134"/>
      <c r="DI633" s="134"/>
      <c r="DJ633" s="134"/>
      <c r="DK633" s="134"/>
      <c r="DL633" s="134"/>
      <c r="DM633" s="134"/>
      <c r="DN633" s="134"/>
      <c r="DO633" s="134"/>
      <c r="DP633" s="134"/>
      <c r="DQ633" s="134"/>
      <c r="DR633" s="134"/>
      <c r="DS633" s="134"/>
      <c r="DT633" s="134"/>
      <c r="DU633" s="134"/>
      <c r="DV633" s="134"/>
      <c r="DW633" s="134"/>
      <c r="DX633" s="134"/>
      <c r="DY633" s="134"/>
      <c r="DZ633" s="134"/>
      <c r="EA633" s="134"/>
      <c r="EB633" s="134"/>
      <c r="EC633" s="134"/>
      <c r="ED633" s="134"/>
      <c r="EE633" s="134"/>
      <c r="EF633" s="134"/>
    </row>
    <row r="634" spans="13:136" s="2" customFormat="1" hidden="1" x14ac:dyDescent="0.5">
      <c r="M634" s="137"/>
      <c r="N634" s="137"/>
      <c r="O634" s="137"/>
      <c r="P634" s="137"/>
      <c r="Q634" s="137"/>
      <c r="R634" s="137"/>
      <c r="S634" s="137"/>
      <c r="T634" s="137"/>
      <c r="U634" s="137"/>
      <c r="V634" s="137"/>
      <c r="DD634" s="136"/>
      <c r="DE634" s="134"/>
      <c r="DF634" s="134"/>
      <c r="DG634" s="134"/>
      <c r="DH634" s="134"/>
      <c r="DI634" s="134"/>
      <c r="DJ634" s="134"/>
      <c r="DK634" s="134"/>
      <c r="DL634" s="134"/>
      <c r="DM634" s="134"/>
      <c r="DN634" s="134"/>
      <c r="DO634" s="134"/>
      <c r="DP634" s="134"/>
      <c r="DQ634" s="134"/>
      <c r="DR634" s="134"/>
      <c r="DS634" s="134"/>
      <c r="DT634" s="134"/>
      <c r="DU634" s="134"/>
      <c r="DV634" s="134"/>
      <c r="DW634" s="134"/>
      <c r="DX634" s="134"/>
      <c r="DY634" s="134"/>
      <c r="DZ634" s="134"/>
      <c r="EA634" s="134"/>
      <c r="EB634" s="134"/>
      <c r="EC634" s="134"/>
      <c r="ED634" s="134"/>
      <c r="EE634" s="134"/>
      <c r="EF634" s="134"/>
    </row>
    <row r="635" spans="13:136" s="2" customFormat="1" hidden="1" x14ac:dyDescent="0.5">
      <c r="M635" s="137"/>
      <c r="N635" s="137"/>
      <c r="O635" s="137"/>
      <c r="P635" s="137"/>
      <c r="Q635" s="137"/>
      <c r="R635" s="137"/>
      <c r="S635" s="137"/>
      <c r="T635" s="137"/>
      <c r="U635" s="137"/>
      <c r="V635" s="137"/>
      <c r="DD635" s="136"/>
      <c r="DE635" s="134"/>
      <c r="DF635" s="134"/>
      <c r="DG635" s="134"/>
      <c r="DH635" s="134"/>
      <c r="DI635" s="134"/>
      <c r="DJ635" s="134"/>
      <c r="DK635" s="134"/>
      <c r="DL635" s="134"/>
      <c r="DM635" s="134"/>
      <c r="DN635" s="134"/>
      <c r="DO635" s="134"/>
      <c r="DP635" s="134"/>
      <c r="DQ635" s="134"/>
      <c r="DR635" s="134"/>
      <c r="DS635" s="134"/>
      <c r="DT635" s="134"/>
      <c r="DU635" s="134"/>
      <c r="DV635" s="134"/>
      <c r="DW635" s="134"/>
      <c r="DX635" s="134"/>
      <c r="DY635" s="134"/>
      <c r="DZ635" s="134"/>
      <c r="EA635" s="134"/>
      <c r="EB635" s="134"/>
      <c r="EC635" s="134"/>
      <c r="ED635" s="134"/>
      <c r="EE635" s="134"/>
      <c r="EF635" s="134"/>
    </row>
    <row r="636" spans="13:136" s="2" customFormat="1" hidden="1" x14ac:dyDescent="0.5">
      <c r="M636" s="137"/>
      <c r="N636" s="137"/>
      <c r="O636" s="137"/>
      <c r="P636" s="137"/>
      <c r="Q636" s="137"/>
      <c r="R636" s="137"/>
      <c r="S636" s="137"/>
      <c r="T636" s="137"/>
      <c r="U636" s="137"/>
      <c r="V636" s="137"/>
      <c r="DD636" s="136"/>
      <c r="DE636" s="134"/>
      <c r="DF636" s="134"/>
      <c r="DG636" s="134"/>
      <c r="DH636" s="134"/>
      <c r="DI636" s="134"/>
      <c r="DJ636" s="134"/>
      <c r="DK636" s="134"/>
      <c r="DL636" s="134"/>
      <c r="DM636" s="134"/>
      <c r="DN636" s="134"/>
      <c r="DO636" s="134"/>
      <c r="DP636" s="134"/>
      <c r="DQ636" s="134"/>
      <c r="DR636" s="134"/>
      <c r="DS636" s="134"/>
      <c r="DT636" s="134"/>
      <c r="DU636" s="134"/>
      <c r="DV636" s="134"/>
      <c r="DW636" s="134"/>
      <c r="DX636" s="134"/>
      <c r="DY636" s="134"/>
      <c r="DZ636" s="134"/>
      <c r="EA636" s="134"/>
      <c r="EB636" s="134"/>
      <c r="EC636" s="134"/>
      <c r="ED636" s="134"/>
      <c r="EE636" s="134"/>
      <c r="EF636" s="134"/>
    </row>
    <row r="637" spans="13:136" s="2" customFormat="1" hidden="1" x14ac:dyDescent="0.5">
      <c r="M637" s="137"/>
      <c r="N637" s="137"/>
      <c r="O637" s="137"/>
      <c r="P637" s="137"/>
      <c r="Q637" s="137"/>
      <c r="R637" s="137"/>
      <c r="S637" s="137"/>
      <c r="T637" s="137"/>
      <c r="U637" s="137"/>
      <c r="V637" s="137"/>
      <c r="DD637" s="136"/>
      <c r="DE637" s="134"/>
      <c r="DF637" s="134"/>
      <c r="DG637" s="134"/>
      <c r="DH637" s="134"/>
      <c r="DI637" s="134"/>
      <c r="DJ637" s="134"/>
      <c r="DK637" s="134"/>
      <c r="DL637" s="134"/>
      <c r="DM637" s="134"/>
      <c r="DN637" s="134"/>
      <c r="DO637" s="134"/>
      <c r="DP637" s="134"/>
      <c r="DQ637" s="134"/>
      <c r="DR637" s="134"/>
      <c r="DS637" s="134"/>
      <c r="DT637" s="134"/>
      <c r="DU637" s="134"/>
      <c r="DV637" s="134"/>
      <c r="DW637" s="134"/>
      <c r="DX637" s="134"/>
      <c r="DY637" s="134"/>
      <c r="DZ637" s="134"/>
      <c r="EA637" s="134"/>
      <c r="EB637" s="134"/>
      <c r="EC637" s="134"/>
      <c r="ED637" s="134"/>
      <c r="EE637" s="134"/>
      <c r="EF637" s="134"/>
    </row>
    <row r="638" spans="13:136" s="2" customFormat="1" hidden="1" x14ac:dyDescent="0.5">
      <c r="M638" s="137"/>
      <c r="N638" s="137"/>
      <c r="O638" s="137"/>
      <c r="P638" s="137"/>
      <c r="Q638" s="137"/>
      <c r="R638" s="137"/>
      <c r="S638" s="137"/>
      <c r="T638" s="137"/>
      <c r="U638" s="137"/>
      <c r="V638" s="137"/>
      <c r="DD638" s="136"/>
      <c r="DE638" s="134"/>
      <c r="DF638" s="134"/>
      <c r="DG638" s="134"/>
      <c r="DH638" s="134"/>
      <c r="DI638" s="134"/>
      <c r="DJ638" s="134"/>
      <c r="DK638" s="134"/>
      <c r="DL638" s="134"/>
      <c r="DM638" s="134"/>
      <c r="DN638" s="134"/>
      <c r="DO638" s="134"/>
      <c r="DP638" s="134"/>
      <c r="DQ638" s="134"/>
      <c r="DR638" s="134"/>
      <c r="DS638" s="134"/>
      <c r="DT638" s="134"/>
      <c r="DU638" s="134"/>
      <c r="DV638" s="134"/>
      <c r="DW638" s="134"/>
      <c r="DX638" s="134"/>
      <c r="DY638" s="134"/>
      <c r="DZ638" s="134"/>
      <c r="EA638" s="134"/>
      <c r="EB638" s="134"/>
      <c r="EC638" s="134"/>
      <c r="ED638" s="134"/>
      <c r="EE638" s="134"/>
      <c r="EF638" s="134"/>
    </row>
    <row r="639" spans="13:136" s="2" customFormat="1" hidden="1" x14ac:dyDescent="0.5">
      <c r="M639" s="137"/>
      <c r="N639" s="137"/>
      <c r="O639" s="137"/>
      <c r="P639" s="137"/>
      <c r="Q639" s="137"/>
      <c r="R639" s="137"/>
      <c r="S639" s="137"/>
      <c r="T639" s="137"/>
      <c r="U639" s="137"/>
      <c r="V639" s="137"/>
      <c r="DD639" s="136"/>
      <c r="DE639" s="134"/>
      <c r="DF639" s="134"/>
      <c r="DG639" s="134"/>
      <c r="DH639" s="134"/>
      <c r="DI639" s="134"/>
      <c r="DJ639" s="134"/>
      <c r="DK639" s="134"/>
      <c r="DL639" s="134"/>
      <c r="DM639" s="134"/>
      <c r="DN639" s="134"/>
      <c r="DO639" s="134"/>
      <c r="DP639" s="134"/>
      <c r="DQ639" s="134"/>
      <c r="DR639" s="134"/>
      <c r="DS639" s="134"/>
      <c r="DT639" s="134"/>
      <c r="DU639" s="134"/>
      <c r="DV639" s="134"/>
      <c r="DW639" s="134"/>
      <c r="DX639" s="134"/>
      <c r="DY639" s="134"/>
      <c r="DZ639" s="134"/>
      <c r="EA639" s="134"/>
      <c r="EB639" s="134"/>
      <c r="EC639" s="134"/>
      <c r="ED639" s="134"/>
      <c r="EE639" s="134"/>
      <c r="EF639" s="134"/>
    </row>
    <row r="640" spans="13:136" s="2" customFormat="1" hidden="1" x14ac:dyDescent="0.5">
      <c r="M640" s="137"/>
      <c r="N640" s="137"/>
      <c r="O640" s="137"/>
      <c r="P640" s="137"/>
      <c r="Q640" s="137"/>
      <c r="R640" s="137"/>
      <c r="S640" s="137"/>
      <c r="T640" s="137"/>
      <c r="U640" s="137"/>
      <c r="V640" s="137"/>
      <c r="DD640" s="136"/>
      <c r="DE640" s="134"/>
      <c r="DF640" s="134"/>
      <c r="DG640" s="134"/>
      <c r="DH640" s="134"/>
      <c r="DI640" s="134"/>
      <c r="DJ640" s="134"/>
      <c r="DK640" s="134"/>
      <c r="DL640" s="134"/>
      <c r="DM640" s="134"/>
      <c r="DN640" s="134"/>
      <c r="DO640" s="134"/>
      <c r="DP640" s="134"/>
      <c r="DQ640" s="134"/>
      <c r="DR640" s="134"/>
      <c r="DS640" s="134"/>
      <c r="DT640" s="134"/>
      <c r="DU640" s="134"/>
      <c r="DV640" s="134"/>
      <c r="DW640" s="134"/>
      <c r="DX640" s="134"/>
      <c r="DY640" s="134"/>
      <c r="DZ640" s="134"/>
      <c r="EA640" s="134"/>
      <c r="EB640" s="134"/>
      <c r="EC640" s="134"/>
      <c r="ED640" s="134"/>
      <c r="EE640" s="134"/>
      <c r="EF640" s="134"/>
    </row>
    <row r="641" spans="13:136" s="2" customFormat="1" hidden="1" x14ac:dyDescent="0.5">
      <c r="M641" s="137"/>
      <c r="N641" s="137"/>
      <c r="O641" s="137"/>
      <c r="P641" s="137"/>
      <c r="Q641" s="137"/>
      <c r="R641" s="137"/>
      <c r="S641" s="137"/>
      <c r="T641" s="137"/>
      <c r="U641" s="137"/>
      <c r="V641" s="137"/>
      <c r="DD641" s="136"/>
      <c r="DE641" s="134"/>
      <c r="DF641" s="134"/>
      <c r="DG641" s="134"/>
      <c r="DH641" s="134"/>
      <c r="DI641" s="134"/>
      <c r="DJ641" s="134"/>
      <c r="DK641" s="134"/>
      <c r="DL641" s="134"/>
      <c r="DM641" s="134"/>
      <c r="DN641" s="134"/>
      <c r="DO641" s="134"/>
      <c r="DP641" s="134"/>
      <c r="DQ641" s="134"/>
      <c r="DR641" s="134"/>
      <c r="DS641" s="134"/>
      <c r="DT641" s="134"/>
      <c r="DU641" s="134"/>
      <c r="DV641" s="134"/>
      <c r="DW641" s="134"/>
      <c r="DX641" s="134"/>
      <c r="DY641" s="134"/>
      <c r="DZ641" s="134"/>
      <c r="EA641" s="134"/>
      <c r="EB641" s="134"/>
      <c r="EC641" s="134"/>
      <c r="ED641" s="134"/>
      <c r="EE641" s="134"/>
      <c r="EF641" s="134"/>
    </row>
    <row r="642" spans="13:136" s="2" customFormat="1" hidden="1" x14ac:dyDescent="0.5">
      <c r="M642" s="137"/>
      <c r="N642" s="137"/>
      <c r="O642" s="137"/>
      <c r="P642" s="137"/>
      <c r="Q642" s="137"/>
      <c r="R642" s="137"/>
      <c r="S642" s="137"/>
      <c r="T642" s="137"/>
      <c r="U642" s="137"/>
      <c r="V642" s="137"/>
      <c r="DD642" s="136"/>
      <c r="DE642" s="134"/>
      <c r="DF642" s="134"/>
      <c r="DG642" s="134"/>
      <c r="DH642" s="134"/>
      <c r="DI642" s="134"/>
      <c r="DJ642" s="134"/>
      <c r="DK642" s="134"/>
      <c r="DL642" s="134"/>
      <c r="DM642" s="134"/>
      <c r="DN642" s="134"/>
      <c r="DO642" s="134"/>
      <c r="DP642" s="134"/>
      <c r="DQ642" s="134"/>
      <c r="DR642" s="134"/>
      <c r="DS642" s="134"/>
      <c r="DT642" s="134"/>
      <c r="DU642" s="134"/>
      <c r="DV642" s="134"/>
      <c r="DW642" s="134"/>
      <c r="DX642" s="134"/>
      <c r="DY642" s="134"/>
      <c r="DZ642" s="134"/>
      <c r="EA642" s="134"/>
      <c r="EB642" s="134"/>
      <c r="EC642" s="134"/>
      <c r="ED642" s="134"/>
      <c r="EE642" s="134"/>
      <c r="EF642" s="134"/>
    </row>
    <row r="643" spans="13:136" s="2" customFormat="1" hidden="1" x14ac:dyDescent="0.5">
      <c r="M643" s="137"/>
      <c r="N643" s="137"/>
      <c r="O643" s="137"/>
      <c r="P643" s="137"/>
      <c r="Q643" s="137"/>
      <c r="R643" s="137"/>
      <c r="S643" s="137"/>
      <c r="T643" s="137"/>
      <c r="U643" s="137"/>
      <c r="V643" s="137"/>
      <c r="DD643" s="136"/>
      <c r="DE643" s="134"/>
      <c r="DF643" s="134"/>
      <c r="DG643" s="134"/>
      <c r="DH643" s="134"/>
      <c r="DI643" s="134"/>
      <c r="DJ643" s="134"/>
      <c r="DK643" s="134"/>
      <c r="DL643" s="134"/>
      <c r="DM643" s="134"/>
      <c r="DN643" s="134"/>
      <c r="DO643" s="134"/>
      <c r="DP643" s="134"/>
      <c r="DQ643" s="134"/>
      <c r="DR643" s="134"/>
      <c r="DS643" s="134"/>
      <c r="DT643" s="134"/>
      <c r="DU643" s="134"/>
      <c r="DV643" s="134"/>
      <c r="DW643" s="134"/>
      <c r="DX643" s="134"/>
      <c r="DY643" s="134"/>
      <c r="DZ643" s="134"/>
      <c r="EA643" s="134"/>
      <c r="EB643" s="134"/>
      <c r="EC643" s="134"/>
      <c r="ED643" s="134"/>
      <c r="EE643" s="134"/>
      <c r="EF643" s="134"/>
    </row>
    <row r="644" spans="13:136" s="2" customFormat="1" hidden="1" x14ac:dyDescent="0.5">
      <c r="M644" s="137"/>
      <c r="N644" s="137"/>
      <c r="O644" s="137"/>
      <c r="P644" s="137"/>
      <c r="Q644" s="137"/>
      <c r="R644" s="137"/>
      <c r="S644" s="137"/>
      <c r="T644" s="137"/>
      <c r="U644" s="137"/>
      <c r="V644" s="137"/>
      <c r="DD644" s="136"/>
      <c r="DE644" s="134"/>
      <c r="DF644" s="134"/>
      <c r="DG644" s="134"/>
      <c r="DH644" s="134"/>
      <c r="DI644" s="134"/>
      <c r="DJ644" s="134"/>
      <c r="DK644" s="134"/>
      <c r="DL644" s="134"/>
      <c r="DM644" s="134"/>
      <c r="DN644" s="134"/>
      <c r="DO644" s="134"/>
      <c r="DP644" s="134"/>
      <c r="DQ644" s="134"/>
      <c r="DR644" s="134"/>
      <c r="DS644" s="134"/>
      <c r="DT644" s="134"/>
      <c r="DU644" s="134"/>
      <c r="DV644" s="134"/>
      <c r="DW644" s="134"/>
      <c r="DX644" s="134"/>
      <c r="DY644" s="134"/>
      <c r="DZ644" s="134"/>
      <c r="EA644" s="134"/>
      <c r="EB644" s="134"/>
      <c r="EC644" s="134"/>
      <c r="ED644" s="134"/>
      <c r="EE644" s="134"/>
      <c r="EF644" s="134"/>
    </row>
    <row r="645" spans="13:136" s="2" customFormat="1" hidden="1" x14ac:dyDescent="0.5">
      <c r="M645" s="137"/>
      <c r="N645" s="137"/>
      <c r="O645" s="137"/>
      <c r="P645" s="137"/>
      <c r="Q645" s="137"/>
      <c r="R645" s="137"/>
      <c r="S645" s="137"/>
      <c r="T645" s="137"/>
      <c r="U645" s="137"/>
      <c r="V645" s="137"/>
      <c r="DD645" s="136"/>
      <c r="DE645" s="134"/>
      <c r="DF645" s="134"/>
      <c r="DG645" s="134"/>
      <c r="DH645" s="134"/>
      <c r="DI645" s="134"/>
      <c r="DJ645" s="134"/>
      <c r="DK645" s="134"/>
      <c r="DL645" s="134"/>
      <c r="DM645" s="134"/>
      <c r="DN645" s="134"/>
      <c r="DO645" s="134"/>
      <c r="DP645" s="134"/>
      <c r="DQ645" s="134"/>
      <c r="DR645" s="134"/>
      <c r="DS645" s="134"/>
      <c r="DT645" s="134"/>
      <c r="DU645" s="134"/>
      <c r="DV645" s="134"/>
      <c r="DW645" s="134"/>
      <c r="DX645" s="134"/>
      <c r="DY645" s="134"/>
      <c r="DZ645" s="134"/>
      <c r="EA645" s="134"/>
      <c r="EB645" s="134"/>
      <c r="EC645" s="134"/>
      <c r="ED645" s="134"/>
      <c r="EE645" s="134"/>
      <c r="EF645" s="134"/>
    </row>
    <row r="646" spans="13:136" s="2" customFormat="1" hidden="1" x14ac:dyDescent="0.5">
      <c r="M646" s="137"/>
      <c r="N646" s="137"/>
      <c r="O646" s="137"/>
      <c r="P646" s="137"/>
      <c r="Q646" s="137"/>
      <c r="R646" s="137"/>
      <c r="S646" s="137"/>
      <c r="T646" s="137"/>
      <c r="U646" s="137"/>
      <c r="V646" s="137"/>
      <c r="DD646" s="136"/>
      <c r="DE646" s="134"/>
      <c r="DF646" s="134"/>
      <c r="DG646" s="134"/>
      <c r="DH646" s="134"/>
      <c r="DI646" s="134"/>
      <c r="DJ646" s="134"/>
      <c r="DK646" s="134"/>
      <c r="DL646" s="134"/>
      <c r="DM646" s="134"/>
      <c r="DN646" s="134"/>
      <c r="DO646" s="134"/>
      <c r="DP646" s="134"/>
      <c r="DQ646" s="134"/>
      <c r="DR646" s="134"/>
      <c r="DS646" s="134"/>
      <c r="DT646" s="134"/>
      <c r="DU646" s="134"/>
      <c r="DV646" s="134"/>
      <c r="DW646" s="134"/>
      <c r="DX646" s="134"/>
      <c r="DY646" s="134"/>
      <c r="DZ646" s="134"/>
      <c r="EA646" s="134"/>
      <c r="EB646" s="134"/>
      <c r="EC646" s="134"/>
      <c r="ED646" s="134"/>
      <c r="EE646" s="134"/>
      <c r="EF646" s="134"/>
    </row>
    <row r="647" spans="13:136" s="2" customFormat="1" hidden="1" x14ac:dyDescent="0.5">
      <c r="M647" s="137"/>
      <c r="N647" s="137"/>
      <c r="O647" s="137"/>
      <c r="P647" s="137"/>
      <c r="Q647" s="137"/>
      <c r="R647" s="137"/>
      <c r="S647" s="137"/>
      <c r="T647" s="137"/>
      <c r="U647" s="137"/>
      <c r="V647" s="137"/>
      <c r="DD647" s="136"/>
      <c r="DE647" s="134"/>
      <c r="DF647" s="134"/>
      <c r="DG647" s="134"/>
      <c r="DH647" s="134"/>
      <c r="DI647" s="134"/>
      <c r="DJ647" s="134"/>
      <c r="DK647" s="134"/>
      <c r="DL647" s="134"/>
      <c r="DM647" s="134"/>
      <c r="DN647" s="134"/>
      <c r="DO647" s="134"/>
      <c r="DP647" s="134"/>
      <c r="DQ647" s="134"/>
      <c r="DR647" s="134"/>
      <c r="DS647" s="134"/>
      <c r="DT647" s="134"/>
      <c r="DU647" s="134"/>
      <c r="DV647" s="134"/>
      <c r="DW647" s="134"/>
      <c r="DX647" s="134"/>
      <c r="DY647" s="134"/>
      <c r="DZ647" s="134"/>
      <c r="EA647" s="134"/>
      <c r="EB647" s="134"/>
      <c r="EC647" s="134"/>
      <c r="ED647" s="134"/>
      <c r="EE647" s="134"/>
      <c r="EF647" s="134"/>
    </row>
    <row r="648" spans="13:136" s="2" customFormat="1" hidden="1" x14ac:dyDescent="0.5">
      <c r="M648" s="137"/>
      <c r="N648" s="137"/>
      <c r="O648" s="137"/>
      <c r="P648" s="137"/>
      <c r="Q648" s="137"/>
      <c r="R648" s="137"/>
      <c r="S648" s="137"/>
      <c r="T648" s="137"/>
      <c r="U648" s="137"/>
      <c r="V648" s="137"/>
      <c r="DD648" s="136"/>
      <c r="DE648" s="134"/>
      <c r="DF648" s="134"/>
      <c r="DG648" s="134"/>
      <c r="DH648" s="134"/>
      <c r="DI648" s="134"/>
      <c r="DJ648" s="134"/>
      <c r="DK648" s="134"/>
      <c r="DL648" s="134"/>
      <c r="DM648" s="134"/>
      <c r="DN648" s="134"/>
      <c r="DO648" s="134"/>
      <c r="DP648" s="134"/>
      <c r="DQ648" s="134"/>
      <c r="DR648" s="134"/>
      <c r="DS648" s="134"/>
      <c r="DT648" s="134"/>
      <c r="DU648" s="134"/>
      <c r="DV648" s="134"/>
      <c r="DW648" s="134"/>
      <c r="DX648" s="134"/>
      <c r="DY648" s="134"/>
      <c r="DZ648" s="134"/>
      <c r="EA648" s="134"/>
      <c r="EB648" s="134"/>
      <c r="EC648" s="134"/>
      <c r="ED648" s="134"/>
      <c r="EE648" s="134"/>
      <c r="EF648" s="134"/>
    </row>
    <row r="649" spans="13:136" s="2" customFormat="1" hidden="1" x14ac:dyDescent="0.5">
      <c r="M649" s="137"/>
      <c r="N649" s="137"/>
      <c r="O649" s="137"/>
      <c r="P649" s="137"/>
      <c r="Q649" s="137"/>
      <c r="R649" s="137"/>
      <c r="S649" s="137"/>
      <c r="T649" s="137"/>
      <c r="U649" s="137"/>
      <c r="V649" s="137"/>
      <c r="DD649" s="136"/>
      <c r="DE649" s="134"/>
      <c r="DF649" s="134"/>
      <c r="DG649" s="134"/>
      <c r="DH649" s="134"/>
      <c r="DI649" s="134"/>
      <c r="DJ649" s="134"/>
      <c r="DK649" s="134"/>
      <c r="DL649" s="134"/>
      <c r="DM649" s="134"/>
      <c r="DN649" s="134"/>
      <c r="DO649" s="134"/>
      <c r="DP649" s="134"/>
      <c r="DQ649" s="134"/>
      <c r="DR649" s="134"/>
      <c r="DS649" s="134"/>
      <c r="DT649" s="134"/>
      <c r="DU649" s="134"/>
      <c r="DV649" s="134"/>
      <c r="DW649" s="134"/>
      <c r="DX649" s="134"/>
      <c r="DY649" s="134"/>
      <c r="DZ649" s="134"/>
      <c r="EA649" s="134"/>
      <c r="EB649" s="134"/>
      <c r="EC649" s="134"/>
      <c r="ED649" s="134"/>
      <c r="EE649" s="134"/>
      <c r="EF649" s="134"/>
    </row>
    <row r="650" spans="13:136" s="2" customFormat="1" hidden="1" x14ac:dyDescent="0.5">
      <c r="M650" s="137"/>
      <c r="N650" s="137"/>
      <c r="O650" s="137"/>
      <c r="P650" s="137"/>
      <c r="Q650" s="137"/>
      <c r="R650" s="137"/>
      <c r="S650" s="137"/>
      <c r="T650" s="137"/>
      <c r="U650" s="137"/>
      <c r="V650" s="137"/>
      <c r="DD650" s="136"/>
      <c r="DE650" s="134"/>
      <c r="DF650" s="134"/>
      <c r="DG650" s="134"/>
      <c r="DH650" s="134"/>
      <c r="DI650" s="134"/>
      <c r="DJ650" s="134"/>
      <c r="DK650" s="134"/>
      <c r="DL650" s="134"/>
      <c r="DM650" s="134"/>
      <c r="DN650" s="134"/>
      <c r="DO650" s="134"/>
      <c r="DP650" s="134"/>
      <c r="DQ650" s="134"/>
      <c r="DR650" s="134"/>
      <c r="DS650" s="134"/>
      <c r="DT650" s="134"/>
      <c r="DU650" s="134"/>
      <c r="DV650" s="134"/>
      <c r="DW650" s="134"/>
      <c r="DX650" s="134"/>
      <c r="DY650" s="134"/>
      <c r="DZ650" s="134"/>
      <c r="EA650" s="134"/>
      <c r="EB650" s="134"/>
      <c r="EC650" s="134"/>
      <c r="ED650" s="134"/>
      <c r="EE650" s="134"/>
      <c r="EF650" s="134"/>
    </row>
    <row r="651" spans="13:136" s="2" customFormat="1" hidden="1" x14ac:dyDescent="0.5">
      <c r="M651" s="137"/>
      <c r="N651" s="137"/>
      <c r="O651" s="137"/>
      <c r="P651" s="137"/>
      <c r="Q651" s="137"/>
      <c r="R651" s="137"/>
      <c r="S651" s="137"/>
      <c r="T651" s="137"/>
      <c r="U651" s="137"/>
      <c r="V651" s="137"/>
      <c r="DD651" s="136"/>
      <c r="DE651" s="134"/>
      <c r="DF651" s="134"/>
      <c r="DG651" s="134"/>
      <c r="DH651" s="134"/>
      <c r="DI651" s="134"/>
      <c r="DJ651" s="134"/>
      <c r="DK651" s="134"/>
      <c r="DL651" s="134"/>
      <c r="DM651" s="134"/>
      <c r="DN651" s="134"/>
      <c r="DO651" s="134"/>
      <c r="DP651" s="134"/>
      <c r="DQ651" s="134"/>
      <c r="DR651" s="134"/>
      <c r="DS651" s="134"/>
      <c r="DT651" s="134"/>
      <c r="DU651" s="134"/>
      <c r="DV651" s="134"/>
      <c r="DW651" s="134"/>
      <c r="DX651" s="134"/>
      <c r="DY651" s="134"/>
      <c r="DZ651" s="134"/>
      <c r="EA651" s="134"/>
      <c r="EB651" s="134"/>
      <c r="EC651" s="134"/>
      <c r="ED651" s="134"/>
      <c r="EE651" s="134"/>
      <c r="EF651" s="134"/>
    </row>
    <row r="652" spans="13:136" s="2" customFormat="1" hidden="1" x14ac:dyDescent="0.5">
      <c r="M652" s="137"/>
      <c r="N652" s="137"/>
      <c r="O652" s="137"/>
      <c r="P652" s="137"/>
      <c r="Q652" s="137"/>
      <c r="R652" s="137"/>
      <c r="S652" s="137"/>
      <c r="T652" s="137"/>
      <c r="U652" s="137"/>
      <c r="V652" s="137"/>
      <c r="DD652" s="136"/>
      <c r="DE652" s="134"/>
      <c r="DF652" s="134"/>
      <c r="DG652" s="134"/>
      <c r="DH652" s="134"/>
      <c r="DI652" s="134"/>
      <c r="DJ652" s="134"/>
      <c r="DK652" s="134"/>
      <c r="DL652" s="134"/>
      <c r="DM652" s="134"/>
      <c r="DN652" s="134"/>
      <c r="DO652" s="134"/>
      <c r="DP652" s="134"/>
      <c r="DQ652" s="134"/>
      <c r="DR652" s="134"/>
      <c r="DS652" s="134"/>
      <c r="DT652" s="134"/>
      <c r="DU652" s="134"/>
      <c r="DV652" s="134"/>
      <c r="DW652" s="134"/>
      <c r="DX652" s="134"/>
      <c r="DY652" s="134"/>
      <c r="DZ652" s="134"/>
      <c r="EA652" s="134"/>
      <c r="EB652" s="134"/>
      <c r="EC652" s="134"/>
      <c r="ED652" s="134"/>
      <c r="EE652" s="134"/>
      <c r="EF652" s="134"/>
    </row>
    <row r="653" spans="13:136" s="2" customFormat="1" hidden="1" x14ac:dyDescent="0.5">
      <c r="M653" s="137"/>
      <c r="N653" s="137"/>
      <c r="O653" s="137"/>
      <c r="P653" s="137"/>
      <c r="Q653" s="137"/>
      <c r="R653" s="137"/>
      <c r="S653" s="137"/>
      <c r="T653" s="137"/>
      <c r="U653" s="137"/>
      <c r="V653" s="137"/>
      <c r="DD653" s="136"/>
      <c r="DE653" s="134"/>
      <c r="DF653" s="134"/>
      <c r="DG653" s="134"/>
      <c r="DH653" s="134"/>
      <c r="DI653" s="134"/>
      <c r="DJ653" s="134"/>
      <c r="DK653" s="134"/>
      <c r="DL653" s="134"/>
      <c r="DM653" s="134"/>
      <c r="DN653" s="134"/>
      <c r="DO653" s="134"/>
      <c r="DP653" s="134"/>
      <c r="DQ653" s="134"/>
      <c r="DR653" s="134"/>
      <c r="DS653" s="134"/>
      <c r="DT653" s="134"/>
      <c r="DU653" s="134"/>
      <c r="DV653" s="134"/>
      <c r="DW653" s="134"/>
      <c r="DX653" s="134"/>
      <c r="DY653" s="134"/>
      <c r="DZ653" s="134"/>
      <c r="EA653" s="134"/>
      <c r="EB653" s="134"/>
      <c r="EC653" s="134"/>
      <c r="ED653" s="134"/>
      <c r="EE653" s="134"/>
      <c r="EF653" s="134"/>
    </row>
    <row r="654" spans="13:136" s="2" customFormat="1" hidden="1" x14ac:dyDescent="0.5">
      <c r="M654" s="137"/>
      <c r="N654" s="137"/>
      <c r="O654" s="137"/>
      <c r="P654" s="137"/>
      <c r="Q654" s="137"/>
      <c r="R654" s="137"/>
      <c r="S654" s="137"/>
      <c r="T654" s="137"/>
      <c r="U654" s="137"/>
      <c r="V654" s="137"/>
      <c r="DD654" s="136"/>
      <c r="DE654" s="134"/>
      <c r="DF654" s="134"/>
      <c r="DG654" s="134"/>
      <c r="DH654" s="134"/>
      <c r="DI654" s="134"/>
      <c r="DJ654" s="134"/>
      <c r="DK654" s="134"/>
      <c r="DL654" s="134"/>
      <c r="DM654" s="134"/>
      <c r="DN654" s="134"/>
      <c r="DO654" s="134"/>
      <c r="DP654" s="134"/>
      <c r="DQ654" s="134"/>
      <c r="DR654" s="134"/>
      <c r="DS654" s="134"/>
      <c r="DT654" s="134"/>
      <c r="DU654" s="134"/>
      <c r="DV654" s="134"/>
      <c r="DW654" s="134"/>
      <c r="DX654" s="134"/>
      <c r="DY654" s="134"/>
      <c r="DZ654" s="134"/>
      <c r="EA654" s="134"/>
      <c r="EB654" s="134"/>
      <c r="EC654" s="134"/>
      <c r="ED654" s="134"/>
      <c r="EE654" s="134"/>
      <c r="EF654" s="134"/>
    </row>
    <row r="655" spans="13:136" s="2" customFormat="1" hidden="1" x14ac:dyDescent="0.5">
      <c r="M655" s="137"/>
      <c r="N655" s="137"/>
      <c r="O655" s="137"/>
      <c r="P655" s="137"/>
      <c r="Q655" s="137"/>
      <c r="R655" s="137"/>
      <c r="S655" s="137"/>
      <c r="T655" s="137"/>
      <c r="U655" s="137"/>
      <c r="V655" s="137"/>
      <c r="DD655" s="136"/>
      <c r="DE655" s="134"/>
      <c r="DF655" s="134"/>
      <c r="DG655" s="134"/>
      <c r="DH655" s="134"/>
      <c r="DI655" s="134"/>
      <c r="DJ655" s="134"/>
      <c r="DK655" s="134"/>
      <c r="DL655" s="134"/>
      <c r="DM655" s="134"/>
      <c r="DN655" s="134"/>
      <c r="DO655" s="134"/>
      <c r="DP655" s="134"/>
      <c r="DQ655" s="134"/>
      <c r="DR655" s="134"/>
      <c r="DS655" s="134"/>
      <c r="DT655" s="134"/>
      <c r="DU655" s="134"/>
      <c r="DV655" s="134"/>
      <c r="DW655" s="134"/>
      <c r="DX655" s="134"/>
      <c r="DY655" s="134"/>
      <c r="DZ655" s="134"/>
      <c r="EA655" s="134"/>
      <c r="EB655" s="134"/>
      <c r="EC655" s="134"/>
      <c r="ED655" s="134"/>
      <c r="EE655" s="134"/>
      <c r="EF655" s="134"/>
    </row>
    <row r="656" spans="13:136" s="2" customFormat="1" hidden="1" x14ac:dyDescent="0.5">
      <c r="M656" s="137"/>
      <c r="N656" s="137"/>
      <c r="O656" s="137"/>
      <c r="P656" s="137"/>
      <c r="Q656" s="137"/>
      <c r="R656" s="137"/>
      <c r="S656" s="137"/>
      <c r="T656" s="137"/>
      <c r="U656" s="137"/>
      <c r="V656" s="137"/>
      <c r="DD656" s="136"/>
      <c r="DE656" s="134"/>
      <c r="DF656" s="134"/>
      <c r="DG656" s="134"/>
      <c r="DH656" s="134"/>
      <c r="DI656" s="134"/>
      <c r="DJ656" s="134"/>
      <c r="DK656" s="134"/>
      <c r="DL656" s="134"/>
      <c r="DM656" s="134"/>
      <c r="DN656" s="134"/>
      <c r="DO656" s="134"/>
      <c r="DP656" s="134"/>
      <c r="DQ656" s="134"/>
      <c r="DR656" s="134"/>
      <c r="DS656" s="134"/>
      <c r="DT656" s="134"/>
      <c r="DU656" s="134"/>
      <c r="DV656" s="134"/>
      <c r="DW656" s="134"/>
      <c r="DX656" s="134"/>
      <c r="DY656" s="134"/>
      <c r="DZ656" s="134"/>
      <c r="EA656" s="134"/>
      <c r="EB656" s="134"/>
      <c r="EC656" s="134"/>
      <c r="ED656" s="134"/>
      <c r="EE656" s="134"/>
      <c r="EF656" s="134"/>
    </row>
    <row r="657" spans="13:136" s="2" customFormat="1" hidden="1" x14ac:dyDescent="0.5">
      <c r="M657" s="137"/>
      <c r="N657" s="137"/>
      <c r="O657" s="137"/>
      <c r="P657" s="137"/>
      <c r="Q657" s="137"/>
      <c r="R657" s="137"/>
      <c r="S657" s="137"/>
      <c r="T657" s="137"/>
      <c r="U657" s="137"/>
      <c r="V657" s="137"/>
      <c r="DD657" s="136"/>
      <c r="DE657" s="134"/>
      <c r="DF657" s="134"/>
      <c r="DG657" s="134"/>
      <c r="DH657" s="134"/>
      <c r="DI657" s="134"/>
      <c r="DJ657" s="134"/>
      <c r="DK657" s="134"/>
      <c r="DL657" s="134"/>
      <c r="DM657" s="134"/>
      <c r="DN657" s="134"/>
      <c r="DO657" s="134"/>
      <c r="DP657" s="134"/>
      <c r="DQ657" s="134"/>
      <c r="DR657" s="134"/>
      <c r="DS657" s="134"/>
      <c r="DT657" s="134"/>
      <c r="DU657" s="134"/>
      <c r="DV657" s="134"/>
      <c r="DW657" s="134"/>
      <c r="DX657" s="134"/>
      <c r="DY657" s="134"/>
      <c r="DZ657" s="134"/>
      <c r="EA657" s="134"/>
      <c r="EB657" s="134"/>
      <c r="EC657" s="134"/>
      <c r="ED657" s="134"/>
      <c r="EE657" s="134"/>
      <c r="EF657" s="134"/>
    </row>
    <row r="658" spans="13:136" s="2" customFormat="1" hidden="1" x14ac:dyDescent="0.5">
      <c r="M658" s="137"/>
      <c r="N658" s="137"/>
      <c r="O658" s="137"/>
      <c r="P658" s="137"/>
      <c r="Q658" s="137"/>
      <c r="R658" s="137"/>
      <c r="S658" s="137"/>
      <c r="T658" s="137"/>
      <c r="U658" s="137"/>
      <c r="V658" s="137"/>
      <c r="DD658" s="136"/>
      <c r="DE658" s="134"/>
      <c r="DF658" s="134"/>
      <c r="DG658" s="134"/>
      <c r="DH658" s="134"/>
      <c r="DI658" s="134"/>
      <c r="DJ658" s="134"/>
      <c r="DK658" s="134"/>
      <c r="DL658" s="134"/>
      <c r="DM658" s="134"/>
      <c r="DN658" s="134"/>
      <c r="DO658" s="134"/>
      <c r="DP658" s="134"/>
      <c r="DQ658" s="134"/>
      <c r="DR658" s="134"/>
      <c r="DS658" s="134"/>
      <c r="DT658" s="134"/>
      <c r="DU658" s="134"/>
      <c r="DV658" s="134"/>
      <c r="DW658" s="134"/>
      <c r="DX658" s="134"/>
      <c r="DY658" s="134"/>
      <c r="DZ658" s="134"/>
      <c r="EA658" s="134"/>
      <c r="EB658" s="134"/>
      <c r="EC658" s="134"/>
      <c r="ED658" s="134"/>
      <c r="EE658" s="134"/>
      <c r="EF658" s="134"/>
    </row>
    <row r="659" spans="13:136" s="2" customFormat="1" hidden="1" x14ac:dyDescent="0.5">
      <c r="M659" s="137"/>
      <c r="N659" s="137"/>
      <c r="O659" s="137"/>
      <c r="P659" s="137"/>
      <c r="Q659" s="137"/>
      <c r="R659" s="137"/>
      <c r="S659" s="137"/>
      <c r="T659" s="137"/>
      <c r="U659" s="137"/>
      <c r="V659" s="137"/>
      <c r="DD659" s="136"/>
      <c r="DE659" s="134"/>
      <c r="DF659" s="134"/>
      <c r="DG659" s="134"/>
      <c r="DH659" s="134"/>
      <c r="DI659" s="134"/>
      <c r="DJ659" s="134"/>
      <c r="DK659" s="134"/>
      <c r="DL659" s="134"/>
      <c r="DM659" s="134"/>
      <c r="DN659" s="134"/>
      <c r="DO659" s="134"/>
      <c r="DP659" s="134"/>
      <c r="DQ659" s="134"/>
      <c r="DR659" s="134"/>
      <c r="DS659" s="134"/>
      <c r="DT659" s="134"/>
      <c r="DU659" s="134"/>
      <c r="DV659" s="134"/>
      <c r="DW659" s="134"/>
      <c r="DX659" s="134"/>
      <c r="DY659" s="134"/>
      <c r="DZ659" s="134"/>
      <c r="EA659" s="134"/>
      <c r="EB659" s="134"/>
      <c r="EC659" s="134"/>
      <c r="ED659" s="134"/>
      <c r="EE659" s="134"/>
      <c r="EF659" s="134"/>
    </row>
    <row r="660" spans="13:136" s="2" customFormat="1" hidden="1" x14ac:dyDescent="0.5">
      <c r="M660" s="137"/>
      <c r="N660" s="137"/>
      <c r="O660" s="137"/>
      <c r="P660" s="137"/>
      <c r="Q660" s="137"/>
      <c r="R660" s="137"/>
      <c r="S660" s="137"/>
      <c r="T660" s="137"/>
      <c r="U660" s="137"/>
      <c r="V660" s="137"/>
      <c r="DD660" s="136"/>
      <c r="DE660" s="134"/>
      <c r="DF660" s="134"/>
      <c r="DG660" s="134"/>
      <c r="DH660" s="134"/>
      <c r="DI660" s="134"/>
      <c r="DJ660" s="134"/>
      <c r="DK660" s="134"/>
      <c r="DL660" s="134"/>
      <c r="DM660" s="134"/>
      <c r="DN660" s="134"/>
      <c r="DO660" s="134"/>
      <c r="DP660" s="134"/>
      <c r="DQ660" s="134"/>
      <c r="DR660" s="134"/>
      <c r="DS660" s="134"/>
      <c r="DT660" s="134"/>
      <c r="DU660" s="134"/>
      <c r="DV660" s="134"/>
      <c r="DW660" s="134"/>
      <c r="DX660" s="134"/>
      <c r="DY660" s="134"/>
      <c r="DZ660" s="134"/>
      <c r="EA660" s="134"/>
      <c r="EB660" s="134"/>
      <c r="EC660" s="134"/>
      <c r="ED660" s="134"/>
      <c r="EE660" s="134"/>
      <c r="EF660" s="134"/>
    </row>
    <row r="661" spans="13:136" s="2" customFormat="1" hidden="1" x14ac:dyDescent="0.5">
      <c r="M661" s="137"/>
      <c r="N661" s="137"/>
      <c r="O661" s="137"/>
      <c r="P661" s="137"/>
      <c r="Q661" s="137"/>
      <c r="R661" s="137"/>
      <c r="S661" s="137"/>
      <c r="T661" s="137"/>
      <c r="U661" s="137"/>
      <c r="V661" s="137"/>
      <c r="DD661" s="136"/>
      <c r="DE661" s="134"/>
      <c r="DF661" s="134"/>
      <c r="DG661" s="134"/>
      <c r="DH661" s="134"/>
      <c r="DI661" s="134"/>
      <c r="DJ661" s="134"/>
      <c r="DK661" s="134"/>
      <c r="DL661" s="134"/>
      <c r="DM661" s="134"/>
      <c r="DN661" s="134"/>
      <c r="DO661" s="134"/>
      <c r="DP661" s="134"/>
      <c r="DQ661" s="134"/>
      <c r="DR661" s="134"/>
      <c r="DS661" s="134"/>
      <c r="DT661" s="134"/>
      <c r="DU661" s="134"/>
      <c r="DV661" s="134"/>
      <c r="DW661" s="134"/>
      <c r="DX661" s="134"/>
      <c r="DY661" s="134"/>
      <c r="DZ661" s="134"/>
      <c r="EA661" s="134"/>
      <c r="EB661" s="134"/>
      <c r="EC661" s="134"/>
      <c r="ED661" s="134"/>
      <c r="EE661" s="134"/>
      <c r="EF661" s="134"/>
    </row>
    <row r="662" spans="13:136" s="2" customFormat="1" hidden="1" x14ac:dyDescent="0.5">
      <c r="M662" s="137"/>
      <c r="N662" s="137"/>
      <c r="O662" s="137"/>
      <c r="P662" s="137"/>
      <c r="Q662" s="137"/>
      <c r="R662" s="137"/>
      <c r="S662" s="137"/>
      <c r="T662" s="137"/>
      <c r="U662" s="137"/>
      <c r="V662" s="137"/>
      <c r="DD662" s="136"/>
      <c r="DE662" s="134"/>
      <c r="DF662" s="134"/>
      <c r="DG662" s="134"/>
      <c r="DH662" s="134"/>
      <c r="DI662" s="134"/>
      <c r="DJ662" s="134"/>
      <c r="DK662" s="134"/>
      <c r="DL662" s="134"/>
      <c r="DM662" s="134"/>
      <c r="DN662" s="134"/>
      <c r="DO662" s="134"/>
      <c r="DP662" s="134"/>
      <c r="DQ662" s="134"/>
      <c r="DR662" s="134"/>
      <c r="DS662" s="134"/>
      <c r="DT662" s="134"/>
      <c r="DU662" s="134"/>
      <c r="DV662" s="134"/>
      <c r="DW662" s="134"/>
      <c r="DX662" s="134"/>
      <c r="DY662" s="134"/>
      <c r="DZ662" s="134"/>
      <c r="EA662" s="134"/>
      <c r="EB662" s="134"/>
      <c r="EC662" s="134"/>
      <c r="ED662" s="134"/>
      <c r="EE662" s="134"/>
      <c r="EF662" s="134"/>
    </row>
    <row r="663" spans="13:136" s="2" customFormat="1" hidden="1" x14ac:dyDescent="0.5">
      <c r="M663" s="137"/>
      <c r="N663" s="137"/>
      <c r="O663" s="137"/>
      <c r="P663" s="137"/>
      <c r="Q663" s="137"/>
      <c r="R663" s="137"/>
      <c r="S663" s="137"/>
      <c r="T663" s="137"/>
      <c r="U663" s="137"/>
      <c r="V663" s="137"/>
      <c r="DD663" s="136"/>
      <c r="DE663" s="134"/>
      <c r="DF663" s="134"/>
      <c r="DG663" s="134"/>
      <c r="DH663" s="134"/>
      <c r="DI663" s="134"/>
      <c r="DJ663" s="134"/>
      <c r="DK663" s="134"/>
      <c r="DL663" s="134"/>
      <c r="DM663" s="134"/>
      <c r="DN663" s="134"/>
      <c r="DO663" s="134"/>
      <c r="DP663" s="134"/>
      <c r="DQ663" s="134"/>
      <c r="DR663" s="134"/>
      <c r="DS663" s="134"/>
      <c r="DT663" s="134"/>
      <c r="DU663" s="134"/>
      <c r="DV663" s="134"/>
      <c r="DW663" s="134"/>
      <c r="DX663" s="134"/>
      <c r="DY663" s="134"/>
      <c r="DZ663" s="134"/>
      <c r="EA663" s="134"/>
      <c r="EB663" s="134"/>
      <c r="EC663" s="134"/>
      <c r="ED663" s="134"/>
      <c r="EE663" s="134"/>
      <c r="EF663" s="134"/>
    </row>
    <row r="664" spans="13:136" s="2" customFormat="1" hidden="1" x14ac:dyDescent="0.5">
      <c r="M664" s="137"/>
      <c r="N664" s="137"/>
      <c r="O664" s="137"/>
      <c r="P664" s="137"/>
      <c r="Q664" s="137"/>
      <c r="R664" s="137"/>
      <c r="S664" s="137"/>
      <c r="T664" s="137"/>
      <c r="U664" s="137"/>
      <c r="V664" s="137"/>
      <c r="DD664" s="136"/>
      <c r="DE664" s="134"/>
      <c r="DF664" s="134"/>
      <c r="DG664" s="134"/>
      <c r="DH664" s="134"/>
      <c r="DI664" s="134"/>
      <c r="DJ664" s="134"/>
      <c r="DK664" s="134"/>
      <c r="DL664" s="134"/>
      <c r="DM664" s="134"/>
      <c r="DN664" s="134"/>
      <c r="DO664" s="134"/>
      <c r="DP664" s="134"/>
      <c r="DQ664" s="134"/>
      <c r="DR664" s="134"/>
      <c r="DS664" s="134"/>
      <c r="DT664" s="134"/>
      <c r="DU664" s="134"/>
      <c r="DV664" s="134"/>
      <c r="DW664" s="134"/>
      <c r="DX664" s="134"/>
      <c r="DY664" s="134"/>
      <c r="DZ664" s="134"/>
      <c r="EA664" s="134"/>
      <c r="EB664" s="134"/>
      <c r="EC664" s="134"/>
      <c r="ED664" s="134"/>
      <c r="EE664" s="134"/>
      <c r="EF664" s="134"/>
    </row>
    <row r="665" spans="13:136" s="2" customFormat="1" hidden="1" x14ac:dyDescent="0.5">
      <c r="M665" s="137"/>
      <c r="N665" s="137"/>
      <c r="O665" s="137"/>
      <c r="P665" s="137"/>
      <c r="Q665" s="137"/>
      <c r="R665" s="137"/>
      <c r="S665" s="137"/>
      <c r="T665" s="137"/>
      <c r="U665" s="137"/>
      <c r="V665" s="137"/>
      <c r="DD665" s="136"/>
      <c r="DE665" s="134"/>
      <c r="DF665" s="134"/>
      <c r="DG665" s="134"/>
      <c r="DH665" s="134"/>
      <c r="DI665" s="134"/>
      <c r="DJ665" s="134"/>
      <c r="DK665" s="134"/>
      <c r="DL665" s="134"/>
      <c r="DM665" s="134"/>
      <c r="DN665" s="134"/>
      <c r="DO665" s="134"/>
      <c r="DP665" s="134"/>
      <c r="DQ665" s="134"/>
      <c r="DR665" s="134"/>
      <c r="DS665" s="134"/>
      <c r="DT665" s="134"/>
      <c r="DU665" s="134"/>
      <c r="DV665" s="134"/>
      <c r="DW665" s="134"/>
      <c r="DX665" s="134"/>
      <c r="DY665" s="134"/>
      <c r="DZ665" s="134"/>
      <c r="EA665" s="134"/>
      <c r="EB665" s="134"/>
      <c r="EC665" s="134"/>
      <c r="ED665" s="134"/>
      <c r="EE665" s="134"/>
      <c r="EF665" s="134"/>
    </row>
    <row r="666" spans="13:136" s="2" customFormat="1" hidden="1" x14ac:dyDescent="0.5">
      <c r="M666" s="137"/>
      <c r="N666" s="137"/>
      <c r="O666" s="137"/>
      <c r="P666" s="137"/>
      <c r="Q666" s="137"/>
      <c r="R666" s="137"/>
      <c r="S666" s="137"/>
      <c r="T666" s="137"/>
      <c r="U666" s="137"/>
      <c r="V666" s="137"/>
      <c r="DD666" s="136"/>
      <c r="DE666" s="134"/>
      <c r="DF666" s="134"/>
      <c r="DG666" s="134"/>
      <c r="DH666" s="134"/>
      <c r="DI666" s="134"/>
      <c r="DJ666" s="134"/>
      <c r="DK666" s="134"/>
      <c r="DL666" s="134"/>
      <c r="DM666" s="134"/>
      <c r="DN666" s="134"/>
      <c r="DO666" s="134"/>
      <c r="DP666" s="134"/>
      <c r="DQ666" s="134"/>
      <c r="DR666" s="134"/>
      <c r="DS666" s="134"/>
      <c r="DT666" s="134"/>
      <c r="DU666" s="134"/>
      <c r="DV666" s="134"/>
      <c r="DW666" s="134"/>
      <c r="DX666" s="134"/>
      <c r="DY666" s="134"/>
      <c r="DZ666" s="134"/>
      <c r="EA666" s="134"/>
      <c r="EB666" s="134"/>
      <c r="EC666" s="134"/>
      <c r="ED666" s="134"/>
      <c r="EE666" s="134"/>
      <c r="EF666" s="134"/>
    </row>
    <row r="667" spans="13:136" s="2" customFormat="1" hidden="1" x14ac:dyDescent="0.5">
      <c r="M667" s="137"/>
      <c r="N667" s="137"/>
      <c r="O667" s="137"/>
      <c r="P667" s="137"/>
      <c r="Q667" s="137"/>
      <c r="R667" s="137"/>
      <c r="S667" s="137"/>
      <c r="T667" s="137"/>
      <c r="U667" s="137"/>
      <c r="V667" s="137"/>
      <c r="DD667" s="136"/>
      <c r="DE667" s="134"/>
      <c r="DF667" s="134"/>
      <c r="DG667" s="134"/>
      <c r="DH667" s="134"/>
      <c r="DI667" s="134"/>
      <c r="DJ667" s="134"/>
      <c r="DK667" s="134"/>
      <c r="DL667" s="134"/>
      <c r="DM667" s="134"/>
      <c r="DN667" s="134"/>
      <c r="DO667" s="134"/>
      <c r="DP667" s="134"/>
      <c r="DQ667" s="134"/>
      <c r="DR667" s="134"/>
      <c r="DS667" s="134"/>
      <c r="DT667" s="134"/>
      <c r="DU667" s="134"/>
      <c r="DV667" s="134"/>
      <c r="DW667" s="134"/>
      <c r="DX667" s="134"/>
      <c r="DY667" s="134"/>
      <c r="DZ667" s="134"/>
      <c r="EA667" s="134"/>
      <c r="EB667" s="134"/>
      <c r="EC667" s="134"/>
      <c r="ED667" s="134"/>
      <c r="EE667" s="134"/>
      <c r="EF667" s="134"/>
    </row>
    <row r="668" spans="13:136" s="2" customFormat="1" hidden="1" x14ac:dyDescent="0.5">
      <c r="M668" s="137"/>
      <c r="N668" s="137"/>
      <c r="O668" s="137"/>
      <c r="P668" s="137"/>
      <c r="Q668" s="137"/>
      <c r="R668" s="137"/>
      <c r="S668" s="137"/>
      <c r="T668" s="137"/>
      <c r="U668" s="137"/>
      <c r="V668" s="137"/>
      <c r="DD668" s="136"/>
      <c r="DE668" s="134"/>
      <c r="DF668" s="134"/>
      <c r="DG668" s="134"/>
      <c r="DH668" s="134"/>
      <c r="DI668" s="134"/>
      <c r="DJ668" s="134"/>
      <c r="DK668" s="134"/>
      <c r="DL668" s="134"/>
      <c r="DM668" s="134"/>
      <c r="DN668" s="134"/>
      <c r="DO668" s="134"/>
      <c r="DP668" s="134"/>
      <c r="DQ668" s="134"/>
      <c r="DR668" s="134"/>
      <c r="DS668" s="134"/>
      <c r="DT668" s="134"/>
      <c r="DU668" s="134"/>
      <c r="DV668" s="134"/>
      <c r="DW668" s="134"/>
      <c r="DX668" s="134"/>
      <c r="DY668" s="134"/>
      <c r="DZ668" s="134"/>
      <c r="EA668" s="134"/>
      <c r="EB668" s="134"/>
      <c r="EC668" s="134"/>
      <c r="ED668" s="134"/>
      <c r="EE668" s="134"/>
      <c r="EF668" s="134"/>
    </row>
    <row r="669" spans="13:136" s="2" customFormat="1" hidden="1" x14ac:dyDescent="0.5">
      <c r="M669" s="137"/>
      <c r="N669" s="137"/>
      <c r="O669" s="137"/>
      <c r="P669" s="137"/>
      <c r="Q669" s="137"/>
      <c r="R669" s="137"/>
      <c r="S669" s="137"/>
      <c r="T669" s="137"/>
      <c r="U669" s="137"/>
      <c r="V669" s="137"/>
      <c r="DD669" s="136"/>
      <c r="DE669" s="134"/>
      <c r="DF669" s="134"/>
      <c r="DG669" s="134"/>
      <c r="DH669" s="134"/>
      <c r="DI669" s="134"/>
      <c r="DJ669" s="134"/>
      <c r="DK669" s="134"/>
      <c r="DL669" s="134"/>
      <c r="DM669" s="134"/>
      <c r="DN669" s="134"/>
      <c r="DO669" s="134"/>
      <c r="DP669" s="134"/>
      <c r="DQ669" s="134"/>
      <c r="DR669" s="134"/>
      <c r="DS669" s="134"/>
      <c r="DT669" s="134"/>
      <c r="DU669" s="134"/>
      <c r="DV669" s="134"/>
      <c r="DW669" s="134"/>
      <c r="DX669" s="134"/>
      <c r="DY669" s="134"/>
      <c r="DZ669" s="134"/>
      <c r="EA669" s="134"/>
      <c r="EB669" s="134"/>
      <c r="EC669" s="134"/>
      <c r="ED669" s="134"/>
      <c r="EE669" s="134"/>
      <c r="EF669" s="134"/>
    </row>
    <row r="670" spans="13:136" s="2" customFormat="1" hidden="1" x14ac:dyDescent="0.5">
      <c r="M670" s="137"/>
      <c r="N670" s="137"/>
      <c r="O670" s="137"/>
      <c r="P670" s="137"/>
      <c r="Q670" s="137"/>
      <c r="R670" s="137"/>
      <c r="S670" s="137"/>
      <c r="T670" s="137"/>
      <c r="U670" s="137"/>
      <c r="V670" s="137"/>
      <c r="DD670" s="136"/>
      <c r="DE670" s="134"/>
      <c r="DF670" s="134"/>
      <c r="DG670" s="134"/>
      <c r="DH670" s="134"/>
      <c r="DI670" s="134"/>
      <c r="DJ670" s="134"/>
      <c r="DK670" s="134"/>
      <c r="DL670" s="134"/>
      <c r="DM670" s="134"/>
      <c r="DN670" s="134"/>
      <c r="DO670" s="134"/>
      <c r="DP670" s="134"/>
      <c r="DQ670" s="134"/>
      <c r="DR670" s="134"/>
      <c r="DS670" s="134"/>
      <c r="DT670" s="134"/>
      <c r="DU670" s="134"/>
      <c r="DV670" s="134"/>
      <c r="DW670" s="134"/>
      <c r="DX670" s="134"/>
      <c r="DY670" s="134"/>
      <c r="DZ670" s="134"/>
      <c r="EA670" s="134"/>
      <c r="EB670" s="134"/>
      <c r="EC670" s="134"/>
      <c r="ED670" s="134"/>
      <c r="EE670" s="134"/>
      <c r="EF670" s="134"/>
    </row>
    <row r="671" spans="13:136" s="2" customFormat="1" hidden="1" x14ac:dyDescent="0.5">
      <c r="M671" s="137"/>
      <c r="N671" s="137"/>
      <c r="O671" s="137"/>
      <c r="P671" s="137"/>
      <c r="Q671" s="137"/>
      <c r="R671" s="137"/>
      <c r="S671" s="137"/>
      <c r="T671" s="137"/>
      <c r="U671" s="137"/>
      <c r="V671" s="137"/>
      <c r="DD671" s="136"/>
      <c r="DE671" s="134"/>
      <c r="DF671" s="134"/>
      <c r="DG671" s="134"/>
      <c r="DH671" s="134"/>
      <c r="DI671" s="134"/>
      <c r="DJ671" s="134"/>
      <c r="DK671" s="134"/>
      <c r="DL671" s="134"/>
      <c r="DM671" s="134"/>
      <c r="DN671" s="134"/>
      <c r="DO671" s="134"/>
      <c r="DP671" s="134"/>
      <c r="DQ671" s="134"/>
      <c r="DR671" s="134"/>
      <c r="DS671" s="134"/>
      <c r="DT671" s="134"/>
      <c r="DU671" s="134"/>
      <c r="DV671" s="134"/>
      <c r="DW671" s="134"/>
      <c r="DX671" s="134"/>
      <c r="DY671" s="134"/>
      <c r="DZ671" s="134"/>
      <c r="EA671" s="134"/>
      <c r="EB671" s="134"/>
      <c r="EC671" s="134"/>
      <c r="ED671" s="134"/>
      <c r="EE671" s="134"/>
      <c r="EF671" s="134"/>
    </row>
    <row r="672" spans="13:136" s="2" customFormat="1" hidden="1" x14ac:dyDescent="0.5">
      <c r="M672" s="137"/>
      <c r="N672" s="137"/>
      <c r="O672" s="137"/>
      <c r="P672" s="137"/>
      <c r="Q672" s="137"/>
      <c r="R672" s="137"/>
      <c r="S672" s="137"/>
      <c r="T672" s="137"/>
      <c r="U672" s="137"/>
      <c r="V672" s="137"/>
      <c r="DD672" s="136"/>
      <c r="DE672" s="134"/>
      <c r="DF672" s="134"/>
      <c r="DG672" s="134"/>
      <c r="DH672" s="134"/>
      <c r="DI672" s="134"/>
      <c r="DJ672" s="134"/>
      <c r="DK672" s="134"/>
      <c r="DL672" s="134"/>
      <c r="DM672" s="134"/>
      <c r="DN672" s="134"/>
      <c r="DO672" s="134"/>
      <c r="DP672" s="134"/>
      <c r="DQ672" s="134"/>
      <c r="DR672" s="134"/>
      <c r="DS672" s="134"/>
      <c r="DT672" s="134"/>
      <c r="DU672" s="134"/>
      <c r="DV672" s="134"/>
      <c r="DW672" s="134"/>
      <c r="DX672" s="134"/>
      <c r="DY672" s="134"/>
      <c r="DZ672" s="134"/>
      <c r="EA672" s="134"/>
      <c r="EB672" s="134"/>
      <c r="EC672" s="134"/>
      <c r="ED672" s="134"/>
      <c r="EE672" s="134"/>
      <c r="EF672" s="134"/>
    </row>
    <row r="673" spans="13:136" s="2" customFormat="1" hidden="1" x14ac:dyDescent="0.5">
      <c r="M673" s="137"/>
      <c r="N673" s="137"/>
      <c r="O673" s="137"/>
      <c r="P673" s="137"/>
      <c r="Q673" s="137"/>
      <c r="R673" s="137"/>
      <c r="S673" s="137"/>
      <c r="T673" s="137"/>
      <c r="U673" s="137"/>
      <c r="V673" s="137"/>
      <c r="DD673" s="136"/>
      <c r="DE673" s="134"/>
      <c r="DF673" s="134"/>
      <c r="DG673" s="134"/>
      <c r="DH673" s="134"/>
      <c r="DI673" s="134"/>
      <c r="DJ673" s="134"/>
      <c r="DK673" s="134"/>
      <c r="DL673" s="134"/>
      <c r="DM673" s="134"/>
      <c r="DN673" s="134"/>
      <c r="DO673" s="134"/>
      <c r="DP673" s="134"/>
      <c r="DQ673" s="134"/>
      <c r="DR673" s="134"/>
      <c r="DS673" s="134"/>
      <c r="DT673" s="134"/>
      <c r="DU673" s="134"/>
      <c r="DV673" s="134"/>
      <c r="DW673" s="134"/>
      <c r="DX673" s="134"/>
      <c r="DY673" s="134"/>
      <c r="DZ673" s="134"/>
      <c r="EA673" s="134"/>
      <c r="EB673" s="134"/>
      <c r="EC673" s="134"/>
      <c r="ED673" s="134"/>
      <c r="EE673" s="134"/>
      <c r="EF673" s="134"/>
    </row>
    <row r="674" spans="13:136" s="2" customFormat="1" hidden="1" x14ac:dyDescent="0.5">
      <c r="M674" s="137"/>
      <c r="N674" s="137"/>
      <c r="O674" s="137"/>
      <c r="P674" s="137"/>
      <c r="Q674" s="137"/>
      <c r="R674" s="137"/>
      <c r="S674" s="137"/>
      <c r="T674" s="137"/>
      <c r="U674" s="137"/>
      <c r="V674" s="137"/>
      <c r="DD674" s="136"/>
      <c r="DE674" s="134"/>
      <c r="DF674" s="134"/>
      <c r="DG674" s="134"/>
      <c r="DH674" s="134"/>
      <c r="DI674" s="134"/>
      <c r="DJ674" s="134"/>
      <c r="DK674" s="134"/>
      <c r="DL674" s="134"/>
      <c r="DM674" s="134"/>
      <c r="DN674" s="134"/>
      <c r="DO674" s="134"/>
      <c r="DP674" s="134"/>
      <c r="DQ674" s="134"/>
      <c r="DR674" s="134"/>
      <c r="DS674" s="134"/>
      <c r="DT674" s="134"/>
      <c r="DU674" s="134"/>
      <c r="DV674" s="134"/>
      <c r="DW674" s="134"/>
      <c r="DX674" s="134"/>
      <c r="DY674" s="134"/>
      <c r="DZ674" s="134"/>
      <c r="EA674" s="134"/>
      <c r="EB674" s="134"/>
      <c r="EC674" s="134"/>
      <c r="ED674" s="134"/>
      <c r="EE674" s="134"/>
      <c r="EF674" s="134"/>
    </row>
    <row r="675" spans="13:136" s="2" customFormat="1" hidden="1" x14ac:dyDescent="0.5">
      <c r="M675" s="137"/>
      <c r="N675" s="137"/>
      <c r="O675" s="137"/>
      <c r="P675" s="137"/>
      <c r="Q675" s="137"/>
      <c r="R675" s="137"/>
      <c r="S675" s="137"/>
      <c r="T675" s="137"/>
      <c r="U675" s="137"/>
      <c r="V675" s="137"/>
      <c r="DD675" s="136"/>
      <c r="DE675" s="134"/>
      <c r="DF675" s="134"/>
      <c r="DG675" s="134"/>
      <c r="DH675" s="134"/>
      <c r="DI675" s="134"/>
      <c r="DJ675" s="134"/>
      <c r="DK675" s="134"/>
      <c r="DL675" s="134"/>
      <c r="DM675" s="134"/>
      <c r="DN675" s="134"/>
      <c r="DO675" s="134"/>
      <c r="DP675" s="134"/>
      <c r="DQ675" s="134"/>
      <c r="DR675" s="134"/>
      <c r="DS675" s="134"/>
      <c r="DT675" s="134"/>
      <c r="DU675" s="134"/>
      <c r="DV675" s="134"/>
      <c r="DW675" s="134"/>
      <c r="DX675" s="134"/>
      <c r="DY675" s="134"/>
      <c r="DZ675" s="134"/>
      <c r="EA675" s="134"/>
      <c r="EB675" s="134"/>
      <c r="EC675" s="134"/>
      <c r="ED675" s="134"/>
      <c r="EE675" s="134"/>
      <c r="EF675" s="134"/>
    </row>
    <row r="676" spans="13:136" s="2" customFormat="1" hidden="1" x14ac:dyDescent="0.5">
      <c r="M676" s="137"/>
      <c r="N676" s="137"/>
      <c r="O676" s="137"/>
      <c r="P676" s="137"/>
      <c r="Q676" s="137"/>
      <c r="R676" s="137"/>
      <c r="S676" s="137"/>
      <c r="T676" s="137"/>
      <c r="U676" s="137"/>
      <c r="V676" s="137"/>
      <c r="DD676" s="136"/>
      <c r="DE676" s="134"/>
      <c r="DF676" s="134"/>
      <c r="DG676" s="134"/>
      <c r="DH676" s="134"/>
      <c r="DI676" s="134"/>
      <c r="DJ676" s="134"/>
      <c r="DK676" s="134"/>
      <c r="DL676" s="134"/>
      <c r="DM676" s="134"/>
      <c r="DN676" s="134"/>
      <c r="DO676" s="134"/>
      <c r="DP676" s="134"/>
      <c r="DQ676" s="134"/>
      <c r="DR676" s="134"/>
      <c r="DS676" s="134"/>
      <c r="DT676" s="134"/>
      <c r="DU676" s="134"/>
      <c r="DV676" s="134"/>
      <c r="DW676" s="134"/>
      <c r="DX676" s="134"/>
      <c r="DY676" s="134"/>
      <c r="DZ676" s="134"/>
      <c r="EA676" s="134"/>
      <c r="EB676" s="134"/>
      <c r="EC676" s="134"/>
      <c r="ED676" s="134"/>
      <c r="EE676" s="134"/>
      <c r="EF676" s="134"/>
    </row>
    <row r="677" spans="13:136" s="2" customFormat="1" hidden="1" x14ac:dyDescent="0.5">
      <c r="M677" s="137"/>
      <c r="N677" s="137"/>
      <c r="O677" s="137"/>
      <c r="P677" s="137"/>
      <c r="Q677" s="137"/>
      <c r="R677" s="137"/>
      <c r="S677" s="137"/>
      <c r="T677" s="137"/>
      <c r="U677" s="137"/>
      <c r="V677" s="137"/>
      <c r="DD677" s="136"/>
      <c r="DE677" s="134"/>
      <c r="DF677" s="134"/>
      <c r="DG677" s="134"/>
      <c r="DH677" s="134"/>
      <c r="DI677" s="134"/>
      <c r="DJ677" s="134"/>
      <c r="DK677" s="134"/>
      <c r="DL677" s="134"/>
      <c r="DM677" s="134"/>
      <c r="DN677" s="134"/>
      <c r="DO677" s="134"/>
      <c r="DP677" s="134"/>
      <c r="DQ677" s="134"/>
      <c r="DR677" s="134"/>
      <c r="DS677" s="134"/>
      <c r="DT677" s="134"/>
      <c r="DU677" s="134"/>
      <c r="DV677" s="134"/>
      <c r="DW677" s="134"/>
      <c r="DX677" s="134"/>
      <c r="DY677" s="134"/>
      <c r="DZ677" s="134"/>
      <c r="EA677" s="134"/>
      <c r="EB677" s="134"/>
      <c r="EC677" s="134"/>
      <c r="ED677" s="134"/>
      <c r="EE677" s="134"/>
      <c r="EF677" s="134"/>
    </row>
    <row r="678" spans="13:136" s="2" customFormat="1" hidden="1" x14ac:dyDescent="0.5">
      <c r="M678" s="137"/>
      <c r="N678" s="137"/>
      <c r="O678" s="137"/>
      <c r="P678" s="137"/>
      <c r="Q678" s="137"/>
      <c r="R678" s="137"/>
      <c r="S678" s="137"/>
      <c r="T678" s="137"/>
      <c r="U678" s="137"/>
      <c r="V678" s="137"/>
      <c r="DD678" s="136"/>
      <c r="DE678" s="134"/>
      <c r="DF678" s="134"/>
      <c r="DG678" s="134"/>
      <c r="DH678" s="134"/>
      <c r="DI678" s="134"/>
      <c r="DJ678" s="134"/>
      <c r="DK678" s="134"/>
      <c r="DL678" s="134"/>
      <c r="DM678" s="134"/>
      <c r="DN678" s="134"/>
      <c r="DO678" s="134"/>
      <c r="DP678" s="134"/>
      <c r="DQ678" s="134"/>
      <c r="DR678" s="134"/>
      <c r="DS678" s="134"/>
      <c r="DT678" s="134"/>
      <c r="DU678" s="134"/>
      <c r="DV678" s="134"/>
      <c r="DW678" s="134"/>
      <c r="DX678" s="134"/>
      <c r="DY678" s="134"/>
      <c r="DZ678" s="134"/>
      <c r="EA678" s="134"/>
      <c r="EB678" s="134"/>
      <c r="EC678" s="134"/>
      <c r="ED678" s="134"/>
      <c r="EE678" s="134"/>
      <c r="EF678" s="134"/>
    </row>
    <row r="679" spans="13:136" s="2" customFormat="1" hidden="1" x14ac:dyDescent="0.5">
      <c r="M679" s="137"/>
      <c r="N679" s="137"/>
      <c r="O679" s="137"/>
      <c r="P679" s="137"/>
      <c r="Q679" s="137"/>
      <c r="R679" s="137"/>
      <c r="S679" s="137"/>
      <c r="T679" s="137"/>
      <c r="U679" s="137"/>
      <c r="V679" s="137"/>
      <c r="DD679" s="136"/>
      <c r="DE679" s="134"/>
      <c r="DF679" s="134"/>
      <c r="DG679" s="134"/>
      <c r="DH679" s="134"/>
      <c r="DI679" s="134"/>
      <c r="DJ679" s="134"/>
      <c r="DK679" s="134"/>
      <c r="DL679" s="134"/>
      <c r="DM679" s="134"/>
      <c r="DN679" s="134"/>
      <c r="DO679" s="134"/>
      <c r="DP679" s="134"/>
      <c r="DQ679" s="134"/>
      <c r="DR679" s="134"/>
      <c r="DS679" s="134"/>
      <c r="DT679" s="134"/>
      <c r="DU679" s="134"/>
      <c r="DV679" s="134"/>
      <c r="DW679" s="134"/>
      <c r="DX679" s="134"/>
      <c r="DY679" s="134"/>
      <c r="DZ679" s="134"/>
      <c r="EA679" s="134"/>
      <c r="EB679" s="134"/>
      <c r="EC679" s="134"/>
      <c r="ED679" s="134"/>
      <c r="EE679" s="134"/>
      <c r="EF679" s="134"/>
    </row>
    <row r="680" spans="13:136" s="2" customFormat="1" hidden="1" x14ac:dyDescent="0.5">
      <c r="M680" s="137"/>
      <c r="N680" s="137"/>
      <c r="O680" s="137"/>
      <c r="P680" s="137"/>
      <c r="Q680" s="137"/>
      <c r="R680" s="137"/>
      <c r="S680" s="137"/>
      <c r="T680" s="137"/>
      <c r="U680" s="137"/>
      <c r="V680" s="137"/>
      <c r="DD680" s="136"/>
      <c r="DE680" s="134"/>
      <c r="DF680" s="134"/>
      <c r="DG680" s="134"/>
      <c r="DH680" s="134"/>
      <c r="DI680" s="134"/>
      <c r="DJ680" s="134"/>
      <c r="DK680" s="134"/>
      <c r="DL680" s="134"/>
      <c r="DM680" s="134"/>
      <c r="DN680" s="134"/>
      <c r="DO680" s="134"/>
      <c r="DP680" s="134"/>
      <c r="DQ680" s="134"/>
      <c r="DR680" s="134"/>
      <c r="DS680" s="134"/>
      <c r="DT680" s="134"/>
      <c r="DU680" s="134"/>
      <c r="DV680" s="134"/>
      <c r="DW680" s="134"/>
      <c r="DX680" s="134"/>
      <c r="DY680" s="134"/>
      <c r="DZ680" s="134"/>
      <c r="EA680" s="134"/>
      <c r="EB680" s="134"/>
      <c r="EC680" s="134"/>
      <c r="ED680" s="134"/>
      <c r="EE680" s="134"/>
      <c r="EF680" s="134"/>
    </row>
    <row r="681" spans="13:136" s="2" customFormat="1" hidden="1" x14ac:dyDescent="0.5">
      <c r="M681" s="137"/>
      <c r="N681" s="137"/>
      <c r="O681" s="137"/>
      <c r="P681" s="137"/>
      <c r="Q681" s="137"/>
      <c r="R681" s="137"/>
      <c r="S681" s="137"/>
      <c r="T681" s="137"/>
      <c r="U681" s="137"/>
      <c r="V681" s="137"/>
      <c r="DD681" s="136"/>
      <c r="DE681" s="134"/>
      <c r="DF681" s="134"/>
      <c r="DG681" s="134"/>
      <c r="DH681" s="134"/>
      <c r="DI681" s="134"/>
      <c r="DJ681" s="134"/>
      <c r="DK681" s="134"/>
      <c r="DL681" s="134"/>
      <c r="DM681" s="134"/>
      <c r="DN681" s="134"/>
      <c r="DO681" s="134"/>
      <c r="DP681" s="134"/>
      <c r="DQ681" s="134"/>
      <c r="DR681" s="134"/>
      <c r="DS681" s="134"/>
      <c r="DT681" s="134"/>
      <c r="DU681" s="134"/>
      <c r="DV681" s="134"/>
      <c r="DW681" s="134"/>
      <c r="DX681" s="134"/>
      <c r="DY681" s="134"/>
      <c r="DZ681" s="134"/>
      <c r="EA681" s="134"/>
      <c r="EB681" s="134"/>
      <c r="EC681" s="134"/>
      <c r="ED681" s="134"/>
      <c r="EE681" s="134"/>
      <c r="EF681" s="134"/>
    </row>
    <row r="682" spans="13:136" s="2" customFormat="1" hidden="1" x14ac:dyDescent="0.5">
      <c r="M682" s="137"/>
      <c r="N682" s="137"/>
      <c r="O682" s="137"/>
      <c r="P682" s="137"/>
      <c r="Q682" s="137"/>
      <c r="R682" s="137"/>
      <c r="S682" s="137"/>
      <c r="T682" s="137"/>
      <c r="U682" s="137"/>
      <c r="V682" s="137"/>
      <c r="DD682" s="136"/>
      <c r="DE682" s="134"/>
      <c r="DF682" s="134"/>
      <c r="DG682" s="134"/>
      <c r="DH682" s="134"/>
      <c r="DI682" s="134"/>
      <c r="DJ682" s="134"/>
      <c r="DK682" s="134"/>
      <c r="DL682" s="134"/>
      <c r="DM682" s="134"/>
      <c r="DN682" s="134"/>
      <c r="DO682" s="134"/>
      <c r="DP682" s="134"/>
      <c r="DQ682" s="134"/>
      <c r="DR682" s="134"/>
      <c r="DS682" s="134"/>
      <c r="DT682" s="134"/>
      <c r="DU682" s="134"/>
      <c r="DV682" s="134"/>
      <c r="DW682" s="134"/>
      <c r="DX682" s="134"/>
      <c r="DY682" s="134"/>
      <c r="DZ682" s="134"/>
      <c r="EA682" s="134"/>
      <c r="EB682" s="134"/>
      <c r="EC682" s="134"/>
      <c r="ED682" s="134"/>
      <c r="EE682" s="134"/>
      <c r="EF682" s="134"/>
    </row>
    <row r="683" spans="13:136" s="2" customFormat="1" hidden="1" x14ac:dyDescent="0.5">
      <c r="M683" s="137"/>
      <c r="N683" s="137"/>
      <c r="O683" s="137"/>
      <c r="P683" s="137"/>
      <c r="Q683" s="137"/>
      <c r="R683" s="137"/>
      <c r="S683" s="137"/>
      <c r="T683" s="137"/>
      <c r="U683" s="137"/>
      <c r="V683" s="137"/>
      <c r="DD683" s="136"/>
      <c r="DE683" s="134"/>
      <c r="DF683" s="134"/>
      <c r="DG683" s="134"/>
      <c r="DH683" s="134"/>
      <c r="DI683" s="134"/>
      <c r="DJ683" s="134"/>
      <c r="DK683" s="134"/>
      <c r="DL683" s="134"/>
      <c r="DM683" s="134"/>
      <c r="DN683" s="134"/>
      <c r="DO683" s="134"/>
      <c r="DP683" s="134"/>
      <c r="DQ683" s="134"/>
      <c r="DR683" s="134"/>
      <c r="DS683" s="134"/>
      <c r="DT683" s="134"/>
      <c r="DU683" s="134"/>
      <c r="DV683" s="134"/>
      <c r="DW683" s="134"/>
      <c r="DX683" s="134"/>
      <c r="DY683" s="134"/>
      <c r="DZ683" s="134"/>
      <c r="EA683" s="134"/>
      <c r="EB683" s="134"/>
      <c r="EC683" s="134"/>
      <c r="ED683" s="134"/>
      <c r="EE683" s="134"/>
      <c r="EF683" s="134"/>
    </row>
    <row r="684" spans="13:136" s="2" customFormat="1" hidden="1" x14ac:dyDescent="0.5">
      <c r="M684" s="137"/>
      <c r="N684" s="137"/>
      <c r="O684" s="137"/>
      <c r="P684" s="137"/>
      <c r="Q684" s="137"/>
      <c r="R684" s="137"/>
      <c r="S684" s="137"/>
      <c r="T684" s="137"/>
      <c r="U684" s="137"/>
      <c r="V684" s="137"/>
      <c r="DD684" s="136"/>
      <c r="DE684" s="134"/>
      <c r="DF684" s="134"/>
      <c r="DG684" s="134"/>
      <c r="DH684" s="134"/>
      <c r="DI684" s="134"/>
      <c r="DJ684" s="134"/>
      <c r="DK684" s="134"/>
      <c r="DL684" s="134"/>
      <c r="DM684" s="134"/>
      <c r="DN684" s="134"/>
      <c r="DO684" s="134"/>
      <c r="DP684" s="134"/>
      <c r="DQ684" s="134"/>
      <c r="DR684" s="134"/>
      <c r="DS684" s="134"/>
      <c r="DT684" s="134"/>
      <c r="DU684" s="134"/>
      <c r="DV684" s="134"/>
      <c r="DW684" s="134"/>
      <c r="DX684" s="134"/>
      <c r="DY684" s="134"/>
      <c r="DZ684" s="134"/>
      <c r="EA684" s="134"/>
      <c r="EB684" s="134"/>
      <c r="EC684" s="134"/>
      <c r="ED684" s="134"/>
      <c r="EE684" s="134"/>
      <c r="EF684" s="134"/>
    </row>
    <row r="685" spans="13:136" s="2" customFormat="1" hidden="1" x14ac:dyDescent="0.5">
      <c r="M685" s="137"/>
      <c r="N685" s="137"/>
      <c r="O685" s="137"/>
      <c r="P685" s="137"/>
      <c r="Q685" s="137"/>
      <c r="R685" s="137"/>
      <c r="S685" s="137"/>
      <c r="T685" s="137"/>
      <c r="U685" s="137"/>
      <c r="V685" s="137"/>
      <c r="DD685" s="136"/>
      <c r="DE685" s="134"/>
      <c r="DF685" s="134"/>
      <c r="DG685" s="134"/>
      <c r="DH685" s="134"/>
      <c r="DI685" s="134"/>
      <c r="DJ685" s="134"/>
      <c r="DK685" s="134"/>
      <c r="DL685" s="134"/>
      <c r="DM685" s="134"/>
      <c r="DN685" s="134"/>
      <c r="DO685" s="134"/>
      <c r="DP685" s="134"/>
      <c r="DQ685" s="134"/>
      <c r="DR685" s="134"/>
      <c r="DS685" s="134"/>
      <c r="DT685" s="134"/>
      <c r="DU685" s="134"/>
      <c r="DV685" s="134"/>
      <c r="DW685" s="134"/>
      <c r="DX685" s="134"/>
      <c r="DY685" s="134"/>
      <c r="DZ685" s="134"/>
      <c r="EA685" s="134"/>
      <c r="EB685" s="134"/>
      <c r="EC685" s="134"/>
      <c r="ED685" s="134"/>
      <c r="EE685" s="134"/>
      <c r="EF685" s="134"/>
    </row>
    <row r="686" spans="13:136" s="2" customFormat="1" hidden="1" x14ac:dyDescent="0.5">
      <c r="M686" s="137"/>
      <c r="N686" s="137"/>
      <c r="O686" s="137"/>
      <c r="P686" s="137"/>
      <c r="Q686" s="137"/>
      <c r="R686" s="137"/>
      <c r="S686" s="137"/>
      <c r="T686" s="137"/>
      <c r="U686" s="137"/>
      <c r="V686" s="137"/>
      <c r="DD686" s="136"/>
      <c r="DE686" s="134"/>
      <c r="DF686" s="134"/>
      <c r="DG686" s="134"/>
      <c r="DH686" s="134"/>
      <c r="DI686" s="134"/>
      <c r="DJ686" s="134"/>
      <c r="DK686" s="134"/>
      <c r="DL686" s="134"/>
      <c r="DM686" s="134"/>
      <c r="DN686" s="134"/>
      <c r="DO686" s="134"/>
      <c r="DP686" s="134"/>
      <c r="DQ686" s="134"/>
      <c r="DR686" s="134"/>
      <c r="DS686" s="134"/>
      <c r="DT686" s="134"/>
      <c r="DU686" s="134"/>
      <c r="DV686" s="134"/>
      <c r="DW686" s="134"/>
      <c r="DX686" s="134"/>
      <c r="DY686" s="134"/>
      <c r="DZ686" s="134"/>
      <c r="EA686" s="134"/>
      <c r="EB686" s="134"/>
      <c r="EC686" s="134"/>
      <c r="ED686" s="134"/>
      <c r="EE686" s="134"/>
      <c r="EF686" s="134"/>
    </row>
    <row r="687" spans="13:136" s="2" customFormat="1" hidden="1" x14ac:dyDescent="0.5">
      <c r="M687" s="137"/>
      <c r="N687" s="137"/>
      <c r="O687" s="137"/>
      <c r="P687" s="137"/>
      <c r="Q687" s="137"/>
      <c r="R687" s="137"/>
      <c r="S687" s="137"/>
      <c r="T687" s="137"/>
      <c r="U687" s="137"/>
      <c r="V687" s="137"/>
      <c r="DD687" s="136"/>
      <c r="DE687" s="134"/>
      <c r="DF687" s="134"/>
      <c r="DG687" s="134"/>
      <c r="DH687" s="134"/>
      <c r="DI687" s="134"/>
      <c r="DJ687" s="134"/>
      <c r="DK687" s="134"/>
      <c r="DL687" s="134"/>
      <c r="DM687" s="134"/>
      <c r="DN687" s="134"/>
      <c r="DO687" s="134"/>
      <c r="DP687" s="134"/>
      <c r="DQ687" s="134"/>
      <c r="DR687" s="134"/>
      <c r="DS687" s="134"/>
      <c r="DT687" s="134"/>
      <c r="DU687" s="134"/>
      <c r="DV687" s="134"/>
      <c r="DW687" s="134"/>
      <c r="DX687" s="134"/>
      <c r="DY687" s="134"/>
      <c r="DZ687" s="134"/>
      <c r="EA687" s="134"/>
      <c r="EB687" s="134"/>
      <c r="EC687" s="134"/>
      <c r="ED687" s="134"/>
      <c r="EE687" s="134"/>
      <c r="EF687" s="134"/>
    </row>
    <row r="688" spans="13:136" s="2" customFormat="1" hidden="1" x14ac:dyDescent="0.5">
      <c r="M688" s="137"/>
      <c r="N688" s="137"/>
      <c r="O688" s="137"/>
      <c r="P688" s="137"/>
      <c r="Q688" s="137"/>
      <c r="R688" s="137"/>
      <c r="S688" s="137"/>
      <c r="T688" s="137"/>
      <c r="U688" s="137"/>
      <c r="V688" s="137"/>
      <c r="DD688" s="136"/>
      <c r="DE688" s="134"/>
      <c r="DF688" s="134"/>
      <c r="DG688" s="134"/>
      <c r="DH688" s="134"/>
      <c r="DI688" s="134"/>
      <c r="DJ688" s="134"/>
      <c r="DK688" s="134"/>
      <c r="DL688" s="134"/>
      <c r="DM688" s="134"/>
      <c r="DN688" s="134"/>
      <c r="DO688" s="134"/>
      <c r="DP688" s="134"/>
      <c r="DQ688" s="134"/>
      <c r="DR688" s="134"/>
      <c r="DS688" s="134"/>
      <c r="DT688" s="134"/>
      <c r="DU688" s="134"/>
      <c r="DV688" s="134"/>
      <c r="DW688" s="134"/>
      <c r="DX688" s="134"/>
      <c r="DY688" s="134"/>
      <c r="DZ688" s="134"/>
      <c r="EA688" s="134"/>
      <c r="EB688" s="134"/>
      <c r="EC688" s="134"/>
      <c r="ED688" s="134"/>
      <c r="EE688" s="134"/>
      <c r="EF688" s="134"/>
    </row>
    <row r="689" spans="13:136" s="2" customFormat="1" hidden="1" x14ac:dyDescent="0.5">
      <c r="M689" s="137"/>
      <c r="N689" s="137"/>
      <c r="O689" s="137"/>
      <c r="P689" s="137"/>
      <c r="Q689" s="137"/>
      <c r="R689" s="137"/>
      <c r="S689" s="137"/>
      <c r="T689" s="137"/>
      <c r="U689" s="137"/>
      <c r="V689" s="137"/>
      <c r="DD689" s="136"/>
      <c r="DE689" s="134"/>
      <c r="DF689" s="134"/>
      <c r="DG689" s="134"/>
      <c r="DH689" s="134"/>
      <c r="DI689" s="134"/>
      <c r="DJ689" s="134"/>
      <c r="DK689" s="134"/>
      <c r="DL689" s="134"/>
      <c r="DM689" s="134"/>
      <c r="DN689" s="134"/>
      <c r="DO689" s="134"/>
      <c r="DP689" s="134"/>
      <c r="DQ689" s="134"/>
      <c r="DR689" s="134"/>
      <c r="DS689" s="134"/>
      <c r="DT689" s="134"/>
      <c r="DU689" s="134"/>
      <c r="DV689" s="134"/>
      <c r="DW689" s="134"/>
      <c r="DX689" s="134"/>
      <c r="DY689" s="134"/>
      <c r="DZ689" s="134"/>
      <c r="EA689" s="134"/>
      <c r="EB689" s="134"/>
      <c r="EC689" s="134"/>
      <c r="ED689" s="134"/>
      <c r="EE689" s="134"/>
      <c r="EF689" s="134"/>
    </row>
    <row r="690" spans="13:136" s="2" customFormat="1" hidden="1" x14ac:dyDescent="0.5">
      <c r="M690" s="137"/>
      <c r="N690" s="137"/>
      <c r="O690" s="137"/>
      <c r="P690" s="137"/>
      <c r="Q690" s="137"/>
      <c r="R690" s="137"/>
      <c r="S690" s="137"/>
      <c r="T690" s="137"/>
      <c r="U690" s="137"/>
      <c r="V690" s="137"/>
      <c r="DD690" s="136"/>
      <c r="DE690" s="134"/>
      <c r="DF690" s="134"/>
      <c r="DG690" s="134"/>
      <c r="DH690" s="134"/>
      <c r="DI690" s="134"/>
      <c r="DJ690" s="134"/>
      <c r="DK690" s="134"/>
      <c r="DL690" s="134"/>
      <c r="DM690" s="134"/>
      <c r="DN690" s="134"/>
      <c r="DO690" s="134"/>
      <c r="DP690" s="134"/>
      <c r="DQ690" s="134"/>
      <c r="DR690" s="134"/>
      <c r="DS690" s="134"/>
      <c r="DT690" s="134"/>
      <c r="DU690" s="134"/>
      <c r="DV690" s="134"/>
      <c r="DW690" s="134"/>
      <c r="DX690" s="134"/>
      <c r="DY690" s="134"/>
      <c r="DZ690" s="134"/>
      <c r="EA690" s="134"/>
      <c r="EB690" s="134"/>
      <c r="EC690" s="134"/>
      <c r="ED690" s="134"/>
      <c r="EE690" s="134"/>
      <c r="EF690" s="134"/>
    </row>
    <row r="691" spans="13:136" s="2" customFormat="1" hidden="1" x14ac:dyDescent="0.5">
      <c r="M691" s="137"/>
      <c r="N691" s="137"/>
      <c r="O691" s="137"/>
      <c r="P691" s="137"/>
      <c r="Q691" s="137"/>
      <c r="R691" s="137"/>
      <c r="S691" s="137"/>
      <c r="T691" s="137"/>
      <c r="U691" s="137"/>
      <c r="V691" s="137"/>
      <c r="DD691" s="136"/>
      <c r="DE691" s="134"/>
      <c r="DF691" s="134"/>
      <c r="DG691" s="134"/>
      <c r="DH691" s="134"/>
      <c r="DI691" s="134"/>
      <c r="DJ691" s="134"/>
      <c r="DK691" s="134"/>
      <c r="DL691" s="134"/>
      <c r="DM691" s="134"/>
      <c r="DN691" s="134"/>
      <c r="DO691" s="134"/>
      <c r="DP691" s="134"/>
      <c r="DQ691" s="134"/>
      <c r="DR691" s="134"/>
      <c r="DS691" s="134"/>
      <c r="DT691" s="134"/>
      <c r="DU691" s="134"/>
      <c r="DV691" s="134"/>
      <c r="DW691" s="134"/>
      <c r="DX691" s="134"/>
      <c r="DY691" s="134"/>
      <c r="DZ691" s="134"/>
      <c r="EA691" s="134"/>
      <c r="EB691" s="134"/>
      <c r="EC691" s="134"/>
      <c r="ED691" s="134"/>
      <c r="EE691" s="134"/>
      <c r="EF691" s="134"/>
    </row>
    <row r="692" spans="13:136" s="2" customFormat="1" hidden="1" x14ac:dyDescent="0.5">
      <c r="M692" s="137"/>
      <c r="N692" s="137"/>
      <c r="O692" s="137"/>
      <c r="P692" s="137"/>
      <c r="Q692" s="137"/>
      <c r="R692" s="137"/>
      <c r="S692" s="137"/>
      <c r="T692" s="137"/>
      <c r="U692" s="137"/>
      <c r="V692" s="137"/>
      <c r="DD692" s="136"/>
      <c r="DE692" s="134"/>
      <c r="DF692" s="134"/>
      <c r="DG692" s="134"/>
      <c r="DH692" s="134"/>
      <c r="DI692" s="134"/>
      <c r="DJ692" s="134"/>
      <c r="DK692" s="134"/>
      <c r="DL692" s="134"/>
      <c r="DM692" s="134"/>
      <c r="DN692" s="134"/>
      <c r="DO692" s="134"/>
      <c r="DP692" s="134"/>
      <c r="DQ692" s="134"/>
      <c r="DR692" s="134"/>
      <c r="DS692" s="134"/>
      <c r="DT692" s="134"/>
      <c r="DU692" s="134"/>
      <c r="DV692" s="134"/>
      <c r="DW692" s="134"/>
      <c r="DX692" s="134"/>
      <c r="DY692" s="134"/>
      <c r="DZ692" s="134"/>
      <c r="EA692" s="134"/>
      <c r="EB692" s="134"/>
      <c r="EC692" s="134"/>
      <c r="ED692" s="134"/>
      <c r="EE692" s="134"/>
      <c r="EF692" s="134"/>
    </row>
    <row r="693" spans="13:136" s="2" customFormat="1" hidden="1" x14ac:dyDescent="0.5">
      <c r="M693" s="137"/>
      <c r="N693" s="137"/>
      <c r="O693" s="137"/>
      <c r="P693" s="137"/>
      <c r="Q693" s="137"/>
      <c r="R693" s="137"/>
      <c r="S693" s="137"/>
      <c r="T693" s="137"/>
      <c r="U693" s="137"/>
      <c r="V693" s="137"/>
      <c r="DD693" s="136"/>
      <c r="DE693" s="134"/>
      <c r="DF693" s="134"/>
      <c r="DG693" s="134"/>
      <c r="DH693" s="134"/>
      <c r="DI693" s="134"/>
      <c r="DJ693" s="134"/>
      <c r="DK693" s="134"/>
      <c r="DL693" s="134"/>
      <c r="DM693" s="134"/>
      <c r="DN693" s="134"/>
      <c r="DO693" s="134"/>
      <c r="DP693" s="134"/>
      <c r="DQ693" s="134"/>
      <c r="DR693" s="134"/>
      <c r="DS693" s="134"/>
      <c r="DT693" s="134"/>
      <c r="DU693" s="134"/>
      <c r="DV693" s="134"/>
      <c r="DW693" s="134"/>
      <c r="DX693" s="134"/>
      <c r="DY693" s="134"/>
      <c r="DZ693" s="134"/>
      <c r="EA693" s="134"/>
      <c r="EB693" s="134"/>
      <c r="EC693" s="134"/>
      <c r="ED693" s="134"/>
      <c r="EE693" s="134"/>
      <c r="EF693" s="134"/>
    </row>
    <row r="694" spans="13:136" s="2" customFormat="1" hidden="1" x14ac:dyDescent="0.5">
      <c r="M694" s="137"/>
      <c r="N694" s="137"/>
      <c r="O694" s="137"/>
      <c r="P694" s="137"/>
      <c r="Q694" s="137"/>
      <c r="R694" s="137"/>
      <c r="S694" s="137"/>
      <c r="T694" s="137"/>
      <c r="U694" s="137"/>
      <c r="V694" s="137"/>
      <c r="DD694" s="136"/>
      <c r="DE694" s="134"/>
      <c r="DF694" s="134"/>
      <c r="DG694" s="134"/>
      <c r="DH694" s="134"/>
      <c r="DI694" s="134"/>
      <c r="DJ694" s="134"/>
      <c r="DK694" s="134"/>
      <c r="DL694" s="134"/>
      <c r="DM694" s="134"/>
      <c r="DN694" s="134"/>
      <c r="DO694" s="134"/>
      <c r="DP694" s="134"/>
      <c r="DQ694" s="134"/>
      <c r="DR694" s="134"/>
      <c r="DS694" s="134"/>
      <c r="DT694" s="134"/>
      <c r="DU694" s="134"/>
      <c r="DV694" s="134"/>
      <c r="DW694" s="134"/>
      <c r="DX694" s="134"/>
      <c r="DY694" s="134"/>
      <c r="DZ694" s="134"/>
      <c r="EA694" s="134"/>
      <c r="EB694" s="134"/>
      <c r="EC694" s="134"/>
      <c r="ED694" s="134"/>
      <c r="EE694" s="134"/>
      <c r="EF694" s="134"/>
    </row>
    <row r="695" spans="13:136" s="2" customFormat="1" hidden="1" x14ac:dyDescent="0.5">
      <c r="M695" s="137"/>
      <c r="N695" s="137"/>
      <c r="O695" s="137"/>
      <c r="P695" s="137"/>
      <c r="Q695" s="137"/>
      <c r="R695" s="137"/>
      <c r="S695" s="137"/>
      <c r="T695" s="137"/>
      <c r="U695" s="137"/>
      <c r="V695" s="137"/>
      <c r="DD695" s="136"/>
      <c r="DE695" s="134"/>
      <c r="DF695" s="134"/>
      <c r="DG695" s="134"/>
      <c r="DH695" s="134"/>
      <c r="DI695" s="134"/>
      <c r="DJ695" s="134"/>
      <c r="DK695" s="134"/>
      <c r="DL695" s="134"/>
      <c r="DM695" s="134"/>
      <c r="DN695" s="134"/>
      <c r="DO695" s="134"/>
      <c r="DP695" s="134"/>
      <c r="DQ695" s="134"/>
      <c r="DR695" s="134"/>
      <c r="DS695" s="134"/>
      <c r="DT695" s="134"/>
      <c r="DU695" s="134"/>
      <c r="DV695" s="134"/>
      <c r="DW695" s="134"/>
      <c r="DX695" s="134"/>
      <c r="DY695" s="134"/>
      <c r="DZ695" s="134"/>
      <c r="EA695" s="134"/>
      <c r="EB695" s="134"/>
      <c r="EC695" s="134"/>
      <c r="ED695" s="134"/>
      <c r="EE695" s="134"/>
      <c r="EF695" s="134"/>
    </row>
    <row r="696" spans="13:136" s="2" customFormat="1" hidden="1" x14ac:dyDescent="0.5">
      <c r="M696" s="137"/>
      <c r="N696" s="137"/>
      <c r="O696" s="137"/>
      <c r="P696" s="137"/>
      <c r="Q696" s="137"/>
      <c r="R696" s="137"/>
      <c r="S696" s="137"/>
      <c r="T696" s="137"/>
      <c r="U696" s="137"/>
      <c r="V696" s="137"/>
      <c r="DD696" s="136"/>
      <c r="DE696" s="134"/>
      <c r="DF696" s="134"/>
      <c r="DG696" s="134"/>
      <c r="DH696" s="134"/>
      <c r="DI696" s="134"/>
      <c r="DJ696" s="134"/>
      <c r="DK696" s="134"/>
      <c r="DL696" s="134"/>
      <c r="DM696" s="134"/>
      <c r="DN696" s="134"/>
      <c r="DO696" s="134"/>
      <c r="DP696" s="134"/>
      <c r="DQ696" s="134"/>
      <c r="DR696" s="134"/>
      <c r="DS696" s="134"/>
      <c r="DT696" s="134"/>
      <c r="DU696" s="134"/>
      <c r="DV696" s="134"/>
      <c r="DW696" s="134"/>
      <c r="DX696" s="134"/>
      <c r="DY696" s="134"/>
      <c r="DZ696" s="134"/>
      <c r="EA696" s="134"/>
      <c r="EB696" s="134"/>
      <c r="EC696" s="134"/>
      <c r="ED696" s="134"/>
      <c r="EE696" s="134"/>
      <c r="EF696" s="134"/>
    </row>
    <row r="697" spans="13:136" s="2" customFormat="1" hidden="1" x14ac:dyDescent="0.5">
      <c r="M697" s="137"/>
      <c r="N697" s="137"/>
      <c r="O697" s="137"/>
      <c r="P697" s="137"/>
      <c r="Q697" s="137"/>
      <c r="R697" s="137"/>
      <c r="S697" s="137"/>
      <c r="T697" s="137"/>
      <c r="U697" s="137"/>
      <c r="V697" s="137"/>
      <c r="DD697" s="136"/>
      <c r="DE697" s="134"/>
      <c r="DF697" s="134"/>
      <c r="DG697" s="134"/>
      <c r="DH697" s="134"/>
      <c r="DI697" s="134"/>
      <c r="DJ697" s="134"/>
      <c r="DK697" s="134"/>
      <c r="DL697" s="134"/>
      <c r="DM697" s="134"/>
      <c r="DN697" s="134"/>
      <c r="DO697" s="134"/>
      <c r="DP697" s="134"/>
      <c r="DQ697" s="134"/>
      <c r="DR697" s="134"/>
      <c r="DS697" s="134"/>
      <c r="DT697" s="134"/>
      <c r="DU697" s="134"/>
      <c r="DV697" s="134"/>
      <c r="DW697" s="134"/>
      <c r="DX697" s="134"/>
      <c r="DY697" s="134"/>
      <c r="DZ697" s="134"/>
      <c r="EA697" s="134"/>
      <c r="EB697" s="134"/>
      <c r="EC697" s="134"/>
      <c r="ED697" s="134"/>
      <c r="EE697" s="134"/>
      <c r="EF697" s="134"/>
    </row>
    <row r="698" spans="13:136" s="2" customFormat="1" hidden="1" x14ac:dyDescent="0.5">
      <c r="M698" s="137"/>
      <c r="N698" s="137"/>
      <c r="O698" s="137"/>
      <c r="P698" s="137"/>
      <c r="Q698" s="137"/>
      <c r="R698" s="137"/>
      <c r="S698" s="137"/>
      <c r="T698" s="137"/>
      <c r="U698" s="137"/>
      <c r="V698" s="137"/>
      <c r="DD698" s="136"/>
      <c r="DE698" s="134"/>
      <c r="DF698" s="134"/>
      <c r="DG698" s="134"/>
      <c r="DH698" s="134"/>
      <c r="DI698" s="134"/>
      <c r="DJ698" s="134"/>
      <c r="DK698" s="134"/>
      <c r="DL698" s="134"/>
      <c r="DM698" s="134"/>
      <c r="DN698" s="134"/>
      <c r="DO698" s="134"/>
      <c r="DP698" s="134"/>
      <c r="DQ698" s="134"/>
      <c r="DR698" s="134"/>
      <c r="DS698" s="134"/>
      <c r="DT698" s="134"/>
      <c r="DU698" s="134"/>
      <c r="DV698" s="134"/>
      <c r="DW698" s="134"/>
      <c r="DX698" s="134"/>
      <c r="DY698" s="134"/>
      <c r="DZ698" s="134"/>
      <c r="EA698" s="134"/>
      <c r="EB698" s="134"/>
      <c r="EC698" s="134"/>
      <c r="ED698" s="134"/>
      <c r="EE698" s="134"/>
      <c r="EF698" s="134"/>
    </row>
    <row r="699" spans="13:136" s="2" customFormat="1" hidden="1" x14ac:dyDescent="0.5">
      <c r="M699" s="137"/>
      <c r="N699" s="137"/>
      <c r="O699" s="137"/>
      <c r="P699" s="137"/>
      <c r="Q699" s="137"/>
      <c r="R699" s="137"/>
      <c r="S699" s="137"/>
      <c r="T699" s="137"/>
      <c r="U699" s="137"/>
      <c r="V699" s="137"/>
      <c r="DD699" s="136"/>
      <c r="DE699" s="134"/>
      <c r="DF699" s="134"/>
      <c r="DG699" s="134"/>
      <c r="DH699" s="134"/>
      <c r="DI699" s="134"/>
      <c r="DJ699" s="134"/>
      <c r="DK699" s="134"/>
      <c r="DL699" s="134"/>
      <c r="DM699" s="134"/>
      <c r="DN699" s="134"/>
      <c r="DO699" s="134"/>
      <c r="DP699" s="134"/>
      <c r="DQ699" s="134"/>
      <c r="DR699" s="134"/>
      <c r="DS699" s="134"/>
      <c r="DT699" s="134"/>
      <c r="DU699" s="134"/>
      <c r="DV699" s="134"/>
      <c r="DW699" s="134"/>
      <c r="DX699" s="134"/>
      <c r="DY699" s="134"/>
      <c r="DZ699" s="134"/>
      <c r="EA699" s="134"/>
      <c r="EB699" s="134"/>
      <c r="EC699" s="134"/>
      <c r="ED699" s="134"/>
      <c r="EE699" s="134"/>
      <c r="EF699" s="134"/>
    </row>
    <row r="700" spans="13:136" s="2" customFormat="1" hidden="1" x14ac:dyDescent="0.5">
      <c r="M700" s="137"/>
      <c r="N700" s="137"/>
      <c r="O700" s="137"/>
      <c r="P700" s="137"/>
      <c r="Q700" s="137"/>
      <c r="R700" s="137"/>
      <c r="S700" s="137"/>
      <c r="T700" s="137"/>
      <c r="U700" s="137"/>
      <c r="V700" s="137"/>
      <c r="DD700" s="136"/>
      <c r="DE700" s="134"/>
      <c r="DF700" s="134"/>
      <c r="DG700" s="134"/>
      <c r="DH700" s="134"/>
      <c r="DI700" s="134"/>
      <c r="DJ700" s="134"/>
      <c r="DK700" s="134"/>
      <c r="DL700" s="134"/>
      <c r="DM700" s="134"/>
      <c r="DN700" s="134"/>
      <c r="DO700" s="134"/>
      <c r="DP700" s="134"/>
      <c r="DQ700" s="134"/>
      <c r="DR700" s="134"/>
      <c r="DS700" s="134"/>
      <c r="DT700" s="134"/>
      <c r="DU700" s="134"/>
      <c r="DV700" s="134"/>
      <c r="DW700" s="134"/>
      <c r="DX700" s="134"/>
      <c r="DY700" s="134"/>
      <c r="DZ700" s="134"/>
      <c r="EA700" s="134"/>
      <c r="EB700" s="134"/>
      <c r="EC700" s="134"/>
      <c r="ED700" s="134"/>
      <c r="EE700" s="134"/>
      <c r="EF700" s="134"/>
    </row>
    <row r="701" spans="13:136" s="2" customFormat="1" hidden="1" x14ac:dyDescent="0.5">
      <c r="M701" s="137"/>
      <c r="N701" s="137"/>
      <c r="O701" s="137"/>
      <c r="P701" s="137"/>
      <c r="Q701" s="137"/>
      <c r="R701" s="137"/>
      <c r="S701" s="137"/>
      <c r="T701" s="137"/>
      <c r="U701" s="137"/>
      <c r="V701" s="137"/>
      <c r="DD701" s="136"/>
      <c r="DE701" s="134"/>
      <c r="DF701" s="134"/>
      <c r="DG701" s="134"/>
      <c r="DH701" s="134"/>
      <c r="DI701" s="134"/>
      <c r="DJ701" s="134"/>
      <c r="DK701" s="134"/>
      <c r="DL701" s="134"/>
      <c r="DM701" s="134"/>
      <c r="DN701" s="134"/>
      <c r="DO701" s="134"/>
      <c r="DP701" s="134"/>
      <c r="DQ701" s="134"/>
      <c r="DR701" s="134"/>
      <c r="DS701" s="134"/>
      <c r="DT701" s="134"/>
      <c r="DU701" s="134"/>
      <c r="DV701" s="134"/>
      <c r="DW701" s="134"/>
      <c r="DX701" s="134"/>
      <c r="DY701" s="134"/>
      <c r="DZ701" s="134"/>
      <c r="EA701" s="134"/>
      <c r="EB701" s="134"/>
      <c r="EC701" s="134"/>
      <c r="ED701" s="134"/>
      <c r="EE701" s="134"/>
      <c r="EF701" s="134"/>
    </row>
    <row r="702" spans="13:136" s="2" customFormat="1" hidden="1" x14ac:dyDescent="0.5">
      <c r="M702" s="137"/>
      <c r="N702" s="137"/>
      <c r="O702" s="137"/>
      <c r="P702" s="137"/>
      <c r="Q702" s="137"/>
      <c r="R702" s="137"/>
      <c r="S702" s="137"/>
      <c r="T702" s="137"/>
      <c r="U702" s="137"/>
      <c r="V702" s="137"/>
      <c r="DD702" s="136"/>
      <c r="DE702" s="134"/>
      <c r="DF702" s="134"/>
      <c r="DG702" s="134"/>
      <c r="DH702" s="134"/>
      <c r="DI702" s="134"/>
      <c r="DJ702" s="134"/>
      <c r="DK702" s="134"/>
      <c r="DL702" s="134"/>
      <c r="DM702" s="134"/>
      <c r="DN702" s="134"/>
      <c r="DO702" s="134"/>
      <c r="DP702" s="134"/>
      <c r="DQ702" s="134"/>
      <c r="DR702" s="134"/>
      <c r="DS702" s="134"/>
      <c r="DT702" s="134"/>
      <c r="DU702" s="134"/>
      <c r="DV702" s="134"/>
      <c r="DW702" s="134"/>
      <c r="DX702" s="134"/>
      <c r="DY702" s="134"/>
      <c r="DZ702" s="134"/>
      <c r="EA702" s="134"/>
      <c r="EB702" s="134"/>
      <c r="EC702" s="134"/>
      <c r="ED702" s="134"/>
      <c r="EE702" s="134"/>
      <c r="EF702" s="134"/>
    </row>
    <row r="703" spans="13:136" s="2" customFormat="1" hidden="1" x14ac:dyDescent="0.5">
      <c r="M703" s="137"/>
      <c r="N703" s="137"/>
      <c r="O703" s="137"/>
      <c r="P703" s="137"/>
      <c r="Q703" s="137"/>
      <c r="R703" s="137"/>
      <c r="S703" s="137"/>
      <c r="T703" s="137"/>
      <c r="U703" s="137"/>
      <c r="V703" s="137"/>
      <c r="DD703" s="136"/>
      <c r="DE703" s="134"/>
      <c r="DF703" s="134"/>
      <c r="DG703" s="134"/>
      <c r="DH703" s="134"/>
      <c r="DI703" s="134"/>
      <c r="DJ703" s="134"/>
      <c r="DK703" s="134"/>
      <c r="DL703" s="134"/>
      <c r="DM703" s="134"/>
      <c r="DN703" s="134"/>
      <c r="DO703" s="134"/>
      <c r="DP703" s="134"/>
      <c r="DQ703" s="134"/>
      <c r="DR703" s="134"/>
      <c r="DS703" s="134"/>
      <c r="DT703" s="134"/>
      <c r="DU703" s="134"/>
      <c r="DV703" s="134"/>
      <c r="DW703" s="134"/>
      <c r="DX703" s="134"/>
      <c r="DY703" s="134"/>
      <c r="DZ703" s="134"/>
      <c r="EA703" s="134"/>
      <c r="EB703" s="134"/>
      <c r="EC703" s="134"/>
      <c r="ED703" s="134"/>
      <c r="EE703" s="134"/>
      <c r="EF703" s="134"/>
    </row>
    <row r="704" spans="13:136" s="2" customFormat="1" hidden="1" x14ac:dyDescent="0.5">
      <c r="M704" s="137"/>
      <c r="N704" s="137"/>
      <c r="O704" s="137"/>
      <c r="P704" s="137"/>
      <c r="Q704" s="137"/>
      <c r="R704" s="137"/>
      <c r="S704" s="137"/>
      <c r="T704" s="137"/>
      <c r="U704" s="137"/>
      <c r="V704" s="137"/>
      <c r="DD704" s="136"/>
      <c r="DE704" s="134"/>
      <c r="DF704" s="134"/>
      <c r="DG704" s="134"/>
      <c r="DH704" s="134"/>
      <c r="DI704" s="134"/>
      <c r="DJ704" s="134"/>
      <c r="DK704" s="134"/>
      <c r="DL704" s="134"/>
      <c r="DM704" s="134"/>
      <c r="DN704" s="134"/>
      <c r="DO704" s="134"/>
      <c r="DP704" s="134"/>
      <c r="DQ704" s="134"/>
      <c r="DR704" s="134"/>
      <c r="DS704" s="134"/>
      <c r="DT704" s="134"/>
      <c r="DU704" s="134"/>
      <c r="DV704" s="134"/>
      <c r="DW704" s="134"/>
      <c r="DX704" s="134"/>
      <c r="DY704" s="134"/>
      <c r="DZ704" s="134"/>
      <c r="EA704" s="134"/>
      <c r="EB704" s="134"/>
      <c r="EC704" s="134"/>
      <c r="ED704" s="134"/>
      <c r="EE704" s="134"/>
      <c r="EF704" s="134"/>
    </row>
    <row r="705" spans="13:136" s="2" customFormat="1" hidden="1" x14ac:dyDescent="0.5">
      <c r="M705" s="137"/>
      <c r="N705" s="137"/>
      <c r="O705" s="137"/>
      <c r="P705" s="137"/>
      <c r="Q705" s="137"/>
      <c r="R705" s="137"/>
      <c r="S705" s="137"/>
      <c r="T705" s="137"/>
      <c r="U705" s="137"/>
      <c r="V705" s="137"/>
      <c r="DD705" s="136"/>
      <c r="DE705" s="134"/>
      <c r="DF705" s="134"/>
      <c r="DG705" s="134"/>
      <c r="DH705" s="134"/>
      <c r="DI705" s="134"/>
      <c r="DJ705" s="134"/>
      <c r="DK705" s="134"/>
      <c r="DL705" s="134"/>
      <c r="DM705" s="134"/>
      <c r="DN705" s="134"/>
      <c r="DO705" s="134"/>
      <c r="DP705" s="134"/>
      <c r="DQ705" s="134"/>
      <c r="DR705" s="134"/>
      <c r="DS705" s="134"/>
      <c r="DT705" s="134"/>
      <c r="DU705" s="134"/>
      <c r="DV705" s="134"/>
      <c r="DW705" s="134"/>
      <c r="DX705" s="134"/>
      <c r="DY705" s="134"/>
      <c r="DZ705" s="134"/>
      <c r="EA705" s="134"/>
      <c r="EB705" s="134"/>
      <c r="EC705" s="134"/>
      <c r="ED705" s="134"/>
      <c r="EE705" s="134"/>
      <c r="EF705" s="134"/>
    </row>
    <row r="706" spans="13:136" s="2" customFormat="1" hidden="1" x14ac:dyDescent="0.5">
      <c r="M706" s="137"/>
      <c r="N706" s="137"/>
      <c r="O706" s="137"/>
      <c r="P706" s="137"/>
      <c r="Q706" s="137"/>
      <c r="R706" s="137"/>
      <c r="S706" s="137"/>
      <c r="T706" s="137"/>
      <c r="U706" s="137"/>
      <c r="V706" s="137"/>
      <c r="DD706" s="136"/>
      <c r="DE706" s="134"/>
      <c r="DF706" s="134"/>
      <c r="DG706" s="134"/>
      <c r="DH706" s="134"/>
      <c r="DI706" s="134"/>
      <c r="DJ706" s="134"/>
      <c r="DK706" s="134"/>
      <c r="DL706" s="134"/>
      <c r="DM706" s="134"/>
      <c r="DN706" s="134"/>
      <c r="DO706" s="134"/>
      <c r="DP706" s="134"/>
      <c r="DQ706" s="134"/>
      <c r="DR706" s="134"/>
      <c r="DS706" s="134"/>
      <c r="DT706" s="134"/>
      <c r="DU706" s="134"/>
      <c r="DV706" s="134"/>
      <c r="DW706" s="134"/>
      <c r="DX706" s="134"/>
      <c r="DY706" s="134"/>
      <c r="DZ706" s="134"/>
      <c r="EA706" s="134"/>
      <c r="EB706" s="134"/>
      <c r="EC706" s="134"/>
      <c r="ED706" s="134"/>
      <c r="EE706" s="134"/>
      <c r="EF706" s="134"/>
    </row>
    <row r="707" spans="13:136" s="2" customFormat="1" hidden="1" x14ac:dyDescent="0.5">
      <c r="M707" s="137"/>
      <c r="N707" s="137"/>
      <c r="O707" s="137"/>
      <c r="P707" s="137"/>
      <c r="Q707" s="137"/>
      <c r="R707" s="137"/>
      <c r="S707" s="137"/>
      <c r="T707" s="137"/>
      <c r="U707" s="137"/>
      <c r="V707" s="137"/>
      <c r="DD707" s="136"/>
      <c r="DE707" s="134"/>
      <c r="DF707" s="134"/>
      <c r="DG707" s="134"/>
      <c r="DH707" s="134"/>
      <c r="DI707" s="134"/>
      <c r="DJ707" s="134"/>
      <c r="DK707" s="134"/>
      <c r="DL707" s="134"/>
      <c r="DM707" s="134"/>
      <c r="DN707" s="134"/>
      <c r="DO707" s="134"/>
      <c r="DP707" s="134"/>
      <c r="DQ707" s="134"/>
      <c r="DR707" s="134"/>
      <c r="DS707" s="134"/>
      <c r="DT707" s="134"/>
      <c r="DU707" s="134"/>
      <c r="DV707" s="134"/>
      <c r="DW707" s="134"/>
      <c r="DX707" s="134"/>
      <c r="DY707" s="134"/>
      <c r="DZ707" s="134"/>
      <c r="EA707" s="134"/>
      <c r="EB707" s="134"/>
      <c r="EC707" s="134"/>
      <c r="ED707" s="134"/>
      <c r="EE707" s="134"/>
      <c r="EF707" s="134"/>
    </row>
    <row r="708" spans="13:136" s="2" customFormat="1" hidden="1" x14ac:dyDescent="0.5">
      <c r="M708" s="137"/>
      <c r="N708" s="137"/>
      <c r="O708" s="137"/>
      <c r="P708" s="137"/>
      <c r="Q708" s="137"/>
      <c r="R708" s="137"/>
      <c r="S708" s="137"/>
      <c r="T708" s="137"/>
      <c r="U708" s="137"/>
      <c r="V708" s="137"/>
      <c r="DD708" s="136"/>
      <c r="DE708" s="134"/>
      <c r="DF708" s="134"/>
      <c r="DG708" s="134"/>
      <c r="DH708" s="134"/>
      <c r="DI708" s="134"/>
      <c r="DJ708" s="134"/>
      <c r="DK708" s="134"/>
      <c r="DL708" s="134"/>
      <c r="DM708" s="134"/>
      <c r="DN708" s="134"/>
      <c r="DO708" s="134"/>
      <c r="DP708" s="134"/>
      <c r="DQ708" s="134"/>
      <c r="DR708" s="134"/>
      <c r="DS708" s="134"/>
      <c r="DT708" s="134"/>
      <c r="DU708" s="134"/>
      <c r="DV708" s="134"/>
      <c r="DW708" s="134"/>
      <c r="DX708" s="134"/>
      <c r="DY708" s="134"/>
      <c r="DZ708" s="134"/>
      <c r="EA708" s="134"/>
      <c r="EB708" s="134"/>
      <c r="EC708" s="134"/>
      <c r="ED708" s="134"/>
      <c r="EE708" s="134"/>
      <c r="EF708" s="134"/>
    </row>
    <row r="709" spans="13:136" s="2" customFormat="1" hidden="1" x14ac:dyDescent="0.5">
      <c r="M709" s="137"/>
      <c r="N709" s="137"/>
      <c r="O709" s="137"/>
      <c r="P709" s="137"/>
      <c r="Q709" s="137"/>
      <c r="R709" s="137"/>
      <c r="S709" s="137"/>
      <c r="T709" s="137"/>
      <c r="U709" s="137"/>
      <c r="V709" s="137"/>
      <c r="DD709" s="136"/>
      <c r="DE709" s="134"/>
      <c r="DF709" s="134"/>
      <c r="DG709" s="134"/>
      <c r="DH709" s="134"/>
      <c r="DI709" s="134"/>
      <c r="DJ709" s="134"/>
      <c r="DK709" s="134"/>
      <c r="DL709" s="134"/>
      <c r="DM709" s="134"/>
      <c r="DN709" s="134"/>
      <c r="DO709" s="134"/>
      <c r="DP709" s="134"/>
      <c r="DQ709" s="134"/>
      <c r="DR709" s="134"/>
      <c r="DS709" s="134"/>
      <c r="DT709" s="134"/>
      <c r="DU709" s="134"/>
      <c r="DV709" s="134"/>
      <c r="DW709" s="134"/>
      <c r="DX709" s="134"/>
      <c r="DY709" s="134"/>
      <c r="DZ709" s="134"/>
      <c r="EA709" s="134"/>
      <c r="EB709" s="134"/>
      <c r="EC709" s="134"/>
      <c r="ED709" s="134"/>
      <c r="EE709" s="134"/>
      <c r="EF709" s="134"/>
    </row>
    <row r="710" spans="13:136" s="2" customFormat="1" hidden="1" x14ac:dyDescent="0.5">
      <c r="M710" s="137"/>
      <c r="N710" s="137"/>
      <c r="O710" s="137"/>
      <c r="P710" s="137"/>
      <c r="Q710" s="137"/>
      <c r="R710" s="137"/>
      <c r="S710" s="137"/>
      <c r="T710" s="137"/>
      <c r="U710" s="137"/>
      <c r="V710" s="137"/>
      <c r="DD710" s="136"/>
      <c r="DE710" s="134"/>
      <c r="DF710" s="134"/>
      <c r="DG710" s="134"/>
      <c r="DH710" s="134"/>
      <c r="DI710" s="134"/>
      <c r="DJ710" s="134"/>
      <c r="DK710" s="134"/>
      <c r="DL710" s="134"/>
      <c r="DM710" s="134"/>
      <c r="DN710" s="134"/>
      <c r="DO710" s="134"/>
      <c r="DP710" s="134"/>
      <c r="DQ710" s="134"/>
      <c r="DR710" s="134"/>
      <c r="DS710" s="134"/>
      <c r="DT710" s="134"/>
      <c r="DU710" s="134"/>
      <c r="DV710" s="134"/>
      <c r="DW710" s="134"/>
      <c r="DX710" s="134"/>
      <c r="DY710" s="134"/>
      <c r="DZ710" s="134"/>
      <c r="EA710" s="134"/>
      <c r="EB710" s="134"/>
      <c r="EC710" s="134"/>
      <c r="ED710" s="134"/>
      <c r="EE710" s="134"/>
      <c r="EF710" s="134"/>
    </row>
    <row r="711" spans="13:136" s="2" customFormat="1" hidden="1" x14ac:dyDescent="0.5">
      <c r="M711" s="137"/>
      <c r="N711" s="137"/>
      <c r="O711" s="137"/>
      <c r="P711" s="137"/>
      <c r="Q711" s="137"/>
      <c r="R711" s="137"/>
      <c r="S711" s="137"/>
      <c r="T711" s="137"/>
      <c r="U711" s="137"/>
      <c r="V711" s="137"/>
      <c r="DD711" s="136"/>
      <c r="DE711" s="134"/>
      <c r="DF711" s="134"/>
      <c r="DG711" s="134"/>
      <c r="DH711" s="134"/>
      <c r="DI711" s="134"/>
      <c r="DJ711" s="134"/>
      <c r="DK711" s="134"/>
      <c r="DL711" s="134"/>
      <c r="DM711" s="134"/>
      <c r="DN711" s="134"/>
      <c r="DO711" s="134"/>
      <c r="DP711" s="134"/>
      <c r="DQ711" s="134"/>
      <c r="DR711" s="134"/>
      <c r="DS711" s="134"/>
      <c r="DT711" s="134"/>
      <c r="DU711" s="134"/>
      <c r="DV711" s="134"/>
      <c r="DW711" s="134"/>
      <c r="DX711" s="134"/>
      <c r="DY711" s="134"/>
      <c r="DZ711" s="134"/>
      <c r="EA711" s="134"/>
      <c r="EB711" s="134"/>
      <c r="EC711" s="134"/>
      <c r="ED711" s="134"/>
      <c r="EE711" s="134"/>
      <c r="EF711" s="134"/>
    </row>
    <row r="712" spans="13:136" s="2" customFormat="1" hidden="1" x14ac:dyDescent="0.5">
      <c r="M712" s="137"/>
      <c r="N712" s="137"/>
      <c r="O712" s="137"/>
      <c r="P712" s="137"/>
      <c r="Q712" s="137"/>
      <c r="R712" s="137"/>
      <c r="S712" s="137"/>
      <c r="T712" s="137"/>
      <c r="U712" s="137"/>
      <c r="V712" s="137"/>
      <c r="DD712" s="136"/>
      <c r="DE712" s="134"/>
      <c r="DF712" s="134"/>
      <c r="DG712" s="134"/>
      <c r="DH712" s="134"/>
      <c r="DI712" s="134"/>
      <c r="DJ712" s="134"/>
      <c r="DK712" s="134"/>
      <c r="DL712" s="134"/>
      <c r="DM712" s="134"/>
      <c r="DN712" s="134"/>
      <c r="DO712" s="134"/>
      <c r="DP712" s="134"/>
      <c r="DQ712" s="134"/>
      <c r="DR712" s="134"/>
      <c r="DS712" s="134"/>
      <c r="DT712" s="134"/>
      <c r="DU712" s="134"/>
      <c r="DV712" s="134"/>
      <c r="DW712" s="134"/>
      <c r="DX712" s="134"/>
      <c r="DY712" s="134"/>
      <c r="DZ712" s="134"/>
      <c r="EA712" s="134"/>
      <c r="EB712" s="134"/>
      <c r="EC712" s="134"/>
      <c r="ED712" s="134"/>
      <c r="EE712" s="134"/>
      <c r="EF712" s="134"/>
    </row>
    <row r="713" spans="13:136" s="2" customFormat="1" hidden="1" x14ac:dyDescent="0.5">
      <c r="M713" s="137"/>
      <c r="N713" s="137"/>
      <c r="O713" s="137"/>
      <c r="P713" s="137"/>
      <c r="Q713" s="137"/>
      <c r="R713" s="137"/>
      <c r="S713" s="137"/>
      <c r="T713" s="137"/>
      <c r="U713" s="137"/>
      <c r="V713" s="137"/>
      <c r="DD713" s="136"/>
      <c r="DE713" s="134"/>
      <c r="DF713" s="134"/>
      <c r="DG713" s="134"/>
      <c r="DH713" s="134"/>
      <c r="DI713" s="134"/>
      <c r="DJ713" s="134"/>
      <c r="DK713" s="134"/>
      <c r="DL713" s="134"/>
      <c r="DM713" s="134"/>
      <c r="DN713" s="134"/>
      <c r="DO713" s="134"/>
      <c r="DP713" s="134"/>
      <c r="DQ713" s="134"/>
      <c r="DR713" s="134"/>
      <c r="DS713" s="134"/>
      <c r="DT713" s="134"/>
      <c r="DU713" s="134"/>
      <c r="DV713" s="134"/>
      <c r="DW713" s="134"/>
      <c r="DX713" s="134"/>
      <c r="DY713" s="134"/>
      <c r="DZ713" s="134"/>
      <c r="EA713" s="134"/>
      <c r="EB713" s="134"/>
      <c r="EC713" s="134"/>
      <c r="ED713" s="134"/>
      <c r="EE713" s="134"/>
      <c r="EF713" s="134"/>
    </row>
    <row r="714" spans="13:136" s="2" customFormat="1" hidden="1" x14ac:dyDescent="0.5">
      <c r="M714" s="137"/>
      <c r="N714" s="137"/>
      <c r="O714" s="137"/>
      <c r="P714" s="137"/>
      <c r="Q714" s="137"/>
      <c r="R714" s="137"/>
      <c r="S714" s="137"/>
      <c r="T714" s="137"/>
      <c r="U714" s="137"/>
      <c r="V714" s="137"/>
      <c r="DD714" s="136"/>
      <c r="DE714" s="134"/>
      <c r="DF714" s="134"/>
      <c r="DG714" s="134"/>
      <c r="DH714" s="134"/>
      <c r="DI714" s="134"/>
      <c r="DJ714" s="134"/>
      <c r="DK714" s="134"/>
      <c r="DL714" s="134"/>
      <c r="DM714" s="134"/>
      <c r="DN714" s="134"/>
      <c r="DO714" s="134"/>
      <c r="DP714" s="134"/>
      <c r="DQ714" s="134"/>
      <c r="DR714" s="134"/>
      <c r="DS714" s="134"/>
      <c r="DT714" s="134"/>
      <c r="DU714" s="134"/>
      <c r="DV714" s="134"/>
      <c r="DW714" s="134"/>
      <c r="DX714" s="134"/>
      <c r="DY714" s="134"/>
      <c r="DZ714" s="134"/>
      <c r="EA714" s="134"/>
      <c r="EB714" s="134"/>
      <c r="EC714" s="134"/>
      <c r="ED714" s="134"/>
      <c r="EE714" s="134"/>
      <c r="EF714" s="134"/>
    </row>
    <row r="715" spans="13:136" s="2" customFormat="1" hidden="1" x14ac:dyDescent="0.5">
      <c r="M715" s="137"/>
      <c r="N715" s="137"/>
      <c r="O715" s="137"/>
      <c r="P715" s="137"/>
      <c r="Q715" s="137"/>
      <c r="R715" s="137"/>
      <c r="S715" s="137"/>
      <c r="T715" s="137"/>
      <c r="U715" s="137"/>
      <c r="V715" s="137"/>
      <c r="DD715" s="136"/>
      <c r="DE715" s="134"/>
      <c r="DF715" s="134"/>
      <c r="DG715" s="134"/>
      <c r="DH715" s="134"/>
      <c r="DI715" s="134"/>
      <c r="DJ715" s="134"/>
      <c r="DK715" s="134"/>
      <c r="DL715" s="134"/>
      <c r="DM715" s="134"/>
      <c r="DN715" s="134"/>
      <c r="DO715" s="134"/>
      <c r="DP715" s="134"/>
      <c r="DQ715" s="134"/>
      <c r="DR715" s="134"/>
      <c r="DS715" s="134"/>
      <c r="DT715" s="134"/>
      <c r="DU715" s="134"/>
      <c r="DV715" s="134"/>
      <c r="DW715" s="134"/>
      <c r="DX715" s="134"/>
      <c r="DY715" s="134"/>
      <c r="DZ715" s="134"/>
      <c r="EA715" s="134"/>
      <c r="EB715" s="134"/>
      <c r="EC715" s="134"/>
      <c r="ED715" s="134"/>
      <c r="EE715" s="134"/>
      <c r="EF715" s="134"/>
    </row>
    <row r="716" spans="13:136" s="2" customFormat="1" hidden="1" x14ac:dyDescent="0.5">
      <c r="M716" s="137"/>
      <c r="N716" s="137"/>
      <c r="O716" s="137"/>
      <c r="P716" s="137"/>
      <c r="Q716" s="137"/>
      <c r="R716" s="137"/>
      <c r="S716" s="137"/>
      <c r="T716" s="137"/>
      <c r="U716" s="137"/>
      <c r="V716" s="137"/>
      <c r="DD716" s="136"/>
      <c r="DE716" s="134"/>
      <c r="DF716" s="134"/>
      <c r="DG716" s="134"/>
      <c r="DH716" s="134"/>
      <c r="DI716" s="134"/>
      <c r="DJ716" s="134"/>
      <c r="DK716" s="134"/>
      <c r="DL716" s="134"/>
      <c r="DM716" s="134"/>
      <c r="DN716" s="134"/>
      <c r="DO716" s="134"/>
      <c r="DP716" s="134"/>
      <c r="DQ716" s="134"/>
      <c r="DR716" s="134"/>
      <c r="DS716" s="134"/>
      <c r="DT716" s="134"/>
      <c r="DU716" s="134"/>
      <c r="DV716" s="134"/>
      <c r="DW716" s="134"/>
      <c r="DX716" s="134"/>
      <c r="DY716" s="134"/>
      <c r="DZ716" s="134"/>
      <c r="EA716" s="134"/>
      <c r="EB716" s="134"/>
      <c r="EC716" s="134"/>
      <c r="ED716" s="134"/>
      <c r="EE716" s="134"/>
      <c r="EF716" s="134"/>
    </row>
    <row r="717" spans="13:136" s="2" customFormat="1" hidden="1" x14ac:dyDescent="0.5">
      <c r="M717" s="137"/>
      <c r="N717" s="137"/>
      <c r="O717" s="137"/>
      <c r="P717" s="137"/>
      <c r="Q717" s="137"/>
      <c r="R717" s="137"/>
      <c r="S717" s="137"/>
      <c r="T717" s="137"/>
      <c r="U717" s="137"/>
      <c r="V717" s="137"/>
      <c r="DD717" s="136"/>
      <c r="DE717" s="134"/>
      <c r="DF717" s="134"/>
      <c r="DG717" s="134"/>
      <c r="DH717" s="134"/>
      <c r="DI717" s="134"/>
      <c r="DJ717" s="134"/>
      <c r="DK717" s="134"/>
      <c r="DL717" s="134"/>
      <c r="DM717" s="134"/>
      <c r="DN717" s="134"/>
      <c r="DO717" s="134"/>
      <c r="DP717" s="134"/>
      <c r="DQ717" s="134"/>
      <c r="DR717" s="134"/>
      <c r="DS717" s="134"/>
      <c r="DT717" s="134"/>
      <c r="DU717" s="134"/>
      <c r="DV717" s="134"/>
      <c r="DW717" s="134"/>
      <c r="DX717" s="134"/>
      <c r="DY717" s="134"/>
      <c r="DZ717" s="134"/>
      <c r="EA717" s="134"/>
      <c r="EB717" s="134"/>
      <c r="EC717" s="134"/>
      <c r="ED717" s="134"/>
      <c r="EE717" s="134"/>
      <c r="EF717" s="134"/>
    </row>
    <row r="718" spans="13:136" s="2" customFormat="1" hidden="1" x14ac:dyDescent="0.5">
      <c r="M718" s="137"/>
      <c r="N718" s="137"/>
      <c r="O718" s="137"/>
      <c r="P718" s="137"/>
      <c r="Q718" s="137"/>
      <c r="R718" s="137"/>
      <c r="S718" s="137"/>
      <c r="T718" s="137"/>
      <c r="U718" s="137"/>
      <c r="V718" s="137"/>
      <c r="DD718" s="136"/>
      <c r="DE718" s="134"/>
      <c r="DF718" s="134"/>
      <c r="DG718" s="134"/>
      <c r="DH718" s="134"/>
      <c r="DI718" s="134"/>
      <c r="DJ718" s="134"/>
      <c r="DK718" s="134"/>
      <c r="DL718" s="134"/>
      <c r="DM718" s="134"/>
      <c r="DN718" s="134"/>
      <c r="DO718" s="134"/>
      <c r="DP718" s="134"/>
      <c r="DQ718" s="134"/>
      <c r="DR718" s="134"/>
      <c r="DS718" s="134"/>
      <c r="DT718" s="134"/>
      <c r="DU718" s="134"/>
      <c r="DV718" s="134"/>
      <c r="DW718" s="134"/>
      <c r="DX718" s="134"/>
      <c r="DY718" s="134"/>
      <c r="DZ718" s="134"/>
      <c r="EA718" s="134"/>
      <c r="EB718" s="134"/>
      <c r="EC718" s="134"/>
      <c r="ED718" s="134"/>
      <c r="EE718" s="134"/>
      <c r="EF718" s="134"/>
    </row>
    <row r="719" spans="13:136" s="2" customFormat="1" hidden="1" x14ac:dyDescent="0.5">
      <c r="M719" s="137"/>
      <c r="N719" s="137"/>
      <c r="O719" s="137"/>
      <c r="P719" s="137"/>
      <c r="Q719" s="137"/>
      <c r="R719" s="137"/>
      <c r="S719" s="137"/>
      <c r="T719" s="137"/>
      <c r="U719" s="137"/>
      <c r="V719" s="137"/>
      <c r="DD719" s="136"/>
      <c r="DE719" s="134"/>
      <c r="DF719" s="134"/>
      <c r="DG719" s="134"/>
      <c r="DH719" s="134"/>
      <c r="DI719" s="134"/>
      <c r="DJ719" s="134"/>
      <c r="DK719" s="134"/>
      <c r="DL719" s="134"/>
      <c r="DM719" s="134"/>
      <c r="DN719" s="134"/>
      <c r="DO719" s="134"/>
      <c r="DP719" s="134"/>
      <c r="DQ719" s="134"/>
      <c r="DR719" s="134"/>
      <c r="DS719" s="134"/>
      <c r="DT719" s="134"/>
      <c r="DU719" s="134"/>
      <c r="DV719" s="134"/>
      <c r="DW719" s="134"/>
      <c r="DX719" s="134"/>
      <c r="DY719" s="134"/>
      <c r="DZ719" s="134"/>
      <c r="EA719" s="134"/>
      <c r="EB719" s="134"/>
      <c r="EC719" s="134"/>
      <c r="ED719" s="134"/>
      <c r="EE719" s="134"/>
      <c r="EF719" s="134"/>
    </row>
    <row r="720" spans="13:136" s="2" customFormat="1" hidden="1" x14ac:dyDescent="0.5">
      <c r="M720" s="137"/>
      <c r="N720" s="137"/>
      <c r="O720" s="137"/>
      <c r="P720" s="137"/>
      <c r="Q720" s="137"/>
      <c r="R720" s="137"/>
      <c r="S720" s="137"/>
      <c r="T720" s="137"/>
      <c r="U720" s="137"/>
      <c r="V720" s="137"/>
      <c r="DD720" s="136"/>
      <c r="DE720" s="134"/>
      <c r="DF720" s="134"/>
      <c r="DG720" s="134"/>
      <c r="DH720" s="134"/>
      <c r="DI720" s="134"/>
      <c r="DJ720" s="134"/>
      <c r="DK720" s="134"/>
      <c r="DL720" s="134"/>
      <c r="DM720" s="134"/>
      <c r="DN720" s="134"/>
      <c r="DO720" s="134"/>
      <c r="DP720" s="134"/>
      <c r="DQ720" s="134"/>
      <c r="DR720" s="134"/>
      <c r="DS720" s="134"/>
      <c r="DT720" s="134"/>
      <c r="DU720" s="134"/>
      <c r="DV720" s="134"/>
      <c r="DW720" s="134"/>
      <c r="DX720" s="134"/>
      <c r="DY720" s="134"/>
      <c r="DZ720" s="134"/>
      <c r="EA720" s="134"/>
      <c r="EB720" s="134"/>
      <c r="EC720" s="134"/>
      <c r="ED720" s="134"/>
      <c r="EE720" s="134"/>
      <c r="EF720" s="134"/>
    </row>
    <row r="721" spans="13:136" s="2" customFormat="1" hidden="1" x14ac:dyDescent="0.5">
      <c r="M721" s="137"/>
      <c r="N721" s="137"/>
      <c r="O721" s="137"/>
      <c r="P721" s="137"/>
      <c r="Q721" s="137"/>
      <c r="R721" s="137"/>
      <c r="S721" s="137"/>
      <c r="T721" s="137"/>
      <c r="U721" s="137"/>
      <c r="V721" s="137"/>
      <c r="DD721" s="136"/>
      <c r="DE721" s="134"/>
      <c r="DF721" s="134"/>
      <c r="DG721" s="134"/>
      <c r="DH721" s="134"/>
      <c r="DI721" s="134"/>
      <c r="DJ721" s="134"/>
      <c r="DK721" s="134"/>
      <c r="DL721" s="134"/>
      <c r="DM721" s="134"/>
      <c r="DN721" s="134"/>
      <c r="DO721" s="134"/>
      <c r="DP721" s="134"/>
      <c r="DQ721" s="134"/>
      <c r="DR721" s="134"/>
      <c r="DS721" s="134"/>
      <c r="DT721" s="134"/>
      <c r="DU721" s="134"/>
      <c r="DV721" s="134"/>
      <c r="DW721" s="134"/>
      <c r="DX721" s="134"/>
      <c r="DY721" s="134"/>
      <c r="DZ721" s="134"/>
      <c r="EA721" s="134"/>
      <c r="EB721" s="134"/>
      <c r="EC721" s="134"/>
      <c r="ED721" s="134"/>
      <c r="EE721" s="134"/>
      <c r="EF721" s="134"/>
    </row>
    <row r="722" spans="13:136" s="2" customFormat="1" hidden="1" x14ac:dyDescent="0.5">
      <c r="M722" s="137"/>
      <c r="N722" s="137"/>
      <c r="O722" s="137"/>
      <c r="P722" s="137"/>
      <c r="Q722" s="137"/>
      <c r="R722" s="137"/>
      <c r="S722" s="137"/>
      <c r="T722" s="137"/>
      <c r="U722" s="137"/>
      <c r="V722" s="137"/>
      <c r="DD722" s="136"/>
      <c r="DE722" s="134"/>
      <c r="DF722" s="134"/>
      <c r="DG722" s="134"/>
      <c r="DH722" s="134"/>
      <c r="DI722" s="134"/>
      <c r="DJ722" s="134"/>
      <c r="DK722" s="134"/>
      <c r="DL722" s="134"/>
      <c r="DM722" s="134"/>
      <c r="DN722" s="134"/>
      <c r="DO722" s="134"/>
      <c r="DP722" s="134"/>
      <c r="DQ722" s="134"/>
      <c r="DR722" s="134"/>
      <c r="DS722" s="134"/>
      <c r="DT722" s="134"/>
      <c r="DU722" s="134"/>
      <c r="DV722" s="134"/>
      <c r="DW722" s="134"/>
      <c r="DX722" s="134"/>
      <c r="DY722" s="134"/>
      <c r="DZ722" s="134"/>
      <c r="EA722" s="134"/>
      <c r="EB722" s="134"/>
      <c r="EC722" s="134"/>
      <c r="ED722" s="134"/>
      <c r="EE722" s="134"/>
      <c r="EF722" s="134"/>
    </row>
    <row r="723" spans="13:136" s="2" customFormat="1" hidden="1" x14ac:dyDescent="0.5">
      <c r="M723" s="137"/>
      <c r="N723" s="137"/>
      <c r="O723" s="137"/>
      <c r="P723" s="137"/>
      <c r="Q723" s="137"/>
      <c r="R723" s="137"/>
      <c r="S723" s="137"/>
      <c r="T723" s="137"/>
      <c r="U723" s="137"/>
      <c r="V723" s="137"/>
      <c r="DD723" s="136"/>
      <c r="DE723" s="134"/>
      <c r="DF723" s="134"/>
      <c r="DG723" s="134"/>
      <c r="DH723" s="134"/>
      <c r="DI723" s="134"/>
      <c r="DJ723" s="134"/>
      <c r="DK723" s="134"/>
      <c r="DL723" s="134"/>
      <c r="DM723" s="134"/>
      <c r="DN723" s="134"/>
      <c r="DO723" s="134"/>
      <c r="DP723" s="134"/>
      <c r="DQ723" s="134"/>
      <c r="DR723" s="134"/>
      <c r="DS723" s="134"/>
      <c r="DT723" s="134"/>
      <c r="DU723" s="134"/>
      <c r="DV723" s="134"/>
      <c r="DW723" s="134"/>
      <c r="DX723" s="134"/>
      <c r="DY723" s="134"/>
      <c r="DZ723" s="134"/>
      <c r="EA723" s="134"/>
      <c r="EB723" s="134"/>
      <c r="EC723" s="134"/>
      <c r="ED723" s="134"/>
      <c r="EE723" s="134"/>
      <c r="EF723" s="134"/>
    </row>
    <row r="724" spans="13:136" s="2" customFormat="1" hidden="1" x14ac:dyDescent="0.5">
      <c r="M724" s="137"/>
      <c r="N724" s="137"/>
      <c r="O724" s="137"/>
      <c r="P724" s="137"/>
      <c r="Q724" s="137"/>
      <c r="R724" s="137"/>
      <c r="S724" s="137"/>
      <c r="T724" s="137"/>
      <c r="U724" s="137"/>
      <c r="V724" s="137"/>
      <c r="DD724" s="136"/>
      <c r="DE724" s="134"/>
      <c r="DF724" s="134"/>
      <c r="DG724" s="134"/>
      <c r="DH724" s="134"/>
      <c r="DI724" s="134"/>
      <c r="DJ724" s="134"/>
      <c r="DK724" s="134"/>
      <c r="DL724" s="134"/>
      <c r="DM724" s="134"/>
      <c r="DN724" s="134"/>
      <c r="DO724" s="134"/>
      <c r="DP724" s="134"/>
      <c r="DQ724" s="134"/>
      <c r="DR724" s="134"/>
      <c r="DS724" s="134"/>
      <c r="DT724" s="134"/>
      <c r="DU724" s="134"/>
      <c r="DV724" s="134"/>
      <c r="DW724" s="134"/>
      <c r="DX724" s="134"/>
      <c r="DY724" s="134"/>
      <c r="DZ724" s="134"/>
      <c r="EA724" s="134"/>
      <c r="EB724" s="134"/>
      <c r="EC724" s="134"/>
      <c r="ED724" s="134"/>
      <c r="EE724" s="134"/>
      <c r="EF724" s="134"/>
    </row>
    <row r="725" spans="13:136" s="2" customFormat="1" hidden="1" x14ac:dyDescent="0.5">
      <c r="M725" s="137"/>
      <c r="N725" s="137"/>
      <c r="O725" s="137"/>
      <c r="P725" s="137"/>
      <c r="Q725" s="137"/>
      <c r="R725" s="137"/>
      <c r="S725" s="137"/>
      <c r="T725" s="137"/>
      <c r="U725" s="137"/>
      <c r="V725" s="137"/>
      <c r="DD725" s="136"/>
      <c r="DE725" s="134"/>
      <c r="DF725" s="134"/>
      <c r="DG725" s="134"/>
      <c r="DH725" s="134"/>
      <c r="DI725" s="134"/>
      <c r="DJ725" s="134"/>
      <c r="DK725" s="134"/>
      <c r="DL725" s="134"/>
      <c r="DM725" s="134"/>
      <c r="DN725" s="134"/>
      <c r="DO725" s="134"/>
      <c r="DP725" s="134"/>
      <c r="DQ725" s="134"/>
      <c r="DR725" s="134"/>
      <c r="DS725" s="134"/>
      <c r="DT725" s="134"/>
      <c r="DU725" s="134"/>
      <c r="DV725" s="134"/>
      <c r="DW725" s="134"/>
      <c r="DX725" s="134"/>
      <c r="DY725" s="134"/>
      <c r="DZ725" s="134"/>
      <c r="EA725" s="134"/>
      <c r="EB725" s="134"/>
      <c r="EC725" s="134"/>
      <c r="ED725" s="134"/>
      <c r="EE725" s="134"/>
      <c r="EF725" s="134"/>
    </row>
    <row r="726" spans="13:136" s="2" customFormat="1" hidden="1" x14ac:dyDescent="0.5">
      <c r="M726" s="137"/>
      <c r="N726" s="137"/>
      <c r="O726" s="137"/>
      <c r="P726" s="137"/>
      <c r="Q726" s="137"/>
      <c r="R726" s="137"/>
      <c r="S726" s="137"/>
      <c r="T726" s="137"/>
      <c r="U726" s="137"/>
      <c r="V726" s="137"/>
      <c r="DD726" s="136"/>
      <c r="DE726" s="134"/>
      <c r="DF726" s="134"/>
      <c r="DG726" s="134"/>
      <c r="DH726" s="134"/>
      <c r="DI726" s="134"/>
      <c r="DJ726" s="134"/>
      <c r="DK726" s="134"/>
      <c r="DL726" s="134"/>
      <c r="DM726" s="134"/>
      <c r="DN726" s="134"/>
      <c r="DO726" s="134"/>
      <c r="DP726" s="134"/>
      <c r="DQ726" s="134"/>
      <c r="DR726" s="134"/>
      <c r="DS726" s="134"/>
      <c r="DT726" s="134"/>
      <c r="DU726" s="134"/>
      <c r="DV726" s="134"/>
      <c r="DW726" s="134"/>
      <c r="DX726" s="134"/>
      <c r="DY726" s="134"/>
      <c r="DZ726" s="134"/>
      <c r="EA726" s="134"/>
      <c r="EB726" s="134"/>
      <c r="EC726" s="134"/>
      <c r="ED726" s="134"/>
      <c r="EE726" s="134"/>
      <c r="EF726" s="134"/>
    </row>
    <row r="727" spans="13:136" s="2" customFormat="1" hidden="1" x14ac:dyDescent="0.5">
      <c r="M727" s="137"/>
      <c r="N727" s="137"/>
      <c r="O727" s="137"/>
      <c r="P727" s="137"/>
      <c r="Q727" s="137"/>
      <c r="R727" s="137"/>
      <c r="S727" s="137"/>
      <c r="T727" s="137"/>
      <c r="U727" s="137"/>
      <c r="V727" s="137"/>
      <c r="DD727" s="136"/>
      <c r="DE727" s="134"/>
      <c r="DF727" s="134"/>
      <c r="DG727" s="134"/>
      <c r="DH727" s="134"/>
      <c r="DI727" s="134"/>
      <c r="DJ727" s="134"/>
      <c r="DK727" s="134"/>
      <c r="DL727" s="134"/>
      <c r="DM727" s="134"/>
      <c r="DN727" s="134"/>
      <c r="DO727" s="134"/>
      <c r="DP727" s="134"/>
      <c r="DQ727" s="134"/>
      <c r="DR727" s="134"/>
      <c r="DS727" s="134"/>
      <c r="DT727" s="134"/>
      <c r="DU727" s="134"/>
      <c r="DV727" s="134"/>
      <c r="DW727" s="134"/>
      <c r="DX727" s="134"/>
      <c r="DY727" s="134"/>
      <c r="DZ727" s="134"/>
      <c r="EA727" s="134"/>
      <c r="EB727" s="134"/>
      <c r="EC727" s="134"/>
      <c r="ED727" s="134"/>
      <c r="EE727" s="134"/>
      <c r="EF727" s="134"/>
    </row>
    <row r="728" spans="13:136" s="2" customFormat="1" hidden="1" x14ac:dyDescent="0.5">
      <c r="M728" s="137"/>
      <c r="N728" s="137"/>
      <c r="O728" s="137"/>
      <c r="P728" s="137"/>
      <c r="Q728" s="137"/>
      <c r="R728" s="137"/>
      <c r="S728" s="137"/>
      <c r="T728" s="137"/>
      <c r="U728" s="137"/>
      <c r="V728" s="137"/>
      <c r="DD728" s="136"/>
      <c r="DE728" s="134"/>
      <c r="DF728" s="134"/>
      <c r="DG728" s="134"/>
      <c r="DH728" s="134"/>
      <c r="DI728" s="134"/>
      <c r="DJ728" s="134"/>
      <c r="DK728" s="134"/>
      <c r="DL728" s="134"/>
      <c r="DM728" s="134"/>
      <c r="DN728" s="134"/>
      <c r="DO728" s="134"/>
      <c r="DP728" s="134"/>
      <c r="DQ728" s="134"/>
      <c r="DR728" s="134"/>
      <c r="DS728" s="134"/>
      <c r="DT728" s="134"/>
      <c r="DU728" s="134"/>
      <c r="DV728" s="134"/>
      <c r="DW728" s="134"/>
      <c r="DX728" s="134"/>
      <c r="DY728" s="134"/>
      <c r="DZ728" s="134"/>
      <c r="EA728" s="134"/>
      <c r="EB728" s="134"/>
      <c r="EC728" s="134"/>
      <c r="ED728" s="134"/>
      <c r="EE728" s="134"/>
      <c r="EF728" s="134"/>
    </row>
    <row r="729" spans="13:136" s="2" customFormat="1" hidden="1" x14ac:dyDescent="0.5">
      <c r="M729" s="137"/>
      <c r="N729" s="137"/>
      <c r="O729" s="137"/>
      <c r="P729" s="137"/>
      <c r="Q729" s="137"/>
      <c r="R729" s="137"/>
      <c r="S729" s="137"/>
      <c r="T729" s="137"/>
      <c r="U729" s="137"/>
      <c r="V729" s="137"/>
      <c r="DD729" s="136"/>
      <c r="DE729" s="134"/>
      <c r="DF729" s="134"/>
      <c r="DG729" s="134"/>
      <c r="DH729" s="134"/>
      <c r="DI729" s="134"/>
      <c r="DJ729" s="134"/>
      <c r="DK729" s="134"/>
      <c r="DL729" s="134"/>
      <c r="DM729" s="134"/>
      <c r="DN729" s="134"/>
      <c r="DO729" s="134"/>
      <c r="DP729" s="134"/>
      <c r="DQ729" s="134"/>
      <c r="DR729" s="134"/>
      <c r="DS729" s="134"/>
      <c r="DT729" s="134"/>
      <c r="DU729" s="134"/>
      <c r="DV729" s="134"/>
      <c r="DW729" s="134"/>
      <c r="DX729" s="134"/>
      <c r="DY729" s="134"/>
      <c r="DZ729" s="134"/>
      <c r="EA729" s="134"/>
      <c r="EB729" s="134"/>
      <c r="EC729" s="134"/>
      <c r="ED729" s="134"/>
      <c r="EE729" s="134"/>
      <c r="EF729" s="134"/>
    </row>
    <row r="730" spans="13:136" s="2" customFormat="1" hidden="1" x14ac:dyDescent="0.5">
      <c r="M730" s="137"/>
      <c r="N730" s="137"/>
      <c r="O730" s="137"/>
      <c r="P730" s="137"/>
      <c r="Q730" s="137"/>
      <c r="R730" s="137"/>
      <c r="S730" s="137"/>
      <c r="T730" s="137"/>
      <c r="U730" s="137"/>
      <c r="V730" s="137"/>
      <c r="DD730" s="136"/>
      <c r="DE730" s="134"/>
      <c r="DF730" s="134"/>
      <c r="DG730" s="134"/>
      <c r="DH730" s="134"/>
      <c r="DI730" s="134"/>
      <c r="DJ730" s="134"/>
      <c r="DK730" s="134"/>
      <c r="DL730" s="134"/>
      <c r="DM730" s="134"/>
      <c r="DN730" s="134"/>
      <c r="DO730" s="134"/>
      <c r="DP730" s="134"/>
      <c r="DQ730" s="134"/>
      <c r="DR730" s="134"/>
      <c r="DS730" s="134"/>
      <c r="DT730" s="134"/>
      <c r="DU730" s="134"/>
      <c r="DV730" s="134"/>
      <c r="DW730" s="134"/>
      <c r="DX730" s="134"/>
      <c r="DY730" s="134"/>
      <c r="DZ730" s="134"/>
      <c r="EA730" s="134"/>
      <c r="EB730" s="134"/>
      <c r="EC730" s="134"/>
      <c r="ED730" s="134"/>
      <c r="EE730" s="134"/>
      <c r="EF730" s="134"/>
    </row>
    <row r="731" spans="13:136" s="2" customFormat="1" hidden="1" x14ac:dyDescent="0.5">
      <c r="M731" s="137"/>
      <c r="N731" s="137"/>
      <c r="O731" s="137"/>
      <c r="P731" s="137"/>
      <c r="Q731" s="137"/>
      <c r="R731" s="137"/>
      <c r="S731" s="137"/>
      <c r="T731" s="137"/>
      <c r="U731" s="137"/>
      <c r="V731" s="137"/>
      <c r="DD731" s="136"/>
      <c r="DE731" s="134"/>
      <c r="DF731" s="134"/>
      <c r="DG731" s="134"/>
      <c r="DH731" s="134"/>
      <c r="DI731" s="134"/>
      <c r="DJ731" s="134"/>
      <c r="DK731" s="134"/>
      <c r="DL731" s="134"/>
      <c r="DM731" s="134"/>
      <c r="DN731" s="134"/>
      <c r="DO731" s="134"/>
      <c r="DP731" s="134"/>
      <c r="DQ731" s="134"/>
      <c r="DR731" s="134"/>
      <c r="DS731" s="134"/>
      <c r="DT731" s="134"/>
      <c r="DU731" s="134"/>
      <c r="DV731" s="134"/>
      <c r="DW731" s="134"/>
      <c r="DX731" s="134"/>
      <c r="DY731" s="134"/>
      <c r="DZ731" s="134"/>
      <c r="EA731" s="134"/>
      <c r="EB731" s="134"/>
      <c r="EC731" s="134"/>
      <c r="ED731" s="134"/>
      <c r="EE731" s="134"/>
      <c r="EF731" s="134"/>
    </row>
    <row r="732" spans="13:136" s="2" customFormat="1" hidden="1" x14ac:dyDescent="0.5">
      <c r="M732" s="137"/>
      <c r="N732" s="137"/>
      <c r="O732" s="137"/>
      <c r="P732" s="137"/>
      <c r="Q732" s="137"/>
      <c r="R732" s="137"/>
      <c r="S732" s="137"/>
      <c r="T732" s="137"/>
      <c r="U732" s="137"/>
      <c r="V732" s="137"/>
      <c r="DD732" s="136"/>
      <c r="DE732" s="134"/>
      <c r="DF732" s="134"/>
      <c r="DG732" s="134"/>
      <c r="DH732" s="134"/>
      <c r="DI732" s="134"/>
      <c r="DJ732" s="134"/>
      <c r="DK732" s="134"/>
      <c r="DL732" s="134"/>
      <c r="DM732" s="134"/>
      <c r="DN732" s="134"/>
      <c r="DO732" s="134"/>
      <c r="DP732" s="134"/>
      <c r="DQ732" s="134"/>
      <c r="DR732" s="134"/>
      <c r="DS732" s="134"/>
      <c r="DT732" s="134"/>
      <c r="DU732" s="134"/>
      <c r="DV732" s="134"/>
      <c r="DW732" s="134"/>
      <c r="DX732" s="134"/>
      <c r="DY732" s="134"/>
      <c r="DZ732" s="134"/>
      <c r="EA732" s="134"/>
      <c r="EB732" s="134"/>
      <c r="EC732" s="134"/>
      <c r="ED732" s="134"/>
      <c r="EE732" s="134"/>
      <c r="EF732" s="134"/>
    </row>
    <row r="733" spans="13:136" s="2" customFormat="1" hidden="1" x14ac:dyDescent="0.5">
      <c r="M733" s="137"/>
      <c r="N733" s="137"/>
      <c r="O733" s="137"/>
      <c r="P733" s="137"/>
      <c r="Q733" s="137"/>
      <c r="R733" s="137"/>
      <c r="S733" s="137"/>
      <c r="T733" s="137"/>
      <c r="U733" s="137"/>
      <c r="V733" s="137"/>
      <c r="DD733" s="136"/>
      <c r="DE733" s="134"/>
      <c r="DF733" s="134"/>
      <c r="DG733" s="134"/>
      <c r="DH733" s="134"/>
      <c r="DI733" s="134"/>
      <c r="DJ733" s="134"/>
      <c r="DK733" s="134"/>
      <c r="DL733" s="134"/>
      <c r="DM733" s="134"/>
      <c r="DN733" s="134"/>
      <c r="DO733" s="134"/>
      <c r="DP733" s="134"/>
      <c r="DQ733" s="134"/>
      <c r="DR733" s="134"/>
      <c r="DS733" s="134"/>
      <c r="DT733" s="134"/>
      <c r="DU733" s="134"/>
      <c r="DV733" s="134"/>
      <c r="DW733" s="134"/>
      <c r="DX733" s="134"/>
      <c r="DY733" s="134"/>
      <c r="DZ733" s="134"/>
      <c r="EA733" s="134"/>
      <c r="EB733" s="134"/>
      <c r="EC733" s="134"/>
      <c r="ED733" s="134"/>
      <c r="EE733" s="134"/>
      <c r="EF733" s="134"/>
    </row>
    <row r="734" spans="13:136" s="2" customFormat="1" hidden="1" x14ac:dyDescent="0.5">
      <c r="M734" s="137"/>
      <c r="N734" s="137"/>
      <c r="O734" s="137"/>
      <c r="P734" s="137"/>
      <c r="Q734" s="137"/>
      <c r="R734" s="137"/>
      <c r="S734" s="137"/>
      <c r="T734" s="137"/>
      <c r="U734" s="137"/>
      <c r="V734" s="137"/>
      <c r="DD734" s="136"/>
      <c r="DE734" s="134"/>
      <c r="DF734" s="134"/>
      <c r="DG734" s="134"/>
      <c r="DH734" s="134"/>
      <c r="DI734" s="134"/>
      <c r="DJ734" s="134"/>
      <c r="DK734" s="134"/>
      <c r="DL734" s="134"/>
      <c r="DM734" s="134"/>
      <c r="DN734" s="134"/>
      <c r="DO734" s="134"/>
      <c r="DP734" s="134"/>
      <c r="DQ734" s="134"/>
      <c r="DR734" s="134"/>
      <c r="DS734" s="134"/>
      <c r="DT734" s="134"/>
      <c r="DU734" s="134"/>
      <c r="DV734" s="134"/>
      <c r="DW734" s="134"/>
      <c r="DX734" s="134"/>
      <c r="DY734" s="134"/>
      <c r="DZ734" s="134"/>
      <c r="EA734" s="134"/>
      <c r="EB734" s="134"/>
      <c r="EC734" s="134"/>
      <c r="ED734" s="134"/>
      <c r="EE734" s="134"/>
      <c r="EF734" s="134"/>
    </row>
    <row r="735" spans="13:136" s="2" customFormat="1" hidden="1" x14ac:dyDescent="0.5">
      <c r="M735" s="137"/>
      <c r="N735" s="137"/>
      <c r="O735" s="137"/>
      <c r="P735" s="137"/>
      <c r="Q735" s="137"/>
      <c r="R735" s="137"/>
      <c r="S735" s="137"/>
      <c r="T735" s="137"/>
      <c r="U735" s="137"/>
      <c r="V735" s="137"/>
      <c r="DD735" s="136"/>
      <c r="DE735" s="134"/>
      <c r="DF735" s="134"/>
      <c r="DG735" s="134"/>
      <c r="DH735" s="134"/>
      <c r="DI735" s="134"/>
      <c r="DJ735" s="134"/>
      <c r="DK735" s="134"/>
      <c r="DL735" s="134"/>
      <c r="DM735" s="134"/>
      <c r="DN735" s="134"/>
      <c r="DO735" s="134"/>
      <c r="DP735" s="134"/>
      <c r="DQ735" s="134"/>
      <c r="DR735" s="134"/>
      <c r="DS735" s="134"/>
      <c r="DT735" s="134"/>
      <c r="DU735" s="134"/>
      <c r="DV735" s="134"/>
      <c r="DW735" s="134"/>
      <c r="DX735" s="134"/>
      <c r="DY735" s="134"/>
      <c r="DZ735" s="134"/>
      <c r="EA735" s="134"/>
      <c r="EB735" s="134"/>
      <c r="EC735" s="134"/>
      <c r="ED735" s="134"/>
      <c r="EE735" s="134"/>
      <c r="EF735" s="134"/>
    </row>
    <row r="736" spans="13:136" s="2" customFormat="1" hidden="1" x14ac:dyDescent="0.5">
      <c r="M736" s="137"/>
      <c r="N736" s="137"/>
      <c r="O736" s="137"/>
      <c r="P736" s="137"/>
      <c r="Q736" s="137"/>
      <c r="R736" s="137"/>
      <c r="S736" s="137"/>
      <c r="T736" s="137"/>
      <c r="U736" s="137"/>
      <c r="V736" s="137"/>
      <c r="DD736" s="136"/>
      <c r="DE736" s="134"/>
      <c r="DF736" s="134"/>
      <c r="DG736" s="134"/>
      <c r="DH736" s="134"/>
      <c r="DI736" s="134"/>
      <c r="DJ736" s="134"/>
      <c r="DK736" s="134"/>
      <c r="DL736" s="134"/>
      <c r="DM736" s="134"/>
      <c r="DN736" s="134"/>
      <c r="DO736" s="134"/>
      <c r="DP736" s="134"/>
      <c r="DQ736" s="134"/>
      <c r="DR736" s="134"/>
      <c r="DS736" s="134"/>
      <c r="DT736" s="134"/>
      <c r="DU736" s="134"/>
      <c r="DV736" s="134"/>
      <c r="DW736" s="134"/>
      <c r="DX736" s="134"/>
      <c r="DY736" s="134"/>
      <c r="DZ736" s="134"/>
      <c r="EA736" s="134"/>
      <c r="EB736" s="134"/>
      <c r="EC736" s="134"/>
      <c r="ED736" s="134"/>
      <c r="EE736" s="134"/>
      <c r="EF736" s="134"/>
    </row>
    <row r="737" spans="13:136" s="2" customFormat="1" hidden="1" x14ac:dyDescent="0.5">
      <c r="M737" s="137"/>
      <c r="N737" s="137"/>
      <c r="O737" s="137"/>
      <c r="P737" s="137"/>
      <c r="Q737" s="137"/>
      <c r="R737" s="137"/>
      <c r="S737" s="137"/>
      <c r="T737" s="137"/>
      <c r="U737" s="137"/>
      <c r="V737" s="137"/>
      <c r="DD737" s="136"/>
      <c r="DE737" s="134"/>
      <c r="DF737" s="134"/>
      <c r="DG737" s="134"/>
      <c r="DH737" s="134"/>
      <c r="DI737" s="134"/>
      <c r="DJ737" s="134"/>
      <c r="DK737" s="134"/>
      <c r="DL737" s="134"/>
      <c r="DM737" s="134"/>
      <c r="DN737" s="134"/>
      <c r="DO737" s="134"/>
      <c r="DP737" s="134"/>
      <c r="DQ737" s="134"/>
      <c r="DR737" s="134"/>
      <c r="DS737" s="134"/>
      <c r="DT737" s="134"/>
      <c r="DU737" s="134"/>
      <c r="DV737" s="134"/>
      <c r="DW737" s="134"/>
      <c r="DX737" s="134"/>
      <c r="DY737" s="134"/>
      <c r="DZ737" s="134"/>
      <c r="EA737" s="134"/>
      <c r="EB737" s="134"/>
      <c r="EC737" s="134"/>
      <c r="ED737" s="134"/>
      <c r="EE737" s="134"/>
      <c r="EF737" s="134"/>
    </row>
    <row r="738" spans="13:136" s="2" customFormat="1" hidden="1" x14ac:dyDescent="0.5">
      <c r="M738" s="137"/>
      <c r="N738" s="137"/>
      <c r="O738" s="137"/>
      <c r="P738" s="137"/>
      <c r="Q738" s="137"/>
      <c r="R738" s="137"/>
      <c r="S738" s="137"/>
      <c r="T738" s="137"/>
      <c r="U738" s="137"/>
      <c r="V738" s="137"/>
      <c r="DD738" s="136"/>
      <c r="DE738" s="134"/>
      <c r="DF738" s="134"/>
      <c r="DG738" s="134"/>
      <c r="DH738" s="134"/>
      <c r="DI738" s="134"/>
      <c r="DJ738" s="134"/>
      <c r="DK738" s="134"/>
      <c r="DL738" s="134"/>
      <c r="DM738" s="134"/>
      <c r="DN738" s="134"/>
      <c r="DO738" s="134"/>
      <c r="DP738" s="134"/>
      <c r="DQ738" s="134"/>
      <c r="DR738" s="134"/>
      <c r="DS738" s="134"/>
      <c r="DT738" s="134"/>
      <c r="DU738" s="134"/>
      <c r="DV738" s="134"/>
      <c r="DW738" s="134"/>
      <c r="DX738" s="134"/>
      <c r="DY738" s="134"/>
      <c r="DZ738" s="134"/>
      <c r="EA738" s="134"/>
      <c r="EB738" s="134"/>
      <c r="EC738" s="134"/>
      <c r="ED738" s="134"/>
      <c r="EE738" s="134"/>
      <c r="EF738" s="134"/>
    </row>
    <row r="739" spans="13:136" s="2" customFormat="1" hidden="1" x14ac:dyDescent="0.5">
      <c r="M739" s="137"/>
      <c r="N739" s="137"/>
      <c r="O739" s="137"/>
      <c r="P739" s="137"/>
      <c r="Q739" s="137"/>
      <c r="R739" s="137"/>
      <c r="S739" s="137"/>
      <c r="T739" s="137"/>
      <c r="U739" s="137"/>
      <c r="V739" s="137"/>
      <c r="DD739" s="136"/>
      <c r="DE739" s="134"/>
      <c r="DF739" s="134"/>
      <c r="DG739" s="134"/>
      <c r="DH739" s="134"/>
      <c r="DI739" s="134"/>
      <c r="DJ739" s="134"/>
      <c r="DK739" s="134"/>
      <c r="DL739" s="134"/>
      <c r="DM739" s="134"/>
      <c r="DN739" s="134"/>
      <c r="DO739" s="134"/>
      <c r="DP739" s="134"/>
      <c r="DQ739" s="134"/>
      <c r="DR739" s="134"/>
      <c r="DS739" s="134"/>
      <c r="DT739" s="134"/>
      <c r="DU739" s="134"/>
      <c r="DV739" s="134"/>
      <c r="DW739" s="134"/>
      <c r="DX739" s="134"/>
      <c r="DY739" s="134"/>
      <c r="DZ739" s="134"/>
      <c r="EA739" s="134"/>
      <c r="EB739" s="134"/>
      <c r="EC739" s="134"/>
      <c r="ED739" s="134"/>
      <c r="EE739" s="134"/>
      <c r="EF739" s="134"/>
    </row>
    <row r="740" spans="13:136" s="2" customFormat="1" hidden="1" x14ac:dyDescent="0.5">
      <c r="M740" s="137"/>
      <c r="N740" s="137"/>
      <c r="O740" s="137"/>
      <c r="P740" s="137"/>
      <c r="Q740" s="137"/>
      <c r="R740" s="137"/>
      <c r="S740" s="137"/>
      <c r="T740" s="137"/>
      <c r="U740" s="137"/>
      <c r="V740" s="137"/>
      <c r="DD740" s="136"/>
      <c r="DE740" s="134"/>
      <c r="DF740" s="134"/>
      <c r="DG740" s="134"/>
      <c r="DH740" s="134"/>
      <c r="DI740" s="134"/>
      <c r="DJ740" s="134"/>
      <c r="DK740" s="134"/>
      <c r="DL740" s="134"/>
      <c r="DM740" s="134"/>
      <c r="DN740" s="134"/>
      <c r="DO740" s="134"/>
      <c r="DP740" s="134"/>
      <c r="DQ740" s="134"/>
      <c r="DR740" s="134"/>
      <c r="DS740" s="134"/>
      <c r="DT740" s="134"/>
      <c r="DU740" s="134"/>
      <c r="DV740" s="134"/>
      <c r="DW740" s="134"/>
      <c r="DX740" s="134"/>
      <c r="DY740" s="134"/>
      <c r="DZ740" s="134"/>
      <c r="EA740" s="134"/>
      <c r="EB740" s="134"/>
      <c r="EC740" s="134"/>
      <c r="ED740" s="134"/>
      <c r="EE740" s="134"/>
      <c r="EF740" s="134"/>
    </row>
    <row r="741" spans="13:136" s="2" customFormat="1" hidden="1" x14ac:dyDescent="0.5">
      <c r="M741" s="137"/>
      <c r="N741" s="137"/>
      <c r="O741" s="137"/>
      <c r="P741" s="137"/>
      <c r="Q741" s="137"/>
      <c r="R741" s="137"/>
      <c r="S741" s="137"/>
      <c r="T741" s="137"/>
      <c r="U741" s="137"/>
      <c r="V741" s="137"/>
      <c r="DD741" s="136"/>
      <c r="DE741" s="134"/>
      <c r="DF741" s="134"/>
      <c r="DG741" s="134"/>
      <c r="DH741" s="134"/>
      <c r="DI741" s="134"/>
      <c r="DJ741" s="134"/>
      <c r="DK741" s="134"/>
      <c r="DL741" s="134"/>
      <c r="DM741" s="134"/>
      <c r="DN741" s="134"/>
      <c r="DO741" s="134"/>
      <c r="DP741" s="134"/>
      <c r="DQ741" s="134"/>
      <c r="DR741" s="134"/>
      <c r="DS741" s="134"/>
      <c r="DT741" s="134"/>
      <c r="DU741" s="134"/>
      <c r="DV741" s="134"/>
      <c r="DW741" s="134"/>
      <c r="DX741" s="134"/>
      <c r="DY741" s="134"/>
      <c r="DZ741" s="134"/>
      <c r="EA741" s="134"/>
      <c r="EB741" s="134"/>
      <c r="EC741" s="134"/>
      <c r="ED741" s="134"/>
      <c r="EE741" s="134"/>
      <c r="EF741" s="134"/>
    </row>
    <row r="742" spans="13:136" s="2" customFormat="1" hidden="1" x14ac:dyDescent="0.5">
      <c r="M742" s="137"/>
      <c r="N742" s="137"/>
      <c r="O742" s="137"/>
      <c r="P742" s="137"/>
      <c r="Q742" s="137"/>
      <c r="R742" s="137"/>
      <c r="S742" s="137"/>
      <c r="T742" s="137"/>
      <c r="U742" s="137"/>
      <c r="V742" s="137"/>
      <c r="DD742" s="136"/>
      <c r="DE742" s="134"/>
      <c r="DF742" s="134"/>
      <c r="DG742" s="134"/>
      <c r="DH742" s="134"/>
      <c r="DI742" s="134"/>
      <c r="DJ742" s="134"/>
      <c r="DK742" s="134"/>
      <c r="DL742" s="134"/>
      <c r="DM742" s="134"/>
      <c r="DN742" s="134"/>
      <c r="DO742" s="134"/>
      <c r="DP742" s="134"/>
      <c r="DQ742" s="134"/>
      <c r="DR742" s="134"/>
      <c r="DS742" s="134"/>
      <c r="DT742" s="134"/>
      <c r="DU742" s="134"/>
      <c r="DV742" s="134"/>
      <c r="DW742" s="134"/>
      <c r="DX742" s="134"/>
      <c r="DY742" s="134"/>
      <c r="DZ742" s="134"/>
      <c r="EA742" s="134"/>
      <c r="EB742" s="134"/>
      <c r="EC742" s="134"/>
      <c r="ED742" s="134"/>
      <c r="EE742" s="134"/>
      <c r="EF742" s="134"/>
    </row>
    <row r="743" spans="13:136" s="2" customFormat="1" hidden="1" x14ac:dyDescent="0.5">
      <c r="M743" s="137"/>
      <c r="N743" s="137"/>
      <c r="O743" s="137"/>
      <c r="P743" s="137"/>
      <c r="Q743" s="137"/>
      <c r="R743" s="137"/>
      <c r="S743" s="137"/>
      <c r="T743" s="137"/>
      <c r="U743" s="137"/>
      <c r="V743" s="137"/>
      <c r="DD743" s="136"/>
      <c r="DE743" s="134"/>
      <c r="DF743" s="134"/>
      <c r="DG743" s="134"/>
      <c r="DH743" s="134"/>
      <c r="DI743" s="134"/>
      <c r="DJ743" s="134"/>
      <c r="DK743" s="134"/>
      <c r="DL743" s="134"/>
      <c r="DM743" s="134"/>
      <c r="DN743" s="134"/>
      <c r="DO743" s="134"/>
      <c r="DP743" s="134"/>
      <c r="DQ743" s="134"/>
      <c r="DR743" s="134"/>
      <c r="DS743" s="134"/>
      <c r="DT743" s="134"/>
      <c r="DU743" s="134"/>
      <c r="DV743" s="134"/>
      <c r="DW743" s="134"/>
      <c r="DX743" s="134"/>
      <c r="DY743" s="134"/>
      <c r="DZ743" s="134"/>
      <c r="EA743" s="134"/>
      <c r="EB743" s="134"/>
      <c r="EC743" s="134"/>
      <c r="ED743" s="134"/>
      <c r="EE743" s="134"/>
      <c r="EF743" s="134"/>
    </row>
    <row r="744" spans="13:136" s="2" customFormat="1" hidden="1" x14ac:dyDescent="0.5">
      <c r="M744" s="137"/>
      <c r="N744" s="137"/>
      <c r="O744" s="137"/>
      <c r="P744" s="137"/>
      <c r="Q744" s="137"/>
      <c r="R744" s="137"/>
      <c r="S744" s="137"/>
      <c r="T744" s="137"/>
      <c r="U744" s="137"/>
      <c r="V744" s="137"/>
      <c r="DD744" s="136"/>
      <c r="DE744" s="134"/>
      <c r="DF744" s="134"/>
      <c r="DG744" s="134"/>
      <c r="DH744" s="134"/>
      <c r="DI744" s="134"/>
      <c r="DJ744" s="134"/>
      <c r="DK744" s="134"/>
      <c r="DL744" s="134"/>
      <c r="DM744" s="134"/>
      <c r="DN744" s="134"/>
      <c r="DO744" s="134"/>
      <c r="DP744" s="134"/>
      <c r="DQ744" s="134"/>
      <c r="DR744" s="134"/>
      <c r="DS744" s="134"/>
      <c r="DT744" s="134"/>
      <c r="DU744" s="134"/>
      <c r="DV744" s="134"/>
      <c r="DW744" s="134"/>
      <c r="DX744" s="134"/>
      <c r="DY744" s="134"/>
      <c r="DZ744" s="134"/>
      <c r="EA744" s="134"/>
      <c r="EB744" s="134"/>
      <c r="EC744" s="134"/>
      <c r="ED744" s="134"/>
      <c r="EE744" s="134"/>
      <c r="EF744" s="134"/>
    </row>
    <row r="745" spans="13:136" s="2" customFormat="1" hidden="1" x14ac:dyDescent="0.5">
      <c r="M745" s="137"/>
      <c r="N745" s="137"/>
      <c r="O745" s="137"/>
      <c r="P745" s="137"/>
      <c r="Q745" s="137"/>
      <c r="R745" s="137"/>
      <c r="S745" s="137"/>
      <c r="T745" s="137"/>
      <c r="U745" s="137"/>
      <c r="V745" s="137"/>
      <c r="DD745" s="136"/>
      <c r="DE745" s="134"/>
      <c r="DF745" s="134"/>
      <c r="DG745" s="134"/>
      <c r="DH745" s="134"/>
      <c r="DI745" s="134"/>
      <c r="DJ745" s="134"/>
      <c r="DK745" s="134"/>
      <c r="DL745" s="134"/>
      <c r="DM745" s="134"/>
      <c r="DN745" s="134"/>
      <c r="DO745" s="134"/>
      <c r="DP745" s="134"/>
      <c r="DQ745" s="134"/>
      <c r="DR745" s="134"/>
      <c r="DS745" s="134"/>
      <c r="DT745" s="134"/>
      <c r="DU745" s="134"/>
      <c r="DV745" s="134"/>
      <c r="DW745" s="134"/>
      <c r="DX745" s="134"/>
      <c r="DY745" s="134"/>
      <c r="DZ745" s="134"/>
      <c r="EA745" s="134"/>
      <c r="EB745" s="134"/>
      <c r="EC745" s="134"/>
      <c r="ED745" s="134"/>
      <c r="EE745" s="134"/>
      <c r="EF745" s="134"/>
    </row>
    <row r="746" spans="13:136" s="2" customFormat="1" hidden="1" x14ac:dyDescent="0.5">
      <c r="M746" s="137"/>
      <c r="N746" s="137"/>
      <c r="O746" s="137"/>
      <c r="P746" s="137"/>
      <c r="Q746" s="137"/>
      <c r="R746" s="137"/>
      <c r="S746" s="137"/>
      <c r="T746" s="137"/>
      <c r="U746" s="137"/>
      <c r="V746" s="137"/>
      <c r="DD746" s="136"/>
      <c r="DE746" s="134"/>
      <c r="DF746" s="134"/>
      <c r="DG746" s="134"/>
      <c r="DH746" s="134"/>
      <c r="DI746" s="134"/>
      <c r="DJ746" s="134"/>
      <c r="DK746" s="134"/>
      <c r="DL746" s="134"/>
      <c r="DM746" s="134"/>
      <c r="DN746" s="134"/>
      <c r="DO746" s="134"/>
      <c r="DP746" s="134"/>
      <c r="DQ746" s="134"/>
      <c r="DR746" s="134"/>
      <c r="DS746" s="134"/>
      <c r="DT746" s="134"/>
      <c r="DU746" s="134"/>
      <c r="DV746" s="134"/>
      <c r="DW746" s="134"/>
      <c r="DX746" s="134"/>
      <c r="DY746" s="134"/>
      <c r="DZ746" s="134"/>
      <c r="EA746" s="134"/>
      <c r="EB746" s="134"/>
      <c r="EC746" s="134"/>
      <c r="ED746" s="134"/>
      <c r="EE746" s="134"/>
      <c r="EF746" s="134"/>
    </row>
    <row r="747" spans="13:136" s="2" customFormat="1" hidden="1" x14ac:dyDescent="0.5">
      <c r="M747" s="137"/>
      <c r="N747" s="137"/>
      <c r="O747" s="137"/>
      <c r="P747" s="137"/>
      <c r="Q747" s="137"/>
      <c r="R747" s="137"/>
      <c r="S747" s="137"/>
      <c r="T747" s="137"/>
      <c r="U747" s="137"/>
      <c r="V747" s="137"/>
      <c r="DD747" s="136"/>
      <c r="DE747" s="134"/>
      <c r="DF747" s="134"/>
      <c r="DG747" s="134"/>
      <c r="DH747" s="134"/>
      <c r="DI747" s="134"/>
      <c r="DJ747" s="134"/>
      <c r="DK747" s="134"/>
      <c r="DL747" s="134"/>
      <c r="DM747" s="134"/>
      <c r="DN747" s="134"/>
      <c r="DO747" s="134"/>
      <c r="DP747" s="134"/>
      <c r="DQ747" s="134"/>
      <c r="DR747" s="134"/>
      <c r="DS747" s="134"/>
      <c r="DT747" s="134"/>
      <c r="DU747" s="134"/>
      <c r="DV747" s="134"/>
      <c r="DW747" s="134"/>
      <c r="DX747" s="134"/>
      <c r="DY747" s="134"/>
      <c r="DZ747" s="134"/>
      <c r="EA747" s="134"/>
      <c r="EB747" s="134"/>
      <c r="EC747" s="134"/>
      <c r="ED747" s="134"/>
      <c r="EE747" s="134"/>
      <c r="EF747" s="134"/>
    </row>
    <row r="748" spans="13:136" s="2" customFormat="1" hidden="1" x14ac:dyDescent="0.5">
      <c r="M748" s="137"/>
      <c r="N748" s="137"/>
      <c r="O748" s="137"/>
      <c r="P748" s="137"/>
      <c r="Q748" s="137"/>
      <c r="R748" s="137"/>
      <c r="S748" s="137"/>
      <c r="T748" s="137"/>
      <c r="U748" s="137"/>
      <c r="V748" s="137"/>
      <c r="DD748" s="136"/>
      <c r="DE748" s="134"/>
      <c r="DF748" s="134"/>
      <c r="DG748" s="134"/>
      <c r="DH748" s="134"/>
      <c r="DI748" s="134"/>
      <c r="DJ748" s="134"/>
      <c r="DK748" s="134"/>
      <c r="DL748" s="134"/>
      <c r="DM748" s="134"/>
      <c r="DN748" s="134"/>
      <c r="DO748" s="134"/>
      <c r="DP748" s="134"/>
      <c r="DQ748" s="134"/>
      <c r="DR748" s="134"/>
      <c r="DS748" s="134"/>
      <c r="DT748" s="134"/>
      <c r="DU748" s="134"/>
      <c r="DV748" s="134"/>
      <c r="DW748" s="134"/>
      <c r="DX748" s="134"/>
      <c r="DY748" s="134"/>
      <c r="DZ748" s="134"/>
      <c r="EA748" s="134"/>
      <c r="EB748" s="134"/>
      <c r="EC748" s="134"/>
      <c r="ED748" s="134"/>
      <c r="EE748" s="134"/>
      <c r="EF748" s="134"/>
    </row>
    <row r="749" spans="13:136" s="2" customFormat="1" hidden="1" x14ac:dyDescent="0.5">
      <c r="M749" s="137"/>
      <c r="N749" s="137"/>
      <c r="O749" s="137"/>
      <c r="P749" s="137"/>
      <c r="Q749" s="137"/>
      <c r="R749" s="137"/>
      <c r="S749" s="137"/>
      <c r="T749" s="137"/>
      <c r="U749" s="137"/>
      <c r="V749" s="137"/>
      <c r="DD749" s="136"/>
      <c r="DE749" s="134"/>
      <c r="DF749" s="134"/>
      <c r="DG749" s="134"/>
      <c r="DH749" s="134"/>
      <c r="DI749" s="134"/>
      <c r="DJ749" s="134"/>
      <c r="DK749" s="134"/>
      <c r="DL749" s="134"/>
      <c r="DM749" s="134"/>
      <c r="DN749" s="134"/>
      <c r="DO749" s="134"/>
      <c r="DP749" s="134"/>
      <c r="DQ749" s="134"/>
      <c r="DR749" s="134"/>
      <c r="DS749" s="134"/>
      <c r="DT749" s="134"/>
      <c r="DU749" s="134"/>
      <c r="DV749" s="134"/>
      <c r="DW749" s="134"/>
      <c r="DX749" s="134"/>
      <c r="DY749" s="134"/>
      <c r="DZ749" s="134"/>
      <c r="EA749" s="134"/>
      <c r="EB749" s="134"/>
      <c r="EC749" s="134"/>
      <c r="ED749" s="134"/>
      <c r="EE749" s="134"/>
      <c r="EF749" s="134"/>
    </row>
    <row r="750" spans="13:136" s="2" customFormat="1" hidden="1" x14ac:dyDescent="0.5">
      <c r="M750" s="137"/>
      <c r="N750" s="137"/>
      <c r="O750" s="137"/>
      <c r="P750" s="137"/>
      <c r="Q750" s="137"/>
      <c r="R750" s="137"/>
      <c r="S750" s="137"/>
      <c r="T750" s="137"/>
      <c r="U750" s="137"/>
      <c r="V750" s="137"/>
      <c r="DD750" s="136"/>
      <c r="DE750" s="134"/>
      <c r="DF750" s="134"/>
      <c r="DG750" s="134"/>
      <c r="DH750" s="134"/>
      <c r="DI750" s="134"/>
      <c r="DJ750" s="134"/>
      <c r="DK750" s="134"/>
      <c r="DL750" s="134"/>
      <c r="DM750" s="134"/>
      <c r="DN750" s="134"/>
      <c r="DO750" s="134"/>
      <c r="DP750" s="134"/>
      <c r="DQ750" s="134"/>
      <c r="DR750" s="134"/>
      <c r="DS750" s="134"/>
      <c r="DT750" s="134"/>
      <c r="DU750" s="134"/>
      <c r="DV750" s="134"/>
      <c r="DW750" s="134"/>
      <c r="DX750" s="134"/>
      <c r="DY750" s="134"/>
      <c r="DZ750" s="134"/>
      <c r="EA750" s="134"/>
      <c r="EB750" s="134"/>
      <c r="EC750" s="134"/>
      <c r="ED750" s="134"/>
      <c r="EE750" s="134"/>
      <c r="EF750" s="134"/>
    </row>
    <row r="751" spans="13:136" s="2" customFormat="1" hidden="1" x14ac:dyDescent="0.5">
      <c r="M751" s="137"/>
      <c r="N751" s="137"/>
      <c r="O751" s="137"/>
      <c r="P751" s="137"/>
      <c r="Q751" s="137"/>
      <c r="R751" s="137"/>
      <c r="S751" s="137"/>
      <c r="T751" s="137"/>
      <c r="U751" s="137"/>
      <c r="V751" s="137"/>
      <c r="DD751" s="136"/>
      <c r="DE751" s="134"/>
      <c r="DF751" s="134"/>
      <c r="DG751" s="134"/>
      <c r="DH751" s="134"/>
      <c r="DI751" s="134"/>
      <c r="DJ751" s="134"/>
      <c r="DK751" s="134"/>
      <c r="DL751" s="134"/>
      <c r="DM751" s="134"/>
      <c r="DN751" s="134"/>
      <c r="DO751" s="134"/>
      <c r="DP751" s="134"/>
      <c r="DQ751" s="134"/>
      <c r="DR751" s="134"/>
      <c r="DS751" s="134"/>
      <c r="DT751" s="134"/>
      <c r="DU751" s="134"/>
      <c r="DV751" s="134"/>
      <c r="DW751" s="134"/>
      <c r="DX751" s="134"/>
      <c r="DY751" s="134"/>
      <c r="DZ751" s="134"/>
      <c r="EA751" s="134"/>
      <c r="EB751" s="134"/>
      <c r="EC751" s="134"/>
      <c r="ED751" s="134"/>
      <c r="EE751" s="134"/>
      <c r="EF751" s="134"/>
    </row>
    <row r="752" spans="13:136" s="2" customFormat="1" hidden="1" x14ac:dyDescent="0.5">
      <c r="M752" s="137"/>
      <c r="N752" s="137"/>
      <c r="O752" s="137"/>
      <c r="P752" s="137"/>
      <c r="Q752" s="137"/>
      <c r="R752" s="137"/>
      <c r="S752" s="137"/>
      <c r="T752" s="137"/>
      <c r="U752" s="137"/>
      <c r="V752" s="137"/>
      <c r="DD752" s="136"/>
      <c r="DE752" s="134"/>
      <c r="DF752" s="134"/>
      <c r="DG752" s="134"/>
      <c r="DH752" s="134"/>
      <c r="DI752" s="134"/>
      <c r="DJ752" s="134"/>
      <c r="DK752" s="134"/>
      <c r="DL752" s="134"/>
      <c r="DM752" s="134"/>
      <c r="DN752" s="134"/>
      <c r="DO752" s="134"/>
      <c r="DP752" s="134"/>
      <c r="DQ752" s="134"/>
      <c r="DR752" s="134"/>
      <c r="DS752" s="134"/>
      <c r="DT752" s="134"/>
      <c r="DU752" s="134"/>
      <c r="DV752" s="134"/>
      <c r="DW752" s="134"/>
      <c r="DX752" s="134"/>
      <c r="DY752" s="134"/>
      <c r="DZ752" s="134"/>
      <c r="EA752" s="134"/>
      <c r="EB752" s="134"/>
      <c r="EC752" s="134"/>
      <c r="ED752" s="134"/>
      <c r="EE752" s="134"/>
      <c r="EF752" s="134"/>
    </row>
    <row r="753" spans="13:136" s="2" customFormat="1" hidden="1" x14ac:dyDescent="0.5">
      <c r="M753" s="137"/>
      <c r="N753" s="137"/>
      <c r="O753" s="137"/>
      <c r="P753" s="137"/>
      <c r="Q753" s="137"/>
      <c r="R753" s="137"/>
      <c r="S753" s="137"/>
      <c r="T753" s="137"/>
      <c r="U753" s="137"/>
      <c r="V753" s="137"/>
      <c r="DD753" s="136"/>
      <c r="DE753" s="134"/>
      <c r="DF753" s="134"/>
      <c r="DG753" s="134"/>
      <c r="DH753" s="134"/>
      <c r="DI753" s="134"/>
      <c r="DJ753" s="134"/>
      <c r="DK753" s="134"/>
      <c r="DL753" s="134"/>
      <c r="DM753" s="134"/>
      <c r="DN753" s="134"/>
      <c r="DO753" s="134"/>
      <c r="DP753" s="134"/>
      <c r="DQ753" s="134"/>
      <c r="DR753" s="134"/>
      <c r="DS753" s="134"/>
      <c r="DT753" s="134"/>
      <c r="DU753" s="134"/>
      <c r="DV753" s="134"/>
      <c r="DW753" s="134"/>
      <c r="DX753" s="134"/>
      <c r="DY753" s="134"/>
      <c r="DZ753" s="134"/>
      <c r="EA753" s="134"/>
      <c r="EB753" s="134"/>
      <c r="EC753" s="134"/>
      <c r="ED753" s="134"/>
      <c r="EE753" s="134"/>
      <c r="EF753" s="134"/>
    </row>
    <row r="754" spans="13:136" s="2" customFormat="1" hidden="1" x14ac:dyDescent="0.5">
      <c r="M754" s="137"/>
      <c r="N754" s="137"/>
      <c r="O754" s="137"/>
      <c r="P754" s="137"/>
      <c r="Q754" s="137"/>
      <c r="R754" s="137"/>
      <c r="S754" s="137"/>
      <c r="T754" s="137"/>
      <c r="U754" s="137"/>
      <c r="V754" s="137"/>
      <c r="DD754" s="136"/>
      <c r="DE754" s="134"/>
      <c r="DF754" s="134"/>
      <c r="DG754" s="134"/>
      <c r="DH754" s="134"/>
      <c r="DI754" s="134"/>
      <c r="DJ754" s="134"/>
      <c r="DK754" s="134"/>
      <c r="DL754" s="134"/>
      <c r="DM754" s="134"/>
      <c r="DN754" s="134"/>
      <c r="DO754" s="134"/>
      <c r="DP754" s="134"/>
      <c r="DQ754" s="134"/>
      <c r="DR754" s="134"/>
      <c r="DS754" s="134"/>
      <c r="DT754" s="134"/>
      <c r="DU754" s="134"/>
      <c r="DV754" s="134"/>
      <c r="DW754" s="134"/>
      <c r="DX754" s="134"/>
      <c r="DY754" s="134"/>
      <c r="DZ754" s="134"/>
      <c r="EA754" s="134"/>
      <c r="EB754" s="134"/>
      <c r="EC754" s="134"/>
      <c r="ED754" s="134"/>
      <c r="EE754" s="134"/>
      <c r="EF754" s="134"/>
    </row>
    <row r="755" spans="13:136" s="2" customFormat="1" hidden="1" x14ac:dyDescent="0.5">
      <c r="M755" s="137"/>
      <c r="N755" s="137"/>
      <c r="O755" s="137"/>
      <c r="P755" s="137"/>
      <c r="Q755" s="137"/>
      <c r="R755" s="137"/>
      <c r="S755" s="137"/>
      <c r="T755" s="137"/>
      <c r="U755" s="137"/>
      <c r="V755" s="137"/>
      <c r="DD755" s="136"/>
      <c r="DE755" s="134"/>
      <c r="DF755" s="134"/>
      <c r="DG755" s="134"/>
      <c r="DH755" s="134"/>
      <c r="DI755" s="134"/>
      <c r="DJ755" s="134"/>
      <c r="DK755" s="134"/>
      <c r="DL755" s="134"/>
      <c r="DM755" s="134"/>
      <c r="DN755" s="134"/>
      <c r="DO755" s="134"/>
      <c r="DP755" s="134"/>
      <c r="DQ755" s="134"/>
      <c r="DR755" s="134"/>
      <c r="DS755" s="134"/>
      <c r="DT755" s="134"/>
      <c r="DU755" s="134"/>
      <c r="DV755" s="134"/>
      <c r="DW755" s="134"/>
      <c r="DX755" s="134"/>
      <c r="DY755" s="134"/>
      <c r="DZ755" s="134"/>
      <c r="EA755" s="134"/>
      <c r="EB755" s="134"/>
      <c r="EC755" s="134"/>
      <c r="ED755" s="134"/>
      <c r="EE755" s="134"/>
      <c r="EF755" s="134"/>
    </row>
    <row r="756" spans="13:136" s="2" customFormat="1" hidden="1" x14ac:dyDescent="0.5">
      <c r="M756" s="137"/>
      <c r="N756" s="137"/>
      <c r="O756" s="137"/>
      <c r="P756" s="137"/>
      <c r="Q756" s="137"/>
      <c r="R756" s="137"/>
      <c r="S756" s="137"/>
      <c r="T756" s="137"/>
      <c r="U756" s="137"/>
      <c r="V756" s="137"/>
      <c r="DD756" s="136"/>
      <c r="DE756" s="134"/>
      <c r="DF756" s="134"/>
      <c r="DG756" s="134"/>
      <c r="DH756" s="134"/>
      <c r="DI756" s="134"/>
      <c r="DJ756" s="134"/>
      <c r="DK756" s="134"/>
      <c r="DL756" s="134"/>
      <c r="DM756" s="134"/>
      <c r="DN756" s="134"/>
      <c r="DO756" s="134"/>
      <c r="DP756" s="134"/>
      <c r="DQ756" s="134"/>
      <c r="DR756" s="134"/>
      <c r="DS756" s="134"/>
      <c r="DT756" s="134"/>
      <c r="DU756" s="134"/>
      <c r="DV756" s="134"/>
      <c r="DW756" s="134"/>
      <c r="DX756" s="134"/>
      <c r="DY756" s="134"/>
      <c r="DZ756" s="134"/>
      <c r="EA756" s="134"/>
      <c r="EB756" s="134"/>
      <c r="EC756" s="134"/>
      <c r="ED756" s="134"/>
      <c r="EE756" s="134"/>
      <c r="EF756" s="134"/>
    </row>
    <row r="757" spans="13:136" s="2" customFormat="1" hidden="1" x14ac:dyDescent="0.5">
      <c r="M757" s="137"/>
      <c r="N757" s="137"/>
      <c r="O757" s="137"/>
      <c r="P757" s="137"/>
      <c r="Q757" s="137"/>
      <c r="R757" s="137"/>
      <c r="S757" s="137"/>
      <c r="T757" s="137"/>
      <c r="U757" s="137"/>
      <c r="V757" s="137"/>
      <c r="DD757" s="136"/>
      <c r="DE757" s="134"/>
      <c r="DF757" s="134"/>
      <c r="DG757" s="134"/>
      <c r="DH757" s="134"/>
      <c r="DI757" s="134"/>
      <c r="DJ757" s="134"/>
      <c r="DK757" s="134"/>
      <c r="DL757" s="134"/>
      <c r="DM757" s="134"/>
      <c r="DN757" s="134"/>
      <c r="DO757" s="134"/>
      <c r="DP757" s="134"/>
      <c r="DQ757" s="134"/>
      <c r="DR757" s="134"/>
      <c r="DS757" s="134"/>
      <c r="DT757" s="134"/>
      <c r="DU757" s="134"/>
      <c r="DV757" s="134"/>
      <c r="DW757" s="134"/>
      <c r="DX757" s="134"/>
      <c r="DY757" s="134"/>
      <c r="DZ757" s="134"/>
      <c r="EA757" s="134"/>
      <c r="EB757" s="134"/>
      <c r="EC757" s="134"/>
      <c r="ED757" s="134"/>
      <c r="EE757" s="134"/>
      <c r="EF757" s="134"/>
    </row>
    <row r="758" spans="13:136" s="2" customFormat="1" hidden="1" x14ac:dyDescent="0.5">
      <c r="M758" s="137"/>
      <c r="N758" s="137"/>
      <c r="O758" s="137"/>
      <c r="P758" s="137"/>
      <c r="Q758" s="137"/>
      <c r="R758" s="137"/>
      <c r="S758" s="137"/>
      <c r="T758" s="137"/>
      <c r="U758" s="137"/>
      <c r="V758" s="137"/>
      <c r="DD758" s="136"/>
      <c r="DE758" s="134"/>
      <c r="DF758" s="134"/>
      <c r="DG758" s="134"/>
      <c r="DH758" s="134"/>
      <c r="DI758" s="134"/>
      <c r="DJ758" s="134"/>
      <c r="DK758" s="134"/>
      <c r="DL758" s="134"/>
      <c r="DM758" s="134"/>
      <c r="DN758" s="134"/>
      <c r="DO758" s="134"/>
      <c r="DP758" s="134"/>
      <c r="DQ758" s="134"/>
      <c r="DR758" s="134"/>
      <c r="DS758" s="134"/>
      <c r="DT758" s="134"/>
      <c r="DU758" s="134"/>
      <c r="DV758" s="134"/>
      <c r="DW758" s="134"/>
      <c r="DX758" s="134"/>
      <c r="DY758" s="134"/>
      <c r="DZ758" s="134"/>
      <c r="EA758" s="134"/>
      <c r="EB758" s="134"/>
      <c r="EC758" s="134"/>
      <c r="ED758" s="134"/>
      <c r="EE758" s="134"/>
      <c r="EF758" s="134"/>
    </row>
    <row r="759" spans="13:136" s="2" customFormat="1" hidden="1" x14ac:dyDescent="0.5">
      <c r="M759" s="137"/>
      <c r="N759" s="137"/>
      <c r="O759" s="137"/>
      <c r="P759" s="137"/>
      <c r="Q759" s="137"/>
      <c r="R759" s="137"/>
      <c r="S759" s="137"/>
      <c r="T759" s="137"/>
      <c r="U759" s="137"/>
      <c r="V759" s="137"/>
      <c r="DD759" s="136"/>
      <c r="DE759" s="134"/>
      <c r="DF759" s="134"/>
      <c r="DG759" s="134"/>
      <c r="DH759" s="134"/>
      <c r="DI759" s="134"/>
      <c r="DJ759" s="134"/>
      <c r="DK759" s="134"/>
      <c r="DL759" s="134"/>
      <c r="DM759" s="134"/>
      <c r="DN759" s="134"/>
      <c r="DO759" s="134"/>
      <c r="DP759" s="134"/>
      <c r="DQ759" s="134"/>
      <c r="DR759" s="134"/>
      <c r="DS759" s="134"/>
      <c r="DT759" s="134"/>
      <c r="DU759" s="134"/>
      <c r="DV759" s="134"/>
      <c r="DW759" s="134"/>
      <c r="DX759" s="134"/>
      <c r="DY759" s="134"/>
      <c r="DZ759" s="134"/>
      <c r="EA759" s="134"/>
      <c r="EB759" s="134"/>
      <c r="EC759" s="134"/>
      <c r="ED759" s="134"/>
      <c r="EE759" s="134"/>
      <c r="EF759" s="134"/>
    </row>
    <row r="760" spans="13:136" s="2" customFormat="1" hidden="1" x14ac:dyDescent="0.5">
      <c r="M760" s="137"/>
      <c r="N760" s="137"/>
      <c r="O760" s="137"/>
      <c r="P760" s="137"/>
      <c r="Q760" s="137"/>
      <c r="R760" s="137"/>
      <c r="S760" s="137"/>
      <c r="T760" s="137"/>
      <c r="U760" s="137"/>
      <c r="V760" s="137"/>
      <c r="DD760" s="136"/>
      <c r="DE760" s="134"/>
      <c r="DF760" s="134"/>
      <c r="DG760" s="134"/>
      <c r="DH760" s="134"/>
      <c r="DI760" s="134"/>
      <c r="DJ760" s="134"/>
      <c r="DK760" s="134"/>
      <c r="DL760" s="134"/>
      <c r="DM760" s="134"/>
      <c r="DN760" s="134"/>
      <c r="DO760" s="134"/>
      <c r="DP760" s="134"/>
      <c r="DQ760" s="134"/>
      <c r="DR760" s="134"/>
      <c r="DS760" s="134"/>
      <c r="DT760" s="134"/>
      <c r="DU760" s="134"/>
      <c r="DV760" s="134"/>
      <c r="DW760" s="134"/>
      <c r="DX760" s="134"/>
      <c r="DY760" s="134"/>
      <c r="DZ760" s="134"/>
      <c r="EA760" s="134"/>
      <c r="EB760" s="134"/>
      <c r="EC760" s="134"/>
      <c r="ED760" s="134"/>
      <c r="EE760" s="134"/>
      <c r="EF760" s="134"/>
    </row>
    <row r="761" spans="13:136" s="2" customFormat="1" hidden="1" x14ac:dyDescent="0.5">
      <c r="M761" s="137"/>
      <c r="N761" s="137"/>
      <c r="O761" s="137"/>
      <c r="P761" s="137"/>
      <c r="Q761" s="137"/>
      <c r="R761" s="137"/>
      <c r="S761" s="137"/>
      <c r="T761" s="137"/>
      <c r="U761" s="137"/>
      <c r="V761" s="137"/>
      <c r="DD761" s="136"/>
      <c r="DE761" s="134"/>
      <c r="DF761" s="134"/>
      <c r="DG761" s="134"/>
      <c r="DH761" s="134"/>
      <c r="DI761" s="134"/>
      <c r="DJ761" s="134"/>
      <c r="DK761" s="134"/>
      <c r="DL761" s="134"/>
      <c r="DM761" s="134"/>
      <c r="DN761" s="134"/>
      <c r="DO761" s="134"/>
      <c r="DP761" s="134"/>
      <c r="DQ761" s="134"/>
      <c r="DR761" s="134"/>
      <c r="DS761" s="134"/>
      <c r="DT761" s="134"/>
      <c r="DU761" s="134"/>
      <c r="DV761" s="134"/>
      <c r="DW761" s="134"/>
      <c r="DX761" s="134"/>
      <c r="DY761" s="134"/>
      <c r="DZ761" s="134"/>
      <c r="EA761" s="134"/>
      <c r="EB761" s="134"/>
      <c r="EC761" s="134"/>
      <c r="ED761" s="134"/>
      <c r="EE761" s="134"/>
      <c r="EF761" s="134"/>
    </row>
    <row r="762" spans="13:136" s="2" customFormat="1" hidden="1" x14ac:dyDescent="0.5">
      <c r="M762" s="137"/>
      <c r="N762" s="137"/>
      <c r="O762" s="137"/>
      <c r="P762" s="137"/>
      <c r="Q762" s="137"/>
      <c r="R762" s="137"/>
      <c r="S762" s="137"/>
      <c r="T762" s="137"/>
      <c r="U762" s="137"/>
      <c r="V762" s="137"/>
      <c r="DD762" s="136"/>
      <c r="DE762" s="134"/>
      <c r="DF762" s="134"/>
      <c r="DG762" s="134"/>
      <c r="DH762" s="134"/>
      <c r="DI762" s="134"/>
      <c r="DJ762" s="134"/>
      <c r="DK762" s="134"/>
      <c r="DL762" s="134"/>
      <c r="DM762" s="134"/>
      <c r="DN762" s="134"/>
      <c r="DO762" s="134"/>
      <c r="DP762" s="134"/>
      <c r="DQ762" s="134"/>
      <c r="DR762" s="134"/>
      <c r="DS762" s="134"/>
      <c r="DT762" s="134"/>
      <c r="DU762" s="134"/>
      <c r="DV762" s="134"/>
      <c r="DW762" s="134"/>
      <c r="DX762" s="134"/>
      <c r="DY762" s="134"/>
      <c r="DZ762" s="134"/>
      <c r="EA762" s="134"/>
      <c r="EB762" s="134"/>
      <c r="EC762" s="134"/>
      <c r="ED762" s="134"/>
      <c r="EE762" s="134"/>
      <c r="EF762" s="134"/>
    </row>
    <row r="763" spans="13:136" s="2" customFormat="1" hidden="1" x14ac:dyDescent="0.5">
      <c r="M763" s="137"/>
      <c r="N763" s="137"/>
      <c r="O763" s="137"/>
      <c r="P763" s="137"/>
      <c r="Q763" s="137"/>
      <c r="R763" s="137"/>
      <c r="S763" s="137"/>
      <c r="T763" s="137"/>
      <c r="U763" s="137"/>
      <c r="V763" s="137"/>
      <c r="DD763" s="136"/>
      <c r="DE763" s="134"/>
      <c r="DF763" s="134"/>
      <c r="DG763" s="134"/>
      <c r="DH763" s="134"/>
      <c r="DI763" s="134"/>
      <c r="DJ763" s="134"/>
      <c r="DK763" s="134"/>
      <c r="DL763" s="134"/>
      <c r="DM763" s="134"/>
      <c r="DN763" s="134"/>
      <c r="DO763" s="134"/>
      <c r="DP763" s="134"/>
      <c r="DQ763" s="134"/>
      <c r="DR763" s="134"/>
      <c r="DS763" s="134"/>
      <c r="DT763" s="134"/>
      <c r="DU763" s="134"/>
      <c r="DV763" s="134"/>
      <c r="DW763" s="134"/>
      <c r="DX763" s="134"/>
      <c r="DY763" s="134"/>
      <c r="DZ763" s="134"/>
      <c r="EA763" s="134"/>
      <c r="EB763" s="134"/>
      <c r="EC763" s="134"/>
      <c r="ED763" s="134"/>
      <c r="EE763" s="134"/>
      <c r="EF763" s="134"/>
    </row>
    <row r="764" spans="13:136" s="2" customFormat="1" hidden="1" x14ac:dyDescent="0.5">
      <c r="M764" s="137"/>
      <c r="N764" s="137"/>
      <c r="O764" s="137"/>
      <c r="P764" s="137"/>
      <c r="Q764" s="137"/>
      <c r="R764" s="137"/>
      <c r="S764" s="137"/>
      <c r="T764" s="137"/>
      <c r="U764" s="137"/>
      <c r="V764" s="137"/>
      <c r="DD764" s="136"/>
      <c r="DE764" s="134"/>
      <c r="DF764" s="134"/>
      <c r="DG764" s="134"/>
      <c r="DH764" s="134"/>
      <c r="DI764" s="134"/>
      <c r="DJ764" s="134"/>
      <c r="DK764" s="134"/>
      <c r="DL764" s="134"/>
      <c r="DM764" s="134"/>
      <c r="DN764" s="134"/>
      <c r="DO764" s="134"/>
      <c r="DP764" s="134"/>
      <c r="DQ764" s="134"/>
      <c r="DR764" s="134"/>
      <c r="DS764" s="134"/>
      <c r="DT764" s="134"/>
      <c r="DU764" s="134"/>
      <c r="DV764" s="134"/>
      <c r="DW764" s="134"/>
      <c r="DX764" s="134"/>
      <c r="DY764" s="134"/>
      <c r="DZ764" s="134"/>
      <c r="EA764" s="134"/>
      <c r="EB764" s="134"/>
      <c r="EC764" s="134"/>
      <c r="ED764" s="134"/>
      <c r="EE764" s="134"/>
      <c r="EF764" s="134"/>
    </row>
    <row r="765" spans="13:136" s="2" customFormat="1" hidden="1" x14ac:dyDescent="0.5">
      <c r="M765" s="137"/>
      <c r="N765" s="137"/>
      <c r="O765" s="137"/>
      <c r="P765" s="137"/>
      <c r="Q765" s="137"/>
      <c r="R765" s="137"/>
      <c r="S765" s="137"/>
      <c r="T765" s="137"/>
      <c r="U765" s="137"/>
      <c r="V765" s="137"/>
      <c r="DD765" s="136"/>
      <c r="DE765" s="134"/>
      <c r="DF765" s="134"/>
      <c r="DG765" s="134"/>
      <c r="DH765" s="134"/>
      <c r="DI765" s="134"/>
      <c r="DJ765" s="134"/>
      <c r="DK765" s="134"/>
      <c r="DL765" s="134"/>
      <c r="DM765" s="134"/>
      <c r="DN765" s="134"/>
      <c r="DO765" s="134"/>
      <c r="DP765" s="134"/>
      <c r="DQ765" s="134"/>
      <c r="DR765" s="134"/>
      <c r="DS765" s="134"/>
      <c r="DT765" s="134"/>
      <c r="DU765" s="134"/>
      <c r="DV765" s="134"/>
      <c r="DW765" s="134"/>
      <c r="DX765" s="134"/>
      <c r="DY765" s="134"/>
      <c r="DZ765" s="134"/>
      <c r="EA765" s="134"/>
      <c r="EB765" s="134"/>
      <c r="EC765" s="134"/>
      <c r="ED765" s="134"/>
      <c r="EE765" s="134"/>
      <c r="EF765" s="134"/>
    </row>
    <row r="766" spans="13:136" s="2" customFormat="1" hidden="1" x14ac:dyDescent="0.5">
      <c r="M766" s="137"/>
      <c r="N766" s="137"/>
      <c r="O766" s="137"/>
      <c r="P766" s="137"/>
      <c r="Q766" s="137"/>
      <c r="R766" s="137"/>
      <c r="S766" s="137"/>
      <c r="T766" s="137"/>
      <c r="U766" s="137"/>
      <c r="V766" s="137"/>
      <c r="DD766" s="136"/>
      <c r="DE766" s="134"/>
      <c r="DF766" s="134"/>
      <c r="DG766" s="134"/>
      <c r="DH766" s="134"/>
      <c r="DI766" s="134"/>
      <c r="DJ766" s="134"/>
      <c r="DK766" s="134"/>
      <c r="DL766" s="134"/>
      <c r="DM766" s="134"/>
      <c r="DN766" s="134"/>
      <c r="DO766" s="134"/>
      <c r="DP766" s="134"/>
      <c r="DQ766" s="134"/>
      <c r="DR766" s="134"/>
      <c r="DS766" s="134"/>
      <c r="DT766" s="134"/>
      <c r="DU766" s="134"/>
      <c r="DV766" s="134"/>
      <c r="DW766" s="134"/>
      <c r="DX766" s="134"/>
      <c r="DY766" s="134"/>
      <c r="DZ766" s="134"/>
      <c r="EA766" s="134"/>
      <c r="EB766" s="134"/>
      <c r="EC766" s="134"/>
      <c r="ED766" s="134"/>
      <c r="EE766" s="134"/>
      <c r="EF766" s="134"/>
    </row>
    <row r="767" spans="13:136" s="2" customFormat="1" hidden="1" x14ac:dyDescent="0.5">
      <c r="M767" s="137"/>
      <c r="N767" s="137"/>
      <c r="O767" s="137"/>
      <c r="P767" s="137"/>
      <c r="Q767" s="137"/>
      <c r="R767" s="137"/>
      <c r="S767" s="137"/>
      <c r="T767" s="137"/>
      <c r="U767" s="137"/>
      <c r="V767" s="137"/>
      <c r="DD767" s="136"/>
      <c r="DE767" s="134"/>
      <c r="DF767" s="134"/>
      <c r="DG767" s="134"/>
      <c r="DH767" s="134"/>
      <c r="DI767" s="134"/>
      <c r="DJ767" s="134"/>
      <c r="DK767" s="134"/>
      <c r="DL767" s="134"/>
      <c r="DM767" s="134"/>
      <c r="DN767" s="134"/>
      <c r="DO767" s="134"/>
      <c r="DP767" s="134"/>
      <c r="DQ767" s="134"/>
      <c r="DR767" s="134"/>
      <c r="DS767" s="134"/>
      <c r="DT767" s="134"/>
      <c r="DU767" s="134"/>
      <c r="DV767" s="134"/>
      <c r="DW767" s="134"/>
      <c r="DX767" s="134"/>
      <c r="DY767" s="134"/>
      <c r="DZ767" s="134"/>
      <c r="EA767" s="134"/>
      <c r="EB767" s="134"/>
      <c r="EC767" s="134"/>
      <c r="ED767" s="134"/>
      <c r="EE767" s="134"/>
      <c r="EF767" s="134"/>
    </row>
    <row r="768" spans="13:136" s="2" customFormat="1" hidden="1" x14ac:dyDescent="0.5">
      <c r="M768" s="137"/>
      <c r="N768" s="137"/>
      <c r="O768" s="137"/>
      <c r="P768" s="137"/>
      <c r="Q768" s="137"/>
      <c r="R768" s="137"/>
      <c r="S768" s="137"/>
      <c r="T768" s="137"/>
      <c r="U768" s="137"/>
      <c r="V768" s="137"/>
      <c r="DD768" s="136"/>
      <c r="DE768" s="134"/>
      <c r="DF768" s="134"/>
      <c r="DG768" s="134"/>
      <c r="DH768" s="134"/>
      <c r="DI768" s="134"/>
      <c r="DJ768" s="134"/>
      <c r="DK768" s="134"/>
      <c r="DL768" s="134"/>
      <c r="DM768" s="134"/>
      <c r="DN768" s="134"/>
      <c r="DO768" s="134"/>
      <c r="DP768" s="134"/>
      <c r="DQ768" s="134"/>
      <c r="DR768" s="134"/>
      <c r="DS768" s="134"/>
      <c r="DT768" s="134"/>
      <c r="DU768" s="134"/>
      <c r="DV768" s="134"/>
      <c r="DW768" s="134"/>
      <c r="DX768" s="134"/>
      <c r="DY768" s="134"/>
      <c r="DZ768" s="134"/>
      <c r="EA768" s="134"/>
      <c r="EB768" s="134"/>
      <c r="EC768" s="134"/>
      <c r="ED768" s="134"/>
      <c r="EE768" s="134"/>
      <c r="EF768" s="134"/>
    </row>
    <row r="769" spans="13:136" s="2" customFormat="1" hidden="1" x14ac:dyDescent="0.5">
      <c r="M769" s="137"/>
      <c r="N769" s="137"/>
      <c r="O769" s="137"/>
      <c r="P769" s="137"/>
      <c r="Q769" s="137"/>
      <c r="R769" s="137"/>
      <c r="S769" s="137"/>
      <c r="T769" s="137"/>
      <c r="U769" s="137"/>
      <c r="V769" s="137"/>
      <c r="DD769" s="136"/>
      <c r="DE769" s="134"/>
      <c r="DF769" s="134"/>
      <c r="DG769" s="134"/>
      <c r="DH769" s="134"/>
      <c r="DI769" s="134"/>
      <c r="DJ769" s="134"/>
      <c r="DK769" s="134"/>
      <c r="DL769" s="134"/>
      <c r="DM769" s="134"/>
      <c r="DN769" s="134"/>
      <c r="DO769" s="134"/>
      <c r="DP769" s="134"/>
      <c r="DQ769" s="134"/>
      <c r="DR769" s="134"/>
      <c r="DS769" s="134"/>
      <c r="DT769" s="134"/>
      <c r="DU769" s="134"/>
      <c r="DV769" s="134"/>
      <c r="DW769" s="134"/>
      <c r="DX769" s="134"/>
      <c r="DY769" s="134"/>
      <c r="DZ769" s="134"/>
      <c r="EA769" s="134"/>
      <c r="EB769" s="134"/>
      <c r="EC769" s="134"/>
      <c r="ED769" s="134"/>
      <c r="EE769" s="134"/>
      <c r="EF769" s="134"/>
    </row>
    <row r="770" spans="13:136" s="2" customFormat="1" hidden="1" x14ac:dyDescent="0.5">
      <c r="M770" s="137"/>
      <c r="N770" s="137"/>
      <c r="O770" s="137"/>
      <c r="P770" s="137"/>
      <c r="Q770" s="137"/>
      <c r="R770" s="137"/>
      <c r="S770" s="137"/>
      <c r="T770" s="137"/>
      <c r="U770" s="137"/>
      <c r="V770" s="137"/>
      <c r="DD770" s="136"/>
      <c r="DE770" s="134"/>
      <c r="DF770" s="134"/>
      <c r="DG770" s="134"/>
      <c r="DH770" s="134"/>
      <c r="DI770" s="134"/>
      <c r="DJ770" s="134"/>
      <c r="DK770" s="134"/>
      <c r="DL770" s="134"/>
      <c r="DM770" s="134"/>
      <c r="DN770" s="134"/>
      <c r="DO770" s="134"/>
      <c r="DP770" s="134"/>
      <c r="DQ770" s="134"/>
      <c r="DR770" s="134"/>
      <c r="DS770" s="134"/>
      <c r="DT770" s="134"/>
      <c r="DU770" s="134"/>
      <c r="DV770" s="134"/>
      <c r="DW770" s="134"/>
      <c r="DX770" s="134"/>
      <c r="DY770" s="134"/>
      <c r="DZ770" s="134"/>
      <c r="EA770" s="134"/>
      <c r="EB770" s="134"/>
      <c r="EC770" s="134"/>
      <c r="ED770" s="134"/>
      <c r="EE770" s="134"/>
      <c r="EF770" s="134"/>
    </row>
    <row r="771" spans="13:136" s="2" customFormat="1" hidden="1" x14ac:dyDescent="0.5">
      <c r="M771" s="137"/>
      <c r="N771" s="137"/>
      <c r="O771" s="137"/>
      <c r="P771" s="137"/>
      <c r="Q771" s="137"/>
      <c r="R771" s="137"/>
      <c r="S771" s="137"/>
      <c r="T771" s="137"/>
      <c r="U771" s="137"/>
      <c r="V771" s="137"/>
      <c r="DD771" s="136"/>
      <c r="DE771" s="134"/>
      <c r="DF771" s="134"/>
      <c r="DG771" s="134"/>
      <c r="DH771" s="134"/>
      <c r="DI771" s="134"/>
      <c r="DJ771" s="134"/>
      <c r="DK771" s="134"/>
      <c r="DL771" s="134"/>
      <c r="DM771" s="134"/>
      <c r="DN771" s="134"/>
      <c r="DO771" s="134"/>
      <c r="DP771" s="134"/>
      <c r="DQ771" s="134"/>
      <c r="DR771" s="134"/>
      <c r="DS771" s="134"/>
      <c r="DT771" s="134"/>
      <c r="DU771" s="134"/>
      <c r="DV771" s="134"/>
      <c r="DW771" s="134"/>
      <c r="DX771" s="134"/>
      <c r="DY771" s="134"/>
      <c r="DZ771" s="134"/>
      <c r="EA771" s="134"/>
      <c r="EB771" s="134"/>
      <c r="EC771" s="134"/>
      <c r="ED771" s="134"/>
      <c r="EE771" s="134"/>
      <c r="EF771" s="134"/>
    </row>
    <row r="772" spans="13:136" s="2" customFormat="1" hidden="1" x14ac:dyDescent="0.5">
      <c r="M772" s="137"/>
      <c r="N772" s="137"/>
      <c r="O772" s="137"/>
      <c r="P772" s="137"/>
      <c r="Q772" s="137"/>
      <c r="R772" s="137"/>
      <c r="S772" s="137"/>
      <c r="T772" s="137"/>
      <c r="U772" s="137"/>
      <c r="V772" s="137"/>
      <c r="DD772" s="136"/>
      <c r="DE772" s="134"/>
      <c r="DF772" s="134"/>
      <c r="DG772" s="134"/>
      <c r="DH772" s="134"/>
      <c r="DI772" s="134"/>
      <c r="DJ772" s="134"/>
      <c r="DK772" s="134"/>
      <c r="DL772" s="134"/>
      <c r="DM772" s="134"/>
      <c r="DN772" s="134"/>
      <c r="DO772" s="134"/>
      <c r="DP772" s="134"/>
      <c r="DQ772" s="134"/>
      <c r="DR772" s="134"/>
      <c r="DS772" s="134"/>
      <c r="DT772" s="134"/>
      <c r="DU772" s="134"/>
      <c r="DV772" s="134"/>
      <c r="DW772" s="134"/>
      <c r="DX772" s="134"/>
      <c r="DY772" s="134"/>
      <c r="DZ772" s="134"/>
      <c r="EA772" s="134"/>
      <c r="EB772" s="134"/>
      <c r="EC772" s="134"/>
      <c r="ED772" s="134"/>
      <c r="EE772" s="134"/>
      <c r="EF772" s="134"/>
    </row>
    <row r="773" spans="13:136" s="2" customFormat="1" hidden="1" x14ac:dyDescent="0.5">
      <c r="M773" s="137"/>
      <c r="N773" s="137"/>
      <c r="O773" s="137"/>
      <c r="P773" s="137"/>
      <c r="Q773" s="137"/>
      <c r="R773" s="137"/>
      <c r="S773" s="137"/>
      <c r="T773" s="137"/>
      <c r="U773" s="137"/>
      <c r="V773" s="137"/>
      <c r="DD773" s="136"/>
      <c r="DE773" s="134"/>
      <c r="DF773" s="134"/>
      <c r="DG773" s="134"/>
      <c r="DH773" s="134"/>
      <c r="DI773" s="134"/>
      <c r="DJ773" s="134"/>
      <c r="DK773" s="134"/>
      <c r="DL773" s="134"/>
      <c r="DM773" s="134"/>
      <c r="DN773" s="134"/>
      <c r="DO773" s="134"/>
      <c r="DP773" s="134"/>
      <c r="DQ773" s="134"/>
      <c r="DR773" s="134"/>
      <c r="DS773" s="134"/>
      <c r="DT773" s="134"/>
      <c r="DU773" s="134"/>
      <c r="DV773" s="134"/>
      <c r="DW773" s="134"/>
      <c r="DX773" s="134"/>
      <c r="DY773" s="134"/>
      <c r="DZ773" s="134"/>
      <c r="EA773" s="134"/>
      <c r="EB773" s="134"/>
      <c r="EC773" s="134"/>
      <c r="ED773" s="134"/>
      <c r="EE773" s="134"/>
      <c r="EF773" s="134"/>
    </row>
    <row r="774" spans="13:136" s="2" customFormat="1" hidden="1" x14ac:dyDescent="0.5">
      <c r="M774" s="137"/>
      <c r="N774" s="137"/>
      <c r="O774" s="137"/>
      <c r="P774" s="137"/>
      <c r="Q774" s="137"/>
      <c r="R774" s="137"/>
      <c r="S774" s="137"/>
      <c r="T774" s="137"/>
      <c r="U774" s="137"/>
      <c r="V774" s="137"/>
      <c r="DD774" s="136"/>
      <c r="DE774" s="134"/>
      <c r="DF774" s="134"/>
      <c r="DG774" s="134"/>
      <c r="DH774" s="134"/>
      <c r="DI774" s="134"/>
      <c r="DJ774" s="134"/>
      <c r="DK774" s="134"/>
      <c r="DL774" s="134"/>
      <c r="DM774" s="134"/>
      <c r="DN774" s="134"/>
      <c r="DO774" s="134"/>
      <c r="DP774" s="134"/>
      <c r="DQ774" s="134"/>
      <c r="DR774" s="134"/>
      <c r="DS774" s="134"/>
      <c r="DT774" s="134"/>
      <c r="DU774" s="134"/>
      <c r="DV774" s="134"/>
      <c r="DW774" s="134"/>
      <c r="DX774" s="134"/>
      <c r="DY774" s="134"/>
      <c r="DZ774" s="134"/>
      <c r="EA774" s="134"/>
      <c r="EB774" s="134"/>
      <c r="EC774" s="134"/>
      <c r="ED774" s="134"/>
      <c r="EE774" s="134"/>
      <c r="EF774" s="134"/>
    </row>
    <row r="775" spans="13:136" s="2" customFormat="1" hidden="1" x14ac:dyDescent="0.5">
      <c r="M775" s="137"/>
      <c r="N775" s="137"/>
      <c r="O775" s="137"/>
      <c r="P775" s="137"/>
      <c r="Q775" s="137"/>
      <c r="R775" s="137"/>
      <c r="S775" s="137"/>
      <c r="T775" s="137"/>
      <c r="U775" s="137"/>
      <c r="V775" s="137"/>
      <c r="DD775" s="136"/>
      <c r="DE775" s="134"/>
      <c r="DF775" s="134"/>
      <c r="DG775" s="134"/>
      <c r="DH775" s="134"/>
      <c r="DI775" s="134"/>
      <c r="DJ775" s="134"/>
      <c r="DK775" s="134"/>
      <c r="DL775" s="134"/>
      <c r="DM775" s="134"/>
      <c r="DN775" s="134"/>
      <c r="DO775" s="134"/>
      <c r="DP775" s="134"/>
      <c r="DQ775" s="134"/>
      <c r="DR775" s="134"/>
      <c r="DS775" s="134"/>
      <c r="DT775" s="134"/>
      <c r="DU775" s="134"/>
      <c r="DV775" s="134"/>
      <c r="DW775" s="134"/>
      <c r="DX775" s="134"/>
      <c r="DY775" s="134"/>
      <c r="DZ775" s="134"/>
      <c r="EA775" s="134"/>
      <c r="EB775" s="134"/>
      <c r="EC775" s="134"/>
      <c r="ED775" s="134"/>
      <c r="EE775" s="134"/>
      <c r="EF775" s="134"/>
    </row>
    <row r="776" spans="13:136" s="2" customFormat="1" hidden="1" x14ac:dyDescent="0.5">
      <c r="M776" s="137"/>
      <c r="N776" s="137"/>
      <c r="O776" s="137"/>
      <c r="P776" s="137"/>
      <c r="Q776" s="137"/>
      <c r="R776" s="137"/>
      <c r="S776" s="137"/>
      <c r="T776" s="137"/>
      <c r="U776" s="137"/>
      <c r="V776" s="137"/>
      <c r="DD776" s="136"/>
      <c r="DE776" s="134"/>
      <c r="DF776" s="134"/>
      <c r="DG776" s="134"/>
      <c r="DH776" s="134"/>
      <c r="DI776" s="134"/>
      <c r="DJ776" s="134"/>
      <c r="DK776" s="134"/>
      <c r="DL776" s="134"/>
      <c r="DM776" s="134"/>
      <c r="DN776" s="134"/>
      <c r="DO776" s="134"/>
      <c r="DP776" s="134"/>
      <c r="DQ776" s="134"/>
      <c r="DR776" s="134"/>
      <c r="DS776" s="134"/>
      <c r="DT776" s="134"/>
      <c r="DU776" s="134"/>
      <c r="DV776" s="134"/>
      <c r="DW776" s="134"/>
      <c r="DX776" s="134"/>
      <c r="DY776" s="134"/>
      <c r="DZ776" s="134"/>
      <c r="EA776" s="134"/>
      <c r="EB776" s="134"/>
      <c r="EC776" s="134"/>
      <c r="ED776" s="134"/>
      <c r="EE776" s="134"/>
      <c r="EF776" s="134"/>
    </row>
    <row r="777" spans="13:136" s="2" customFormat="1" hidden="1" x14ac:dyDescent="0.5">
      <c r="M777" s="137"/>
      <c r="N777" s="137"/>
      <c r="O777" s="137"/>
      <c r="P777" s="137"/>
      <c r="Q777" s="137"/>
      <c r="R777" s="137"/>
      <c r="S777" s="137"/>
      <c r="T777" s="137"/>
      <c r="U777" s="137"/>
      <c r="V777" s="137"/>
      <c r="DD777" s="136"/>
      <c r="DE777" s="134"/>
      <c r="DF777" s="134"/>
      <c r="DG777" s="134"/>
      <c r="DH777" s="134"/>
      <c r="DI777" s="134"/>
      <c r="DJ777" s="134"/>
      <c r="DK777" s="134"/>
      <c r="DL777" s="134"/>
      <c r="DM777" s="134"/>
      <c r="DN777" s="134"/>
      <c r="DO777" s="134"/>
      <c r="DP777" s="134"/>
      <c r="DQ777" s="134"/>
      <c r="DR777" s="134"/>
      <c r="DS777" s="134"/>
      <c r="DT777" s="134"/>
      <c r="DU777" s="134"/>
      <c r="DV777" s="134"/>
      <c r="DW777" s="134"/>
      <c r="DX777" s="134"/>
      <c r="DY777" s="134"/>
      <c r="DZ777" s="134"/>
      <c r="EA777" s="134"/>
      <c r="EB777" s="134"/>
      <c r="EC777" s="134"/>
      <c r="ED777" s="134"/>
      <c r="EE777" s="134"/>
      <c r="EF777" s="134"/>
    </row>
    <row r="778" spans="13:136" s="2" customFormat="1" hidden="1" x14ac:dyDescent="0.5">
      <c r="M778" s="137"/>
      <c r="N778" s="137"/>
      <c r="O778" s="137"/>
      <c r="P778" s="137"/>
      <c r="Q778" s="137"/>
      <c r="R778" s="137"/>
      <c r="S778" s="137"/>
      <c r="T778" s="137"/>
      <c r="U778" s="137"/>
      <c r="V778" s="137"/>
      <c r="DD778" s="136"/>
      <c r="DE778" s="134"/>
      <c r="DF778" s="134"/>
      <c r="DG778" s="134"/>
      <c r="DH778" s="134"/>
      <c r="DI778" s="134"/>
      <c r="DJ778" s="134"/>
      <c r="DK778" s="134"/>
      <c r="DL778" s="134"/>
      <c r="DM778" s="134"/>
      <c r="DN778" s="134"/>
      <c r="DO778" s="134"/>
      <c r="DP778" s="134"/>
      <c r="DQ778" s="134"/>
      <c r="DR778" s="134"/>
      <c r="DS778" s="134"/>
      <c r="DT778" s="134"/>
      <c r="DU778" s="134"/>
      <c r="DV778" s="134"/>
      <c r="DW778" s="134"/>
      <c r="DX778" s="134"/>
      <c r="DY778" s="134"/>
      <c r="DZ778" s="134"/>
      <c r="EA778" s="134"/>
      <c r="EB778" s="134"/>
      <c r="EC778" s="134"/>
      <c r="ED778" s="134"/>
      <c r="EE778" s="134"/>
      <c r="EF778" s="134"/>
    </row>
    <row r="779" spans="13:136" s="2" customFormat="1" hidden="1" x14ac:dyDescent="0.5">
      <c r="M779" s="137"/>
      <c r="N779" s="137"/>
      <c r="O779" s="137"/>
      <c r="P779" s="137"/>
      <c r="Q779" s="137"/>
      <c r="R779" s="137"/>
      <c r="S779" s="137"/>
      <c r="T779" s="137"/>
      <c r="U779" s="137"/>
      <c r="V779" s="137"/>
      <c r="DD779" s="136"/>
      <c r="DE779" s="134"/>
      <c r="DF779" s="134"/>
      <c r="DG779" s="134"/>
      <c r="DH779" s="134"/>
      <c r="DI779" s="134"/>
      <c r="DJ779" s="134"/>
      <c r="DK779" s="134"/>
      <c r="DL779" s="134"/>
      <c r="DM779" s="134"/>
      <c r="DN779" s="134"/>
      <c r="DO779" s="134"/>
      <c r="DP779" s="134"/>
      <c r="DQ779" s="134"/>
      <c r="DR779" s="134"/>
      <c r="DS779" s="134"/>
      <c r="DT779" s="134"/>
      <c r="DU779" s="134"/>
      <c r="DV779" s="134"/>
      <c r="DW779" s="134"/>
      <c r="DX779" s="134"/>
      <c r="DY779" s="134"/>
      <c r="DZ779" s="134"/>
      <c r="EA779" s="134"/>
      <c r="EB779" s="134"/>
      <c r="EC779" s="134"/>
      <c r="ED779" s="134"/>
      <c r="EE779" s="134"/>
      <c r="EF779" s="134"/>
    </row>
    <row r="780" spans="13:136" s="2" customFormat="1" hidden="1" x14ac:dyDescent="0.5">
      <c r="M780" s="137"/>
      <c r="N780" s="137"/>
      <c r="O780" s="137"/>
      <c r="P780" s="137"/>
      <c r="Q780" s="137"/>
      <c r="R780" s="137"/>
      <c r="S780" s="137"/>
      <c r="T780" s="137"/>
      <c r="U780" s="137"/>
      <c r="V780" s="137"/>
      <c r="DD780" s="136"/>
      <c r="DE780" s="134"/>
      <c r="DF780" s="134"/>
      <c r="DG780" s="134"/>
      <c r="DH780" s="134"/>
      <c r="DI780" s="134"/>
      <c r="DJ780" s="134"/>
      <c r="DK780" s="134"/>
      <c r="DL780" s="134"/>
      <c r="DM780" s="134"/>
      <c r="DN780" s="134"/>
      <c r="DO780" s="134"/>
      <c r="DP780" s="134"/>
      <c r="DQ780" s="134"/>
      <c r="DR780" s="134"/>
      <c r="DS780" s="134"/>
      <c r="DT780" s="134"/>
      <c r="DU780" s="134"/>
      <c r="DV780" s="134"/>
      <c r="DW780" s="134"/>
      <c r="DX780" s="134"/>
      <c r="DY780" s="134"/>
      <c r="DZ780" s="134"/>
      <c r="EA780" s="134"/>
      <c r="EB780" s="134"/>
      <c r="EC780" s="134"/>
      <c r="ED780" s="134"/>
      <c r="EE780" s="134"/>
      <c r="EF780" s="134"/>
    </row>
    <row r="781" spans="13:136" s="2" customFormat="1" hidden="1" x14ac:dyDescent="0.5">
      <c r="M781" s="137"/>
      <c r="N781" s="137"/>
      <c r="O781" s="137"/>
      <c r="P781" s="137"/>
      <c r="Q781" s="137"/>
      <c r="R781" s="137"/>
      <c r="S781" s="137"/>
      <c r="T781" s="137"/>
      <c r="U781" s="137"/>
      <c r="V781" s="137"/>
      <c r="DD781" s="136"/>
      <c r="DE781" s="134"/>
      <c r="DF781" s="134"/>
      <c r="DG781" s="134"/>
      <c r="DH781" s="134"/>
      <c r="DI781" s="134"/>
      <c r="DJ781" s="134"/>
      <c r="DK781" s="134"/>
      <c r="DL781" s="134"/>
      <c r="DM781" s="134"/>
      <c r="DN781" s="134"/>
      <c r="DO781" s="134"/>
      <c r="DP781" s="134"/>
      <c r="DQ781" s="134"/>
      <c r="DR781" s="134"/>
      <c r="DS781" s="134"/>
      <c r="DT781" s="134"/>
      <c r="DU781" s="134"/>
      <c r="DV781" s="134"/>
      <c r="DW781" s="134"/>
      <c r="DX781" s="134"/>
      <c r="DY781" s="134"/>
      <c r="DZ781" s="134"/>
      <c r="EA781" s="134"/>
      <c r="EB781" s="134"/>
      <c r="EC781" s="134"/>
      <c r="ED781" s="134"/>
      <c r="EE781" s="134"/>
      <c r="EF781" s="134"/>
    </row>
    <row r="782" spans="13:136" s="2" customFormat="1" hidden="1" x14ac:dyDescent="0.5">
      <c r="M782" s="137"/>
      <c r="N782" s="137"/>
      <c r="O782" s="137"/>
      <c r="P782" s="137"/>
      <c r="Q782" s="137"/>
      <c r="R782" s="137"/>
      <c r="S782" s="137"/>
      <c r="T782" s="137"/>
      <c r="U782" s="137"/>
      <c r="V782" s="137"/>
      <c r="DD782" s="136"/>
      <c r="DE782" s="134"/>
      <c r="DF782" s="134"/>
      <c r="DG782" s="134"/>
      <c r="DH782" s="134"/>
      <c r="DI782" s="134"/>
      <c r="DJ782" s="134"/>
      <c r="DK782" s="134"/>
      <c r="DL782" s="134"/>
      <c r="DM782" s="134"/>
      <c r="DN782" s="134"/>
      <c r="DO782" s="134"/>
      <c r="DP782" s="134"/>
      <c r="DQ782" s="134"/>
      <c r="DR782" s="134"/>
      <c r="DS782" s="134"/>
      <c r="DT782" s="134"/>
      <c r="DU782" s="134"/>
      <c r="DV782" s="134"/>
      <c r="DW782" s="134"/>
      <c r="DX782" s="134"/>
      <c r="DY782" s="134"/>
      <c r="DZ782" s="134"/>
      <c r="EA782" s="134"/>
      <c r="EB782" s="134"/>
      <c r="EC782" s="134"/>
      <c r="ED782" s="134"/>
      <c r="EE782" s="134"/>
      <c r="EF782" s="134"/>
    </row>
    <row r="783" spans="13:136" s="2" customFormat="1" hidden="1" x14ac:dyDescent="0.5">
      <c r="M783" s="137"/>
      <c r="N783" s="137"/>
      <c r="O783" s="137"/>
      <c r="P783" s="137"/>
      <c r="Q783" s="137"/>
      <c r="R783" s="137"/>
      <c r="S783" s="137"/>
      <c r="T783" s="137"/>
      <c r="U783" s="137"/>
      <c r="V783" s="137"/>
      <c r="DD783" s="136"/>
      <c r="DE783" s="134"/>
      <c r="DF783" s="134"/>
      <c r="DG783" s="134"/>
      <c r="DH783" s="134"/>
      <c r="DI783" s="134"/>
      <c r="DJ783" s="134"/>
      <c r="DK783" s="134"/>
      <c r="DL783" s="134"/>
      <c r="DM783" s="134"/>
      <c r="DN783" s="134"/>
      <c r="DO783" s="134"/>
      <c r="DP783" s="134"/>
      <c r="DQ783" s="134"/>
      <c r="DR783" s="134"/>
      <c r="DS783" s="134"/>
      <c r="DT783" s="134"/>
      <c r="DU783" s="134"/>
      <c r="DV783" s="134"/>
      <c r="DW783" s="134"/>
      <c r="DX783" s="134"/>
      <c r="DY783" s="134"/>
      <c r="DZ783" s="134"/>
      <c r="EA783" s="134"/>
      <c r="EB783" s="134"/>
      <c r="EC783" s="134"/>
      <c r="ED783" s="134"/>
      <c r="EE783" s="134"/>
      <c r="EF783" s="134"/>
    </row>
    <row r="784" spans="13:136" s="2" customFormat="1" hidden="1" x14ac:dyDescent="0.5">
      <c r="M784" s="137"/>
      <c r="N784" s="137"/>
      <c r="O784" s="137"/>
      <c r="P784" s="137"/>
      <c r="Q784" s="137"/>
      <c r="R784" s="137"/>
      <c r="S784" s="137"/>
      <c r="T784" s="137"/>
      <c r="U784" s="137"/>
      <c r="V784" s="137"/>
      <c r="DD784" s="136"/>
      <c r="DE784" s="134"/>
      <c r="DF784" s="134"/>
      <c r="DG784" s="134"/>
      <c r="DH784" s="134"/>
      <c r="DI784" s="134"/>
      <c r="DJ784" s="134"/>
      <c r="DK784" s="134"/>
      <c r="DL784" s="134"/>
      <c r="DM784" s="134"/>
      <c r="DN784" s="134"/>
      <c r="DO784" s="134"/>
      <c r="DP784" s="134"/>
      <c r="DQ784" s="134"/>
      <c r="DR784" s="134"/>
      <c r="DS784" s="134"/>
      <c r="DT784" s="134"/>
      <c r="DU784" s="134"/>
      <c r="DV784" s="134"/>
      <c r="DW784" s="134"/>
      <c r="DX784" s="134"/>
      <c r="DY784" s="134"/>
      <c r="DZ784" s="134"/>
      <c r="EA784" s="134"/>
      <c r="EB784" s="134"/>
      <c r="EC784" s="134"/>
      <c r="ED784" s="134"/>
      <c r="EE784" s="134"/>
      <c r="EF784" s="134"/>
    </row>
    <row r="785" spans="13:136" s="2" customFormat="1" hidden="1" x14ac:dyDescent="0.5">
      <c r="M785" s="137"/>
      <c r="N785" s="137"/>
      <c r="O785" s="137"/>
      <c r="P785" s="137"/>
      <c r="Q785" s="137"/>
      <c r="R785" s="137"/>
      <c r="S785" s="137"/>
      <c r="T785" s="137"/>
      <c r="U785" s="137"/>
      <c r="V785" s="137"/>
      <c r="DD785" s="136"/>
      <c r="DE785" s="134"/>
      <c r="DF785" s="134"/>
      <c r="DG785" s="134"/>
      <c r="DH785" s="134"/>
      <c r="DI785" s="134"/>
      <c r="DJ785" s="134"/>
      <c r="DK785" s="134"/>
      <c r="DL785" s="134"/>
      <c r="DM785" s="134"/>
      <c r="DN785" s="134"/>
      <c r="DO785" s="134"/>
      <c r="DP785" s="134"/>
      <c r="DQ785" s="134"/>
      <c r="DR785" s="134"/>
      <c r="DS785" s="134"/>
      <c r="DT785" s="134"/>
      <c r="DU785" s="134"/>
      <c r="DV785" s="134"/>
      <c r="DW785" s="134"/>
      <c r="DX785" s="134"/>
      <c r="DY785" s="134"/>
      <c r="DZ785" s="134"/>
      <c r="EA785" s="134"/>
      <c r="EB785" s="134"/>
      <c r="EC785" s="134"/>
      <c r="ED785" s="134"/>
      <c r="EE785" s="134"/>
      <c r="EF785" s="134"/>
    </row>
    <row r="786" spans="13:136" s="2" customFormat="1" hidden="1" x14ac:dyDescent="0.5">
      <c r="M786" s="137"/>
      <c r="N786" s="137"/>
      <c r="O786" s="137"/>
      <c r="P786" s="137"/>
      <c r="Q786" s="137"/>
      <c r="R786" s="137"/>
      <c r="S786" s="137"/>
      <c r="T786" s="137"/>
      <c r="U786" s="137"/>
      <c r="V786" s="137"/>
      <c r="DD786" s="136"/>
      <c r="DE786" s="134"/>
      <c r="DF786" s="134"/>
      <c r="DG786" s="134"/>
      <c r="DH786" s="134"/>
      <c r="DI786" s="134"/>
      <c r="DJ786" s="134"/>
      <c r="DK786" s="134"/>
      <c r="DL786" s="134"/>
      <c r="DM786" s="134"/>
      <c r="DN786" s="134"/>
      <c r="DO786" s="134"/>
      <c r="DP786" s="134"/>
      <c r="DQ786" s="134"/>
      <c r="DR786" s="134"/>
      <c r="DS786" s="134"/>
      <c r="DT786" s="134"/>
      <c r="DU786" s="134"/>
      <c r="DV786" s="134"/>
      <c r="DW786" s="134"/>
      <c r="DX786" s="134"/>
      <c r="DY786" s="134"/>
      <c r="DZ786" s="134"/>
      <c r="EA786" s="134"/>
      <c r="EB786" s="134"/>
      <c r="EC786" s="134"/>
      <c r="ED786" s="134"/>
      <c r="EE786" s="134"/>
      <c r="EF786" s="134"/>
    </row>
    <row r="787" spans="13:136" s="2" customFormat="1" hidden="1" x14ac:dyDescent="0.5">
      <c r="M787" s="137"/>
      <c r="N787" s="137"/>
      <c r="O787" s="137"/>
      <c r="P787" s="137"/>
      <c r="Q787" s="137"/>
      <c r="R787" s="137"/>
      <c r="S787" s="137"/>
      <c r="T787" s="137"/>
      <c r="U787" s="137"/>
      <c r="V787" s="137"/>
      <c r="DD787" s="136"/>
      <c r="DE787" s="134"/>
      <c r="DF787" s="134"/>
      <c r="DG787" s="134"/>
      <c r="DH787" s="134"/>
      <c r="DI787" s="134"/>
      <c r="DJ787" s="134"/>
      <c r="DK787" s="134"/>
      <c r="DL787" s="134"/>
      <c r="DM787" s="134"/>
      <c r="DN787" s="134"/>
      <c r="DO787" s="134"/>
      <c r="DP787" s="134"/>
      <c r="DQ787" s="134"/>
      <c r="DR787" s="134"/>
      <c r="DS787" s="134"/>
      <c r="DT787" s="134"/>
      <c r="DU787" s="134"/>
      <c r="DV787" s="134"/>
      <c r="DW787" s="134"/>
      <c r="DX787" s="134"/>
      <c r="DY787" s="134"/>
      <c r="DZ787" s="134"/>
      <c r="EA787" s="134"/>
      <c r="EB787" s="134"/>
      <c r="EC787" s="134"/>
      <c r="ED787" s="134"/>
      <c r="EE787" s="134"/>
      <c r="EF787" s="134"/>
    </row>
    <row r="788" spans="13:136" s="2" customFormat="1" hidden="1" x14ac:dyDescent="0.5">
      <c r="M788" s="137"/>
      <c r="N788" s="137"/>
      <c r="O788" s="137"/>
      <c r="P788" s="137"/>
      <c r="Q788" s="137"/>
      <c r="R788" s="137"/>
      <c r="S788" s="137"/>
      <c r="T788" s="137"/>
      <c r="U788" s="137"/>
      <c r="V788" s="137"/>
      <c r="DD788" s="136"/>
      <c r="DE788" s="134"/>
      <c r="DF788" s="134"/>
      <c r="DG788" s="134"/>
      <c r="DH788" s="134"/>
      <c r="DI788" s="134"/>
      <c r="DJ788" s="134"/>
      <c r="DK788" s="134"/>
      <c r="DL788" s="134"/>
      <c r="DM788" s="134"/>
      <c r="DN788" s="134"/>
      <c r="DO788" s="134"/>
      <c r="DP788" s="134"/>
      <c r="DQ788" s="134"/>
      <c r="DR788" s="134"/>
      <c r="DS788" s="134"/>
      <c r="DT788" s="134"/>
      <c r="DU788" s="134"/>
      <c r="DV788" s="134"/>
      <c r="DW788" s="134"/>
      <c r="DX788" s="134"/>
      <c r="DY788" s="134"/>
      <c r="DZ788" s="134"/>
      <c r="EA788" s="134"/>
      <c r="EB788" s="134"/>
      <c r="EC788" s="134"/>
      <c r="ED788" s="134"/>
      <c r="EE788" s="134"/>
      <c r="EF788" s="134"/>
    </row>
    <row r="789" spans="13:136" s="2" customFormat="1" hidden="1" x14ac:dyDescent="0.5">
      <c r="M789" s="137"/>
      <c r="N789" s="137"/>
      <c r="O789" s="137"/>
      <c r="P789" s="137"/>
      <c r="Q789" s="137"/>
      <c r="R789" s="137"/>
      <c r="S789" s="137"/>
      <c r="T789" s="137"/>
      <c r="U789" s="137"/>
      <c r="V789" s="137"/>
      <c r="DD789" s="136"/>
      <c r="DE789" s="134"/>
      <c r="DF789" s="134"/>
      <c r="DG789" s="134"/>
      <c r="DH789" s="134"/>
      <c r="DI789" s="134"/>
      <c r="DJ789" s="134"/>
      <c r="DK789" s="134"/>
      <c r="DL789" s="134"/>
      <c r="DM789" s="134"/>
      <c r="DN789" s="134"/>
      <c r="DO789" s="134"/>
      <c r="DP789" s="134"/>
      <c r="DQ789" s="134"/>
      <c r="DR789" s="134"/>
      <c r="DS789" s="134"/>
      <c r="DT789" s="134"/>
      <c r="DU789" s="134"/>
      <c r="DV789" s="134"/>
      <c r="DW789" s="134"/>
      <c r="DX789" s="134"/>
      <c r="DY789" s="134"/>
      <c r="DZ789" s="134"/>
      <c r="EA789" s="134"/>
      <c r="EB789" s="134"/>
      <c r="EC789" s="134"/>
      <c r="ED789" s="134"/>
      <c r="EE789" s="134"/>
      <c r="EF789" s="134"/>
    </row>
    <row r="790" spans="13:136" s="2" customFormat="1" hidden="1" x14ac:dyDescent="0.5">
      <c r="M790" s="137"/>
      <c r="N790" s="137"/>
      <c r="O790" s="137"/>
      <c r="P790" s="137"/>
      <c r="Q790" s="137"/>
      <c r="R790" s="137"/>
      <c r="S790" s="137"/>
      <c r="T790" s="137"/>
      <c r="U790" s="137"/>
      <c r="V790" s="137"/>
      <c r="DD790" s="136"/>
      <c r="DE790" s="134"/>
      <c r="DF790" s="134"/>
      <c r="DG790" s="134"/>
      <c r="DH790" s="134"/>
      <c r="DI790" s="134"/>
      <c r="DJ790" s="134"/>
      <c r="DK790" s="134"/>
      <c r="DL790" s="134"/>
      <c r="DM790" s="134"/>
      <c r="DN790" s="134"/>
      <c r="DO790" s="134"/>
      <c r="DP790" s="134"/>
      <c r="DQ790" s="134"/>
      <c r="DR790" s="134"/>
      <c r="DS790" s="134"/>
      <c r="DT790" s="134"/>
      <c r="DU790" s="134"/>
      <c r="DV790" s="134"/>
      <c r="DW790" s="134"/>
      <c r="DX790" s="134"/>
      <c r="DY790" s="134"/>
      <c r="DZ790" s="134"/>
      <c r="EA790" s="134"/>
      <c r="EB790" s="134"/>
      <c r="EC790" s="134"/>
      <c r="ED790" s="134"/>
      <c r="EE790" s="134"/>
      <c r="EF790" s="134"/>
    </row>
    <row r="791" spans="13:136" s="2" customFormat="1" hidden="1" x14ac:dyDescent="0.5">
      <c r="M791" s="137"/>
      <c r="N791" s="137"/>
      <c r="O791" s="137"/>
      <c r="P791" s="137"/>
      <c r="Q791" s="137"/>
      <c r="R791" s="137"/>
      <c r="S791" s="137"/>
      <c r="T791" s="137"/>
      <c r="U791" s="137"/>
      <c r="V791" s="137"/>
      <c r="DD791" s="136"/>
      <c r="DE791" s="134"/>
      <c r="DF791" s="134"/>
      <c r="DG791" s="134"/>
      <c r="DH791" s="134"/>
      <c r="DI791" s="134"/>
      <c r="DJ791" s="134"/>
      <c r="DK791" s="134"/>
      <c r="DL791" s="134"/>
      <c r="DM791" s="134"/>
      <c r="DN791" s="134"/>
      <c r="DO791" s="134"/>
      <c r="DP791" s="134"/>
      <c r="DQ791" s="134"/>
      <c r="DR791" s="134"/>
      <c r="DS791" s="134"/>
      <c r="DT791" s="134"/>
      <c r="DU791" s="134"/>
      <c r="DV791" s="134"/>
      <c r="DW791" s="134"/>
      <c r="DX791" s="134"/>
      <c r="DY791" s="134"/>
      <c r="DZ791" s="134"/>
      <c r="EA791" s="134"/>
      <c r="EB791" s="134"/>
      <c r="EC791" s="134"/>
      <c r="ED791" s="134"/>
      <c r="EE791" s="134"/>
      <c r="EF791" s="134"/>
    </row>
    <row r="792" spans="13:136" s="2" customFormat="1" hidden="1" x14ac:dyDescent="0.5">
      <c r="M792" s="137"/>
      <c r="N792" s="137"/>
      <c r="O792" s="137"/>
      <c r="P792" s="137"/>
      <c r="Q792" s="137"/>
      <c r="R792" s="137"/>
      <c r="S792" s="137"/>
      <c r="T792" s="137"/>
      <c r="U792" s="137"/>
      <c r="V792" s="137"/>
      <c r="DD792" s="136"/>
      <c r="DE792" s="134"/>
      <c r="DF792" s="134"/>
      <c r="DG792" s="134"/>
      <c r="DH792" s="134"/>
      <c r="DI792" s="134"/>
      <c r="DJ792" s="134"/>
      <c r="DK792" s="134"/>
      <c r="DL792" s="134"/>
      <c r="DM792" s="134"/>
      <c r="DN792" s="134"/>
      <c r="DO792" s="134"/>
      <c r="DP792" s="134"/>
      <c r="DQ792" s="134"/>
      <c r="DR792" s="134"/>
      <c r="DS792" s="134"/>
      <c r="DT792" s="134"/>
      <c r="DU792" s="134"/>
      <c r="DV792" s="134"/>
      <c r="DW792" s="134"/>
      <c r="DX792" s="134"/>
      <c r="DY792" s="134"/>
      <c r="DZ792" s="134"/>
      <c r="EA792" s="134"/>
      <c r="EB792" s="134"/>
      <c r="EC792" s="134"/>
      <c r="ED792" s="134"/>
      <c r="EE792" s="134"/>
      <c r="EF792" s="134"/>
    </row>
    <row r="793" spans="13:136" s="2" customFormat="1" hidden="1" x14ac:dyDescent="0.5">
      <c r="M793" s="137"/>
      <c r="N793" s="137"/>
      <c r="O793" s="137"/>
      <c r="P793" s="137"/>
      <c r="Q793" s="137"/>
      <c r="R793" s="137"/>
      <c r="S793" s="137"/>
      <c r="T793" s="137"/>
      <c r="U793" s="137"/>
      <c r="V793" s="137"/>
      <c r="DD793" s="136"/>
      <c r="DE793" s="134"/>
      <c r="DF793" s="134"/>
      <c r="DG793" s="134"/>
      <c r="DH793" s="134"/>
      <c r="DI793" s="134"/>
      <c r="DJ793" s="134"/>
      <c r="DK793" s="134"/>
      <c r="DL793" s="134"/>
      <c r="DM793" s="134"/>
      <c r="DN793" s="134"/>
      <c r="DO793" s="134"/>
      <c r="DP793" s="134"/>
      <c r="DQ793" s="134"/>
      <c r="DR793" s="134"/>
      <c r="DS793" s="134"/>
      <c r="DT793" s="134"/>
      <c r="DU793" s="134"/>
      <c r="DV793" s="134"/>
      <c r="DW793" s="134"/>
      <c r="DX793" s="134"/>
      <c r="DY793" s="134"/>
      <c r="DZ793" s="134"/>
      <c r="EA793" s="134"/>
      <c r="EB793" s="134"/>
      <c r="EC793" s="134"/>
      <c r="ED793" s="134"/>
      <c r="EE793" s="134"/>
      <c r="EF793" s="134"/>
    </row>
    <row r="794" spans="13:136" s="2" customFormat="1" hidden="1" x14ac:dyDescent="0.5">
      <c r="M794" s="137"/>
      <c r="N794" s="137"/>
      <c r="O794" s="137"/>
      <c r="P794" s="137"/>
      <c r="Q794" s="137"/>
      <c r="R794" s="137"/>
      <c r="S794" s="137"/>
      <c r="T794" s="137"/>
      <c r="U794" s="137"/>
      <c r="V794" s="137"/>
      <c r="DD794" s="136"/>
      <c r="DE794" s="134"/>
      <c r="DF794" s="134"/>
      <c r="DG794" s="134"/>
      <c r="DH794" s="134"/>
      <c r="DI794" s="134"/>
      <c r="DJ794" s="134"/>
      <c r="DK794" s="134"/>
      <c r="DL794" s="134"/>
      <c r="DM794" s="134"/>
      <c r="DN794" s="134"/>
      <c r="DO794" s="134"/>
      <c r="DP794" s="134"/>
      <c r="DQ794" s="134"/>
      <c r="DR794" s="134"/>
      <c r="DS794" s="134"/>
      <c r="DT794" s="134"/>
      <c r="DU794" s="134"/>
      <c r="DV794" s="134"/>
      <c r="DW794" s="134"/>
      <c r="DX794" s="134"/>
      <c r="DY794" s="134"/>
      <c r="DZ794" s="134"/>
      <c r="EA794" s="134"/>
      <c r="EB794" s="134"/>
      <c r="EC794" s="134"/>
      <c r="ED794" s="134"/>
      <c r="EE794" s="134"/>
      <c r="EF794" s="134"/>
    </row>
    <row r="795" spans="13:136" s="2" customFormat="1" hidden="1" x14ac:dyDescent="0.5">
      <c r="M795" s="137"/>
      <c r="N795" s="137"/>
      <c r="O795" s="137"/>
      <c r="P795" s="137"/>
      <c r="Q795" s="137"/>
      <c r="R795" s="137"/>
      <c r="S795" s="137"/>
      <c r="T795" s="137"/>
      <c r="U795" s="137"/>
      <c r="V795" s="137"/>
      <c r="DD795" s="136"/>
      <c r="DE795" s="134"/>
      <c r="DF795" s="134"/>
      <c r="DG795" s="134"/>
      <c r="DH795" s="134"/>
      <c r="DI795" s="134"/>
      <c r="DJ795" s="134"/>
      <c r="DK795" s="134"/>
      <c r="DL795" s="134"/>
      <c r="DM795" s="134"/>
      <c r="DN795" s="134"/>
      <c r="DO795" s="134"/>
      <c r="DP795" s="134"/>
      <c r="DQ795" s="134"/>
      <c r="DR795" s="134"/>
      <c r="DS795" s="134"/>
      <c r="DT795" s="134"/>
      <c r="DU795" s="134"/>
      <c r="DV795" s="134"/>
      <c r="DW795" s="134"/>
      <c r="DX795" s="134"/>
      <c r="DY795" s="134"/>
      <c r="DZ795" s="134"/>
      <c r="EA795" s="134"/>
      <c r="EB795" s="134"/>
      <c r="EC795" s="134"/>
      <c r="ED795" s="134"/>
      <c r="EE795" s="134"/>
      <c r="EF795" s="134"/>
    </row>
    <row r="796" spans="13:136" s="2" customFormat="1" hidden="1" x14ac:dyDescent="0.5">
      <c r="M796" s="137"/>
      <c r="N796" s="137"/>
      <c r="O796" s="137"/>
      <c r="P796" s="137"/>
      <c r="Q796" s="137"/>
      <c r="R796" s="137"/>
      <c r="S796" s="137"/>
      <c r="T796" s="137"/>
      <c r="U796" s="137"/>
      <c r="V796" s="137"/>
      <c r="DD796" s="136"/>
      <c r="DE796" s="134"/>
      <c r="DF796" s="134"/>
      <c r="DG796" s="134"/>
      <c r="DH796" s="134"/>
      <c r="DI796" s="134"/>
      <c r="DJ796" s="134"/>
      <c r="DK796" s="134"/>
      <c r="DL796" s="134"/>
      <c r="DM796" s="134"/>
      <c r="DN796" s="134"/>
      <c r="DO796" s="134"/>
      <c r="DP796" s="134"/>
      <c r="DQ796" s="134"/>
      <c r="DR796" s="134"/>
      <c r="DS796" s="134"/>
      <c r="DT796" s="134"/>
      <c r="DU796" s="134"/>
      <c r="DV796" s="134"/>
      <c r="DW796" s="134"/>
      <c r="DX796" s="134"/>
      <c r="DY796" s="134"/>
      <c r="DZ796" s="134"/>
      <c r="EA796" s="134"/>
      <c r="EB796" s="134"/>
      <c r="EC796" s="134"/>
      <c r="ED796" s="134"/>
      <c r="EE796" s="134"/>
      <c r="EF796" s="134"/>
    </row>
    <row r="797" spans="13:136" s="2" customFormat="1" hidden="1" x14ac:dyDescent="0.5">
      <c r="M797" s="137"/>
      <c r="N797" s="137"/>
      <c r="O797" s="137"/>
      <c r="P797" s="137"/>
      <c r="Q797" s="137"/>
      <c r="R797" s="137"/>
      <c r="S797" s="137"/>
      <c r="T797" s="137"/>
      <c r="U797" s="137"/>
      <c r="V797" s="137"/>
      <c r="DD797" s="136"/>
      <c r="DE797" s="134"/>
      <c r="DF797" s="134"/>
      <c r="DG797" s="134"/>
      <c r="DH797" s="134"/>
      <c r="DI797" s="134"/>
      <c r="DJ797" s="134"/>
      <c r="DK797" s="134"/>
      <c r="DL797" s="134"/>
      <c r="DM797" s="134"/>
      <c r="DN797" s="134"/>
      <c r="DO797" s="134"/>
      <c r="DP797" s="134"/>
      <c r="DQ797" s="134"/>
      <c r="DR797" s="134"/>
      <c r="DS797" s="134"/>
      <c r="DT797" s="134"/>
      <c r="DU797" s="134"/>
      <c r="DV797" s="134"/>
      <c r="DW797" s="134"/>
      <c r="DX797" s="134"/>
      <c r="DY797" s="134"/>
      <c r="DZ797" s="134"/>
      <c r="EA797" s="134"/>
      <c r="EB797" s="134"/>
      <c r="EC797" s="134"/>
      <c r="ED797" s="134"/>
      <c r="EE797" s="134"/>
      <c r="EF797" s="134"/>
    </row>
    <row r="798" spans="13:136" s="2" customFormat="1" hidden="1" x14ac:dyDescent="0.5">
      <c r="M798" s="137"/>
      <c r="N798" s="137"/>
      <c r="O798" s="137"/>
      <c r="P798" s="137"/>
      <c r="Q798" s="137"/>
      <c r="R798" s="137"/>
      <c r="S798" s="137"/>
      <c r="T798" s="137"/>
      <c r="U798" s="137"/>
      <c r="V798" s="137"/>
      <c r="DD798" s="136"/>
      <c r="DE798" s="134"/>
      <c r="DF798" s="134"/>
      <c r="DG798" s="134"/>
      <c r="DH798" s="134"/>
      <c r="DI798" s="134"/>
      <c r="DJ798" s="134"/>
      <c r="DK798" s="134"/>
      <c r="DL798" s="134"/>
      <c r="DM798" s="134"/>
      <c r="DN798" s="134"/>
      <c r="DO798" s="134"/>
      <c r="DP798" s="134"/>
      <c r="DQ798" s="134"/>
      <c r="DR798" s="134"/>
      <c r="DS798" s="134"/>
      <c r="DT798" s="134"/>
      <c r="DU798" s="134"/>
      <c r="DV798" s="134"/>
      <c r="DW798" s="134"/>
      <c r="DX798" s="134"/>
      <c r="DY798" s="134"/>
      <c r="DZ798" s="134"/>
      <c r="EA798" s="134"/>
      <c r="EB798" s="134"/>
      <c r="EC798" s="134"/>
      <c r="ED798" s="134"/>
      <c r="EE798" s="134"/>
      <c r="EF798" s="134"/>
    </row>
    <row r="799" spans="13:136" s="2" customFormat="1" hidden="1" x14ac:dyDescent="0.5">
      <c r="M799" s="137"/>
      <c r="N799" s="137"/>
      <c r="O799" s="137"/>
      <c r="P799" s="137"/>
      <c r="Q799" s="137"/>
      <c r="R799" s="137"/>
      <c r="S799" s="137"/>
      <c r="T799" s="137"/>
      <c r="U799" s="137"/>
      <c r="V799" s="137"/>
      <c r="DD799" s="136"/>
      <c r="DE799" s="134"/>
      <c r="DF799" s="134"/>
      <c r="DG799" s="134"/>
      <c r="DH799" s="134"/>
      <c r="DI799" s="134"/>
      <c r="DJ799" s="134"/>
      <c r="DK799" s="134"/>
      <c r="DL799" s="134"/>
      <c r="DM799" s="134"/>
      <c r="DN799" s="134"/>
      <c r="DO799" s="134"/>
      <c r="DP799" s="134"/>
      <c r="DQ799" s="134"/>
      <c r="DR799" s="134"/>
      <c r="DS799" s="134"/>
      <c r="DT799" s="134"/>
      <c r="DU799" s="134"/>
      <c r="DV799" s="134"/>
      <c r="DW799" s="134"/>
      <c r="DX799" s="134"/>
      <c r="DY799" s="134"/>
      <c r="DZ799" s="134"/>
      <c r="EA799" s="134"/>
      <c r="EB799" s="134"/>
      <c r="EC799" s="134"/>
      <c r="ED799" s="134"/>
      <c r="EE799" s="134"/>
      <c r="EF799" s="134"/>
    </row>
    <row r="800" spans="13:136" s="2" customFormat="1" hidden="1" x14ac:dyDescent="0.5">
      <c r="M800" s="137"/>
      <c r="N800" s="137"/>
      <c r="O800" s="137"/>
      <c r="P800" s="137"/>
      <c r="Q800" s="137"/>
      <c r="R800" s="137"/>
      <c r="S800" s="137"/>
      <c r="T800" s="137"/>
      <c r="U800" s="137"/>
      <c r="V800" s="137"/>
      <c r="DD800" s="136"/>
      <c r="DE800" s="134"/>
      <c r="DF800" s="134"/>
      <c r="DG800" s="134"/>
      <c r="DH800" s="134"/>
      <c r="DI800" s="134"/>
      <c r="DJ800" s="134"/>
      <c r="DK800" s="134"/>
      <c r="DL800" s="134"/>
      <c r="DM800" s="134"/>
      <c r="DN800" s="134"/>
      <c r="DO800" s="134"/>
      <c r="DP800" s="134"/>
      <c r="DQ800" s="134"/>
      <c r="DR800" s="134"/>
      <c r="DS800" s="134"/>
      <c r="DT800" s="134"/>
      <c r="DU800" s="134"/>
      <c r="DV800" s="134"/>
      <c r="DW800" s="134"/>
      <c r="DX800" s="134"/>
      <c r="DY800" s="134"/>
      <c r="DZ800" s="134"/>
      <c r="EA800" s="134"/>
      <c r="EB800" s="134"/>
      <c r="EC800" s="134"/>
      <c r="ED800" s="134"/>
      <c r="EE800" s="134"/>
      <c r="EF800" s="134"/>
    </row>
    <row r="801" spans="13:136" s="2" customFormat="1" hidden="1" x14ac:dyDescent="0.5">
      <c r="M801" s="137"/>
      <c r="N801" s="137"/>
      <c r="O801" s="137"/>
      <c r="P801" s="137"/>
      <c r="Q801" s="137"/>
      <c r="R801" s="137"/>
      <c r="S801" s="137"/>
      <c r="T801" s="137"/>
      <c r="U801" s="137"/>
      <c r="V801" s="137"/>
      <c r="DD801" s="136"/>
      <c r="DE801" s="134"/>
      <c r="DF801" s="134"/>
      <c r="DG801" s="134"/>
      <c r="DH801" s="134"/>
      <c r="DI801" s="134"/>
      <c r="DJ801" s="134"/>
      <c r="DK801" s="134"/>
      <c r="DL801" s="134"/>
      <c r="DM801" s="134"/>
      <c r="DN801" s="134"/>
      <c r="DO801" s="134"/>
      <c r="DP801" s="134"/>
      <c r="DQ801" s="134"/>
      <c r="DR801" s="134"/>
      <c r="DS801" s="134"/>
      <c r="DT801" s="134"/>
      <c r="DU801" s="134"/>
      <c r="DV801" s="134"/>
      <c r="DW801" s="134"/>
      <c r="DX801" s="134"/>
      <c r="DY801" s="134"/>
      <c r="DZ801" s="134"/>
      <c r="EA801" s="134"/>
      <c r="EB801" s="134"/>
      <c r="EC801" s="134"/>
      <c r="ED801" s="134"/>
      <c r="EE801" s="134"/>
      <c r="EF801" s="134"/>
    </row>
    <row r="802" spans="13:136" s="2" customFormat="1" hidden="1" x14ac:dyDescent="0.5">
      <c r="M802" s="137"/>
      <c r="N802" s="137"/>
      <c r="O802" s="137"/>
      <c r="P802" s="137"/>
      <c r="Q802" s="137"/>
      <c r="R802" s="137"/>
      <c r="S802" s="137"/>
      <c r="T802" s="137"/>
      <c r="U802" s="137"/>
      <c r="V802" s="137"/>
      <c r="DD802" s="136"/>
      <c r="DE802" s="134"/>
      <c r="DF802" s="134"/>
      <c r="DG802" s="134"/>
      <c r="DH802" s="134"/>
      <c r="DI802" s="134"/>
      <c r="DJ802" s="134"/>
      <c r="DK802" s="134"/>
      <c r="DL802" s="134"/>
      <c r="DM802" s="134"/>
      <c r="DN802" s="134"/>
      <c r="DO802" s="134"/>
      <c r="DP802" s="134"/>
      <c r="DQ802" s="134"/>
      <c r="DR802" s="134"/>
      <c r="DS802" s="134"/>
      <c r="DT802" s="134"/>
      <c r="DU802" s="134"/>
      <c r="DV802" s="134"/>
      <c r="DW802" s="134"/>
      <c r="DX802" s="134"/>
      <c r="DY802" s="134"/>
      <c r="DZ802" s="134"/>
      <c r="EA802" s="134"/>
      <c r="EB802" s="134"/>
      <c r="EC802" s="134"/>
      <c r="ED802" s="134"/>
      <c r="EE802" s="134"/>
      <c r="EF802" s="134"/>
    </row>
    <row r="803" spans="13:136" s="2" customFormat="1" hidden="1" x14ac:dyDescent="0.5">
      <c r="M803" s="137"/>
      <c r="N803" s="137"/>
      <c r="O803" s="137"/>
      <c r="P803" s="137"/>
      <c r="Q803" s="137"/>
      <c r="R803" s="137"/>
      <c r="S803" s="137"/>
      <c r="T803" s="137"/>
      <c r="U803" s="137"/>
      <c r="V803" s="137"/>
      <c r="DD803" s="136"/>
      <c r="DE803" s="134"/>
      <c r="DF803" s="134"/>
      <c r="DG803" s="134"/>
      <c r="DH803" s="134"/>
      <c r="DI803" s="134"/>
      <c r="DJ803" s="134"/>
      <c r="DK803" s="134"/>
      <c r="DL803" s="134"/>
      <c r="DM803" s="134"/>
      <c r="DN803" s="134"/>
      <c r="DO803" s="134"/>
      <c r="DP803" s="134"/>
      <c r="DQ803" s="134"/>
      <c r="DR803" s="134"/>
      <c r="DS803" s="134"/>
      <c r="DT803" s="134"/>
      <c r="DU803" s="134"/>
      <c r="DV803" s="134"/>
      <c r="DW803" s="134"/>
      <c r="DX803" s="134"/>
      <c r="DY803" s="134"/>
      <c r="DZ803" s="134"/>
      <c r="EA803" s="134"/>
      <c r="EB803" s="134"/>
      <c r="EC803" s="134"/>
      <c r="ED803" s="134"/>
      <c r="EE803" s="134"/>
      <c r="EF803" s="134"/>
    </row>
    <row r="804" spans="13:136" s="2" customFormat="1" hidden="1" x14ac:dyDescent="0.5">
      <c r="M804" s="137"/>
      <c r="N804" s="137"/>
      <c r="O804" s="137"/>
      <c r="P804" s="137"/>
      <c r="Q804" s="137"/>
      <c r="R804" s="137"/>
      <c r="S804" s="137"/>
      <c r="T804" s="137"/>
      <c r="U804" s="137"/>
      <c r="V804" s="137"/>
      <c r="DD804" s="136"/>
      <c r="DE804" s="134"/>
      <c r="DF804" s="134"/>
      <c r="DG804" s="134"/>
      <c r="DH804" s="134"/>
      <c r="DI804" s="134"/>
      <c r="DJ804" s="134"/>
      <c r="DK804" s="134"/>
      <c r="DL804" s="134"/>
      <c r="DM804" s="134"/>
      <c r="DN804" s="134"/>
      <c r="DO804" s="134"/>
      <c r="DP804" s="134"/>
      <c r="DQ804" s="134"/>
      <c r="DR804" s="134"/>
      <c r="DS804" s="134"/>
      <c r="DT804" s="134"/>
      <c r="DU804" s="134"/>
      <c r="DV804" s="134"/>
      <c r="DW804" s="134"/>
      <c r="DX804" s="134"/>
      <c r="DY804" s="134"/>
      <c r="DZ804" s="134"/>
      <c r="EA804" s="134"/>
      <c r="EB804" s="134"/>
      <c r="EC804" s="134"/>
      <c r="ED804" s="134"/>
      <c r="EE804" s="134"/>
      <c r="EF804" s="134"/>
    </row>
    <row r="805" spans="13:136" s="2" customFormat="1" hidden="1" x14ac:dyDescent="0.5">
      <c r="M805" s="137"/>
      <c r="N805" s="137"/>
      <c r="O805" s="137"/>
      <c r="P805" s="137"/>
      <c r="Q805" s="137"/>
      <c r="R805" s="137"/>
      <c r="S805" s="137"/>
      <c r="T805" s="137"/>
      <c r="U805" s="137"/>
      <c r="V805" s="137"/>
      <c r="DD805" s="136"/>
      <c r="DE805" s="134"/>
      <c r="DF805" s="134"/>
      <c r="DG805" s="134"/>
      <c r="DH805" s="134"/>
      <c r="DI805" s="134"/>
      <c r="DJ805" s="134"/>
      <c r="DK805" s="134"/>
      <c r="DL805" s="134"/>
      <c r="DM805" s="134"/>
      <c r="DN805" s="134"/>
      <c r="DO805" s="134"/>
      <c r="DP805" s="134"/>
      <c r="DQ805" s="134"/>
      <c r="DR805" s="134"/>
      <c r="DS805" s="134"/>
      <c r="DT805" s="134"/>
      <c r="DU805" s="134"/>
      <c r="DV805" s="134"/>
      <c r="DW805" s="134"/>
      <c r="DX805" s="134"/>
      <c r="DY805" s="134"/>
      <c r="DZ805" s="134"/>
      <c r="EA805" s="134"/>
      <c r="EB805" s="134"/>
      <c r="EC805" s="134"/>
      <c r="ED805" s="134"/>
      <c r="EE805" s="134"/>
      <c r="EF805" s="134"/>
    </row>
    <row r="806" spans="13:136" s="2" customFormat="1" hidden="1" x14ac:dyDescent="0.5">
      <c r="M806" s="137"/>
      <c r="N806" s="137"/>
      <c r="O806" s="137"/>
      <c r="P806" s="137"/>
      <c r="Q806" s="137"/>
      <c r="R806" s="137"/>
      <c r="S806" s="137"/>
      <c r="T806" s="137"/>
      <c r="U806" s="137"/>
      <c r="V806" s="137"/>
      <c r="DD806" s="136"/>
      <c r="DE806" s="134"/>
      <c r="DF806" s="134"/>
      <c r="DG806" s="134"/>
      <c r="DH806" s="134"/>
      <c r="DI806" s="134"/>
      <c r="DJ806" s="134"/>
      <c r="DK806" s="134"/>
      <c r="DL806" s="134"/>
      <c r="DM806" s="134"/>
      <c r="DN806" s="134"/>
      <c r="DO806" s="134"/>
      <c r="DP806" s="134"/>
      <c r="DQ806" s="134"/>
      <c r="DR806" s="134"/>
      <c r="DS806" s="134"/>
      <c r="DT806" s="134"/>
      <c r="DU806" s="134"/>
      <c r="DV806" s="134"/>
      <c r="DW806" s="134"/>
      <c r="DX806" s="134"/>
      <c r="DY806" s="134"/>
      <c r="DZ806" s="134"/>
      <c r="EA806" s="134"/>
      <c r="EB806" s="134"/>
      <c r="EC806" s="134"/>
      <c r="ED806" s="134"/>
      <c r="EE806" s="134"/>
      <c r="EF806" s="134"/>
    </row>
    <row r="807" spans="13:136" s="2" customFormat="1" hidden="1" x14ac:dyDescent="0.5">
      <c r="M807" s="137"/>
      <c r="N807" s="137"/>
      <c r="O807" s="137"/>
      <c r="P807" s="137"/>
      <c r="Q807" s="137"/>
      <c r="R807" s="137"/>
      <c r="S807" s="137"/>
      <c r="T807" s="137"/>
      <c r="U807" s="137"/>
      <c r="V807" s="137"/>
      <c r="DD807" s="136"/>
      <c r="DE807" s="134"/>
      <c r="DF807" s="134"/>
      <c r="DG807" s="134"/>
      <c r="DH807" s="134"/>
      <c r="DI807" s="134"/>
      <c r="DJ807" s="134"/>
      <c r="DK807" s="134"/>
      <c r="DL807" s="134"/>
      <c r="DM807" s="134"/>
      <c r="DN807" s="134"/>
      <c r="DO807" s="134"/>
      <c r="DP807" s="134"/>
      <c r="DQ807" s="134"/>
      <c r="DR807" s="134"/>
      <c r="DS807" s="134"/>
      <c r="DT807" s="134"/>
      <c r="DU807" s="134"/>
      <c r="DV807" s="134"/>
      <c r="DW807" s="134"/>
      <c r="DX807" s="134"/>
      <c r="DY807" s="134"/>
      <c r="DZ807" s="134"/>
      <c r="EA807" s="134"/>
      <c r="EB807" s="134"/>
      <c r="EC807" s="134"/>
      <c r="ED807" s="134"/>
      <c r="EE807" s="134"/>
      <c r="EF807" s="134"/>
    </row>
    <row r="808" spans="13:136" s="2" customFormat="1" hidden="1" x14ac:dyDescent="0.5">
      <c r="M808" s="137"/>
      <c r="N808" s="137"/>
      <c r="O808" s="137"/>
      <c r="P808" s="137"/>
      <c r="Q808" s="137"/>
      <c r="R808" s="137"/>
      <c r="S808" s="137"/>
      <c r="T808" s="137"/>
      <c r="U808" s="137"/>
      <c r="V808" s="137"/>
      <c r="DD808" s="136"/>
      <c r="DE808" s="134"/>
      <c r="DF808" s="134"/>
      <c r="DG808" s="134"/>
      <c r="DH808" s="134"/>
      <c r="DI808" s="134"/>
      <c r="DJ808" s="134"/>
      <c r="DK808" s="134"/>
      <c r="DL808" s="134"/>
      <c r="DM808" s="134"/>
      <c r="DN808" s="134"/>
      <c r="DO808" s="134"/>
      <c r="DP808" s="134"/>
      <c r="DQ808" s="134"/>
      <c r="DR808" s="134"/>
      <c r="DS808" s="134"/>
      <c r="DT808" s="134"/>
      <c r="DU808" s="134"/>
      <c r="DV808" s="134"/>
      <c r="DW808" s="134"/>
      <c r="DX808" s="134"/>
      <c r="DY808" s="134"/>
      <c r="DZ808" s="134"/>
      <c r="EA808" s="134"/>
      <c r="EB808" s="134"/>
      <c r="EC808" s="134"/>
      <c r="ED808" s="134"/>
      <c r="EE808" s="134"/>
      <c r="EF808" s="134"/>
    </row>
    <row r="809" spans="13:136" s="2" customFormat="1" hidden="1" x14ac:dyDescent="0.5">
      <c r="M809" s="137"/>
      <c r="N809" s="137"/>
      <c r="O809" s="137"/>
      <c r="P809" s="137"/>
      <c r="Q809" s="137"/>
      <c r="R809" s="137"/>
      <c r="S809" s="137"/>
      <c r="T809" s="137"/>
      <c r="U809" s="137"/>
      <c r="V809" s="137"/>
      <c r="DD809" s="136"/>
      <c r="DE809" s="134"/>
      <c r="DF809" s="134"/>
      <c r="DG809" s="134"/>
      <c r="DH809" s="134"/>
      <c r="DI809" s="134"/>
      <c r="DJ809" s="134"/>
      <c r="DK809" s="134"/>
      <c r="DL809" s="134"/>
      <c r="DM809" s="134"/>
      <c r="DN809" s="134"/>
      <c r="DO809" s="134"/>
      <c r="DP809" s="134"/>
      <c r="DQ809" s="134"/>
      <c r="DR809" s="134"/>
      <c r="DS809" s="134"/>
      <c r="DT809" s="134"/>
      <c r="DU809" s="134"/>
      <c r="DV809" s="134"/>
      <c r="DW809" s="134"/>
      <c r="DX809" s="134"/>
      <c r="DY809" s="134"/>
      <c r="DZ809" s="134"/>
      <c r="EA809" s="134"/>
      <c r="EB809" s="134"/>
      <c r="EC809" s="134"/>
      <c r="ED809" s="134"/>
      <c r="EE809" s="134"/>
      <c r="EF809" s="134"/>
    </row>
    <row r="810" spans="13:136" s="2" customFormat="1" hidden="1" x14ac:dyDescent="0.5">
      <c r="M810" s="137"/>
      <c r="N810" s="137"/>
      <c r="O810" s="137"/>
      <c r="P810" s="137"/>
      <c r="Q810" s="137"/>
      <c r="R810" s="137"/>
      <c r="S810" s="137"/>
      <c r="T810" s="137"/>
      <c r="U810" s="137"/>
      <c r="V810" s="137"/>
      <c r="DD810" s="136"/>
      <c r="DE810" s="134"/>
      <c r="DF810" s="134"/>
      <c r="DG810" s="134"/>
      <c r="DH810" s="134"/>
      <c r="DI810" s="134"/>
      <c r="DJ810" s="134"/>
      <c r="DK810" s="134"/>
      <c r="DL810" s="134"/>
      <c r="DM810" s="134"/>
      <c r="DN810" s="134"/>
      <c r="DO810" s="134"/>
      <c r="DP810" s="134"/>
      <c r="DQ810" s="134"/>
      <c r="DR810" s="134"/>
      <c r="DS810" s="134"/>
      <c r="DT810" s="134"/>
      <c r="DU810" s="134"/>
      <c r="DV810" s="134"/>
      <c r="DW810" s="134"/>
      <c r="DX810" s="134"/>
      <c r="DY810" s="134"/>
      <c r="DZ810" s="134"/>
      <c r="EA810" s="134"/>
      <c r="EB810" s="134"/>
      <c r="EC810" s="134"/>
      <c r="ED810" s="134"/>
      <c r="EE810" s="134"/>
      <c r="EF810" s="134"/>
    </row>
    <row r="811" spans="13:136" s="2" customFormat="1" hidden="1" x14ac:dyDescent="0.5">
      <c r="M811" s="137"/>
      <c r="N811" s="137"/>
      <c r="O811" s="137"/>
      <c r="P811" s="137"/>
      <c r="Q811" s="137"/>
      <c r="R811" s="137"/>
      <c r="S811" s="137"/>
      <c r="T811" s="137"/>
      <c r="U811" s="137"/>
      <c r="V811" s="137"/>
      <c r="DD811" s="136"/>
      <c r="DE811" s="134"/>
      <c r="DF811" s="134"/>
      <c r="DG811" s="134"/>
      <c r="DH811" s="134"/>
      <c r="DI811" s="134"/>
      <c r="DJ811" s="134"/>
      <c r="DK811" s="134"/>
      <c r="DL811" s="134"/>
      <c r="DM811" s="134"/>
      <c r="DN811" s="134"/>
      <c r="DO811" s="134"/>
      <c r="DP811" s="134"/>
      <c r="DQ811" s="134"/>
      <c r="DR811" s="134"/>
      <c r="DS811" s="134"/>
      <c r="DT811" s="134"/>
      <c r="DU811" s="134"/>
      <c r="DV811" s="134"/>
      <c r="DW811" s="134"/>
      <c r="DX811" s="134"/>
      <c r="DY811" s="134"/>
      <c r="DZ811" s="134"/>
      <c r="EA811" s="134"/>
      <c r="EB811" s="134"/>
      <c r="EC811" s="134"/>
      <c r="ED811" s="134"/>
      <c r="EE811" s="134"/>
      <c r="EF811" s="134"/>
    </row>
    <row r="812" spans="13:136" s="2" customFormat="1" hidden="1" x14ac:dyDescent="0.5">
      <c r="M812" s="137"/>
      <c r="N812" s="137"/>
      <c r="O812" s="137"/>
      <c r="P812" s="137"/>
      <c r="Q812" s="137"/>
      <c r="R812" s="137"/>
      <c r="S812" s="137"/>
      <c r="T812" s="137"/>
      <c r="U812" s="137"/>
      <c r="V812" s="137"/>
      <c r="DD812" s="136"/>
      <c r="DE812" s="134"/>
      <c r="DF812" s="134"/>
      <c r="DG812" s="134"/>
      <c r="DH812" s="134"/>
      <c r="DI812" s="134"/>
      <c r="DJ812" s="134"/>
      <c r="DK812" s="134"/>
      <c r="DL812" s="134"/>
      <c r="DM812" s="134"/>
      <c r="DN812" s="134"/>
      <c r="DO812" s="134"/>
      <c r="DP812" s="134"/>
      <c r="DQ812" s="134"/>
      <c r="DR812" s="134"/>
      <c r="DS812" s="134"/>
      <c r="DT812" s="134"/>
      <c r="DU812" s="134"/>
      <c r="DV812" s="134"/>
      <c r="DW812" s="134"/>
      <c r="DX812" s="134"/>
      <c r="DY812" s="134"/>
      <c r="DZ812" s="134"/>
      <c r="EA812" s="134"/>
      <c r="EB812" s="134"/>
      <c r="EC812" s="134"/>
      <c r="ED812" s="134"/>
      <c r="EE812" s="134"/>
      <c r="EF812" s="134"/>
    </row>
    <row r="813" spans="13:136" s="2" customFormat="1" hidden="1" x14ac:dyDescent="0.5">
      <c r="M813" s="137"/>
      <c r="N813" s="137"/>
      <c r="O813" s="137"/>
      <c r="P813" s="137"/>
      <c r="Q813" s="137"/>
      <c r="R813" s="137"/>
      <c r="S813" s="137"/>
      <c r="T813" s="137"/>
      <c r="U813" s="137"/>
      <c r="V813" s="137"/>
      <c r="DD813" s="136"/>
      <c r="DE813" s="134"/>
      <c r="DF813" s="134"/>
      <c r="DG813" s="134"/>
      <c r="DH813" s="134"/>
      <c r="DI813" s="134"/>
      <c r="DJ813" s="134"/>
      <c r="DK813" s="134"/>
      <c r="DL813" s="134"/>
      <c r="DM813" s="134"/>
      <c r="DN813" s="134"/>
      <c r="DO813" s="134"/>
      <c r="DP813" s="134"/>
      <c r="DQ813" s="134"/>
      <c r="DR813" s="134"/>
      <c r="DS813" s="134"/>
      <c r="DT813" s="134"/>
      <c r="DU813" s="134"/>
      <c r="DV813" s="134"/>
      <c r="DW813" s="134"/>
      <c r="DX813" s="134"/>
      <c r="DY813" s="134"/>
      <c r="DZ813" s="134"/>
      <c r="EA813" s="134"/>
      <c r="EB813" s="134"/>
      <c r="EC813" s="134"/>
      <c r="ED813" s="134"/>
      <c r="EE813" s="134"/>
      <c r="EF813" s="134"/>
    </row>
    <row r="814" spans="13:136" s="2" customFormat="1" hidden="1" x14ac:dyDescent="0.5">
      <c r="M814" s="137"/>
      <c r="N814" s="137"/>
      <c r="O814" s="137"/>
      <c r="P814" s="137"/>
      <c r="Q814" s="137"/>
      <c r="R814" s="137"/>
      <c r="S814" s="137"/>
      <c r="T814" s="137"/>
      <c r="U814" s="137"/>
      <c r="V814" s="137"/>
      <c r="DD814" s="136"/>
      <c r="DE814" s="134"/>
      <c r="DF814" s="134"/>
      <c r="DG814" s="134"/>
      <c r="DH814" s="134"/>
      <c r="DI814" s="134"/>
      <c r="DJ814" s="134"/>
      <c r="DK814" s="134"/>
      <c r="DL814" s="134"/>
      <c r="DM814" s="134"/>
      <c r="DN814" s="134"/>
      <c r="DO814" s="134"/>
      <c r="DP814" s="134"/>
      <c r="DQ814" s="134"/>
      <c r="DR814" s="134"/>
      <c r="DS814" s="134"/>
      <c r="DT814" s="134"/>
      <c r="DU814" s="134"/>
      <c r="DV814" s="134"/>
      <c r="DW814" s="134"/>
      <c r="DX814" s="134"/>
      <c r="DY814" s="134"/>
      <c r="DZ814" s="134"/>
      <c r="EA814" s="134"/>
      <c r="EB814" s="134"/>
      <c r="EC814" s="134"/>
      <c r="ED814" s="134"/>
      <c r="EE814" s="134"/>
      <c r="EF814" s="134"/>
    </row>
    <row r="815" spans="13:136" s="2" customFormat="1" hidden="1" x14ac:dyDescent="0.5">
      <c r="M815" s="137"/>
      <c r="N815" s="137"/>
      <c r="O815" s="137"/>
      <c r="P815" s="137"/>
      <c r="Q815" s="137"/>
      <c r="R815" s="137"/>
      <c r="S815" s="137"/>
      <c r="T815" s="137"/>
      <c r="U815" s="137"/>
      <c r="V815" s="137"/>
      <c r="DD815" s="136"/>
      <c r="DE815" s="134"/>
      <c r="DF815" s="134"/>
      <c r="DG815" s="134"/>
      <c r="DH815" s="134"/>
      <c r="DI815" s="134"/>
      <c r="DJ815" s="134"/>
      <c r="DK815" s="134"/>
      <c r="DL815" s="134"/>
      <c r="DM815" s="134"/>
      <c r="DN815" s="134"/>
      <c r="DO815" s="134"/>
      <c r="DP815" s="134"/>
      <c r="DQ815" s="134"/>
      <c r="DR815" s="134"/>
      <c r="DS815" s="134"/>
      <c r="DT815" s="134"/>
      <c r="DU815" s="134"/>
      <c r="DV815" s="134"/>
      <c r="DW815" s="134"/>
      <c r="DX815" s="134"/>
      <c r="DY815" s="134"/>
      <c r="DZ815" s="134"/>
      <c r="EA815" s="134"/>
      <c r="EB815" s="134"/>
      <c r="EC815" s="134"/>
      <c r="ED815" s="134"/>
      <c r="EE815" s="134"/>
      <c r="EF815" s="134"/>
    </row>
    <row r="816" spans="13:136" s="2" customFormat="1" hidden="1" x14ac:dyDescent="0.5">
      <c r="M816" s="137"/>
      <c r="N816" s="137"/>
      <c r="O816" s="137"/>
      <c r="P816" s="137"/>
      <c r="Q816" s="137"/>
      <c r="R816" s="137"/>
      <c r="S816" s="137"/>
      <c r="T816" s="137"/>
      <c r="U816" s="137"/>
      <c r="V816" s="137"/>
      <c r="DD816" s="136"/>
      <c r="DE816" s="134"/>
      <c r="DF816" s="134"/>
      <c r="DG816" s="134"/>
      <c r="DH816" s="134"/>
      <c r="DI816" s="134"/>
      <c r="DJ816" s="134"/>
      <c r="DK816" s="134"/>
      <c r="DL816" s="134"/>
      <c r="DM816" s="134"/>
      <c r="DN816" s="134"/>
      <c r="DO816" s="134"/>
      <c r="DP816" s="134"/>
      <c r="DQ816" s="134"/>
      <c r="DR816" s="134"/>
      <c r="DS816" s="134"/>
      <c r="DT816" s="134"/>
      <c r="DU816" s="134"/>
      <c r="DV816" s="134"/>
      <c r="DW816" s="134"/>
      <c r="DX816" s="134"/>
      <c r="DY816" s="134"/>
      <c r="DZ816" s="134"/>
      <c r="EA816" s="134"/>
      <c r="EB816" s="134"/>
      <c r="EC816" s="134"/>
      <c r="ED816" s="134"/>
      <c r="EE816" s="134"/>
      <c r="EF816" s="134"/>
    </row>
    <row r="817" spans="13:136" s="2" customFormat="1" hidden="1" x14ac:dyDescent="0.5">
      <c r="M817" s="137"/>
      <c r="N817" s="137"/>
      <c r="O817" s="137"/>
      <c r="P817" s="137"/>
      <c r="Q817" s="137"/>
      <c r="R817" s="137"/>
      <c r="S817" s="137"/>
      <c r="T817" s="137"/>
      <c r="U817" s="137"/>
      <c r="V817" s="137"/>
      <c r="DD817" s="136"/>
      <c r="DE817" s="134"/>
      <c r="DF817" s="134"/>
      <c r="DG817" s="134"/>
      <c r="DH817" s="134"/>
      <c r="DI817" s="134"/>
      <c r="DJ817" s="134"/>
      <c r="DK817" s="134"/>
      <c r="DL817" s="134"/>
      <c r="DM817" s="134"/>
      <c r="DN817" s="134"/>
      <c r="DO817" s="134"/>
      <c r="DP817" s="134"/>
      <c r="DQ817" s="134"/>
      <c r="DR817" s="134"/>
      <c r="DS817" s="134"/>
      <c r="DT817" s="134"/>
      <c r="DU817" s="134"/>
      <c r="DV817" s="134"/>
      <c r="DW817" s="134"/>
      <c r="DX817" s="134"/>
      <c r="DY817" s="134"/>
      <c r="DZ817" s="134"/>
      <c r="EA817" s="134"/>
      <c r="EB817" s="134"/>
      <c r="EC817" s="134"/>
      <c r="ED817" s="134"/>
      <c r="EE817" s="134"/>
      <c r="EF817" s="134"/>
    </row>
    <row r="818" spans="13:136" s="2" customFormat="1" hidden="1" x14ac:dyDescent="0.5">
      <c r="M818" s="137"/>
      <c r="N818" s="137"/>
      <c r="O818" s="137"/>
      <c r="P818" s="137"/>
      <c r="Q818" s="137"/>
      <c r="R818" s="137"/>
      <c r="S818" s="137"/>
      <c r="T818" s="137"/>
      <c r="U818" s="137"/>
      <c r="V818" s="137"/>
      <c r="DD818" s="136"/>
      <c r="DE818" s="134"/>
      <c r="DF818" s="134"/>
      <c r="DG818" s="134"/>
      <c r="DH818" s="134"/>
      <c r="DI818" s="134"/>
      <c r="DJ818" s="134"/>
      <c r="DK818" s="134"/>
      <c r="DL818" s="134"/>
      <c r="DM818" s="134"/>
      <c r="DN818" s="134"/>
      <c r="DO818" s="134"/>
      <c r="DP818" s="134"/>
      <c r="DQ818" s="134"/>
      <c r="DR818" s="134"/>
      <c r="DS818" s="134"/>
      <c r="DT818" s="134"/>
      <c r="DU818" s="134"/>
      <c r="DV818" s="134"/>
      <c r="DW818" s="134"/>
      <c r="DX818" s="134"/>
      <c r="DY818" s="134"/>
      <c r="DZ818" s="134"/>
      <c r="EA818" s="134"/>
      <c r="EB818" s="134"/>
      <c r="EC818" s="134"/>
      <c r="ED818" s="134"/>
      <c r="EE818" s="134"/>
      <c r="EF818" s="134"/>
    </row>
    <row r="819" spans="13:136" s="2" customFormat="1" hidden="1" x14ac:dyDescent="0.5">
      <c r="M819" s="137"/>
      <c r="N819" s="137"/>
      <c r="O819" s="137"/>
      <c r="P819" s="137"/>
      <c r="Q819" s="137"/>
      <c r="R819" s="137"/>
      <c r="S819" s="137"/>
      <c r="T819" s="137"/>
      <c r="U819" s="137"/>
      <c r="V819" s="137"/>
      <c r="DD819" s="136"/>
      <c r="DE819" s="134"/>
      <c r="DF819" s="134"/>
      <c r="DG819" s="134"/>
      <c r="DH819" s="134"/>
      <c r="DI819" s="134"/>
      <c r="DJ819" s="134"/>
      <c r="DK819" s="134"/>
      <c r="DL819" s="134"/>
      <c r="DM819" s="134"/>
      <c r="DN819" s="134"/>
      <c r="DO819" s="134"/>
      <c r="DP819" s="134"/>
      <c r="DQ819" s="134"/>
      <c r="DR819" s="134"/>
      <c r="DS819" s="134"/>
      <c r="DT819" s="134"/>
      <c r="DU819" s="134"/>
      <c r="DV819" s="134"/>
      <c r="DW819" s="134"/>
      <c r="DX819" s="134"/>
      <c r="DY819" s="134"/>
      <c r="DZ819" s="134"/>
      <c r="EA819" s="134"/>
      <c r="EB819" s="134"/>
      <c r="EC819" s="134"/>
      <c r="ED819" s="134"/>
      <c r="EE819" s="134"/>
      <c r="EF819" s="134"/>
    </row>
    <row r="820" spans="13:136" s="2" customFormat="1" hidden="1" x14ac:dyDescent="0.5">
      <c r="M820" s="137"/>
      <c r="N820" s="137"/>
      <c r="O820" s="137"/>
      <c r="P820" s="137"/>
      <c r="Q820" s="137"/>
      <c r="R820" s="137"/>
      <c r="S820" s="137"/>
      <c r="T820" s="137"/>
      <c r="U820" s="137"/>
      <c r="V820" s="137"/>
      <c r="DD820" s="136"/>
      <c r="DE820" s="134"/>
      <c r="DF820" s="134"/>
      <c r="DG820" s="134"/>
      <c r="DH820" s="134"/>
      <c r="DI820" s="134"/>
      <c r="DJ820" s="134"/>
      <c r="DK820" s="134"/>
      <c r="DL820" s="134"/>
      <c r="DM820" s="134"/>
      <c r="DN820" s="134"/>
      <c r="DO820" s="134"/>
      <c r="DP820" s="134"/>
      <c r="DQ820" s="134"/>
      <c r="DR820" s="134"/>
      <c r="DS820" s="134"/>
      <c r="DT820" s="134"/>
      <c r="DU820" s="134"/>
      <c r="DV820" s="134"/>
      <c r="DW820" s="134"/>
      <c r="DX820" s="134"/>
      <c r="DY820" s="134"/>
      <c r="DZ820" s="134"/>
      <c r="EA820" s="134"/>
      <c r="EB820" s="134"/>
      <c r="EC820" s="134"/>
      <c r="ED820" s="134"/>
      <c r="EE820" s="134"/>
      <c r="EF820" s="134"/>
    </row>
    <row r="821" spans="13:136" s="2" customFormat="1" hidden="1" x14ac:dyDescent="0.5">
      <c r="M821" s="137"/>
      <c r="N821" s="137"/>
      <c r="O821" s="137"/>
      <c r="P821" s="137"/>
      <c r="Q821" s="137"/>
      <c r="R821" s="137"/>
      <c r="S821" s="137"/>
      <c r="T821" s="137"/>
      <c r="U821" s="137"/>
      <c r="V821" s="137"/>
      <c r="DD821" s="136"/>
      <c r="DE821" s="134"/>
      <c r="DF821" s="134"/>
      <c r="DG821" s="134"/>
      <c r="DH821" s="134"/>
      <c r="DI821" s="134"/>
      <c r="DJ821" s="134"/>
      <c r="DK821" s="134"/>
      <c r="DL821" s="134"/>
      <c r="DM821" s="134"/>
      <c r="DN821" s="134"/>
      <c r="DO821" s="134"/>
      <c r="DP821" s="134"/>
      <c r="DQ821" s="134"/>
      <c r="DR821" s="134"/>
      <c r="DS821" s="134"/>
      <c r="DT821" s="134"/>
      <c r="DU821" s="134"/>
      <c r="DV821" s="134"/>
      <c r="DW821" s="134"/>
      <c r="DX821" s="134"/>
      <c r="DY821" s="134"/>
      <c r="DZ821" s="134"/>
      <c r="EA821" s="134"/>
      <c r="EB821" s="134"/>
      <c r="EC821" s="134"/>
      <c r="ED821" s="134"/>
      <c r="EE821" s="134"/>
      <c r="EF821" s="134"/>
    </row>
    <row r="822" spans="13:136" s="2" customFormat="1" hidden="1" x14ac:dyDescent="0.5">
      <c r="M822" s="137"/>
      <c r="N822" s="137"/>
      <c r="O822" s="137"/>
      <c r="P822" s="137"/>
      <c r="Q822" s="137"/>
      <c r="R822" s="137"/>
      <c r="S822" s="137"/>
      <c r="T822" s="137"/>
      <c r="U822" s="137"/>
      <c r="V822" s="137"/>
      <c r="DD822" s="136"/>
      <c r="DE822" s="134"/>
      <c r="DF822" s="134"/>
      <c r="DG822" s="134"/>
      <c r="DH822" s="134"/>
      <c r="DI822" s="134"/>
      <c r="DJ822" s="134"/>
      <c r="DK822" s="134"/>
      <c r="DL822" s="134"/>
      <c r="DM822" s="134"/>
      <c r="DN822" s="134"/>
      <c r="DO822" s="134"/>
      <c r="DP822" s="134"/>
      <c r="DQ822" s="134"/>
      <c r="DR822" s="134"/>
      <c r="DS822" s="134"/>
      <c r="DT822" s="134"/>
      <c r="DU822" s="134"/>
      <c r="DV822" s="134"/>
      <c r="DW822" s="134"/>
      <c r="DX822" s="134"/>
      <c r="DY822" s="134"/>
      <c r="DZ822" s="134"/>
      <c r="EA822" s="134"/>
      <c r="EB822" s="134"/>
      <c r="EC822" s="134"/>
      <c r="ED822" s="134"/>
      <c r="EE822" s="134"/>
      <c r="EF822" s="134"/>
    </row>
    <row r="823" spans="13:136" s="2" customFormat="1" hidden="1" x14ac:dyDescent="0.5">
      <c r="M823" s="137"/>
      <c r="N823" s="137"/>
      <c r="O823" s="137"/>
      <c r="P823" s="137"/>
      <c r="Q823" s="137"/>
      <c r="R823" s="137"/>
      <c r="S823" s="137"/>
      <c r="T823" s="137"/>
      <c r="U823" s="137"/>
      <c r="V823" s="137"/>
      <c r="DD823" s="136"/>
      <c r="DE823" s="134"/>
      <c r="DF823" s="134"/>
      <c r="DG823" s="134"/>
      <c r="DH823" s="134"/>
      <c r="DI823" s="134"/>
      <c r="DJ823" s="134"/>
      <c r="DK823" s="134"/>
      <c r="DL823" s="134"/>
      <c r="DM823" s="134"/>
      <c r="DN823" s="134"/>
      <c r="DO823" s="134"/>
      <c r="DP823" s="134"/>
      <c r="DQ823" s="134"/>
      <c r="DR823" s="134"/>
      <c r="DS823" s="134"/>
      <c r="DT823" s="134"/>
      <c r="DU823" s="134"/>
      <c r="DV823" s="134"/>
      <c r="DW823" s="134"/>
      <c r="DX823" s="134"/>
      <c r="DY823" s="134"/>
      <c r="DZ823" s="134"/>
      <c r="EA823" s="134"/>
      <c r="EB823" s="134"/>
      <c r="EC823" s="134"/>
      <c r="ED823" s="134"/>
      <c r="EE823" s="134"/>
      <c r="EF823" s="134"/>
    </row>
    <row r="824" spans="13:136" s="2" customFormat="1" hidden="1" x14ac:dyDescent="0.5">
      <c r="M824" s="137"/>
      <c r="N824" s="137"/>
      <c r="O824" s="137"/>
      <c r="P824" s="137"/>
      <c r="Q824" s="137"/>
      <c r="R824" s="137"/>
      <c r="S824" s="137"/>
      <c r="T824" s="137"/>
      <c r="U824" s="137"/>
      <c r="V824" s="137"/>
      <c r="DD824" s="136"/>
      <c r="DE824" s="134"/>
      <c r="DF824" s="134"/>
      <c r="DG824" s="134"/>
      <c r="DH824" s="134"/>
      <c r="DI824" s="134"/>
      <c r="DJ824" s="134"/>
      <c r="DK824" s="134"/>
      <c r="DL824" s="134"/>
      <c r="DM824" s="134"/>
      <c r="DN824" s="134"/>
      <c r="DO824" s="134"/>
      <c r="DP824" s="134"/>
      <c r="DQ824" s="134"/>
      <c r="DR824" s="134"/>
      <c r="DS824" s="134"/>
      <c r="DT824" s="134"/>
      <c r="DU824" s="134"/>
      <c r="DV824" s="134"/>
      <c r="DW824" s="134"/>
      <c r="DX824" s="134"/>
      <c r="DY824" s="134"/>
      <c r="DZ824" s="134"/>
      <c r="EA824" s="134"/>
      <c r="EB824" s="134"/>
      <c r="EC824" s="134"/>
      <c r="ED824" s="134"/>
      <c r="EE824" s="134"/>
      <c r="EF824" s="134"/>
    </row>
    <row r="825" spans="13:136" s="2" customFormat="1" hidden="1" x14ac:dyDescent="0.5">
      <c r="M825" s="137"/>
      <c r="N825" s="137"/>
      <c r="O825" s="137"/>
      <c r="P825" s="137"/>
      <c r="Q825" s="137"/>
      <c r="R825" s="137"/>
      <c r="S825" s="137"/>
      <c r="T825" s="137"/>
      <c r="U825" s="137"/>
      <c r="V825" s="137"/>
      <c r="DD825" s="136"/>
      <c r="DE825" s="134"/>
      <c r="DF825" s="134"/>
      <c r="DG825" s="134"/>
      <c r="DH825" s="134"/>
      <c r="DI825" s="134"/>
      <c r="DJ825" s="134"/>
      <c r="DK825" s="134"/>
      <c r="DL825" s="134"/>
      <c r="DM825" s="134"/>
      <c r="DN825" s="134"/>
      <c r="DO825" s="134"/>
      <c r="DP825" s="134"/>
      <c r="DQ825" s="134"/>
      <c r="DR825" s="134"/>
      <c r="DS825" s="134"/>
      <c r="DT825" s="134"/>
      <c r="DU825" s="134"/>
      <c r="DV825" s="134"/>
      <c r="DW825" s="134"/>
      <c r="DX825" s="134"/>
      <c r="DY825" s="134"/>
      <c r="DZ825" s="134"/>
      <c r="EA825" s="134"/>
      <c r="EB825" s="134"/>
      <c r="EC825" s="134"/>
      <c r="ED825" s="134"/>
      <c r="EE825" s="134"/>
      <c r="EF825" s="134"/>
    </row>
    <row r="826" spans="13:136" s="2" customFormat="1" hidden="1" x14ac:dyDescent="0.5">
      <c r="M826" s="137"/>
      <c r="N826" s="137"/>
      <c r="O826" s="137"/>
      <c r="P826" s="137"/>
      <c r="Q826" s="137"/>
      <c r="R826" s="137"/>
      <c r="S826" s="137"/>
      <c r="T826" s="137"/>
      <c r="U826" s="137"/>
      <c r="V826" s="137"/>
      <c r="DD826" s="136"/>
      <c r="DE826" s="134"/>
      <c r="DF826" s="134"/>
      <c r="DG826" s="134"/>
      <c r="DH826" s="134"/>
      <c r="DI826" s="134"/>
      <c r="DJ826" s="134"/>
      <c r="DK826" s="134"/>
      <c r="DL826" s="134"/>
      <c r="DM826" s="134"/>
      <c r="DN826" s="134"/>
      <c r="DO826" s="134"/>
      <c r="DP826" s="134"/>
      <c r="DQ826" s="134"/>
      <c r="DR826" s="134"/>
      <c r="DS826" s="134"/>
      <c r="DT826" s="134"/>
      <c r="DU826" s="134"/>
      <c r="DV826" s="134"/>
      <c r="DW826" s="134"/>
      <c r="DX826" s="134"/>
      <c r="DY826" s="134"/>
      <c r="DZ826" s="134"/>
      <c r="EA826" s="134"/>
      <c r="EB826" s="134"/>
      <c r="EC826" s="134"/>
      <c r="ED826" s="134"/>
      <c r="EE826" s="134"/>
      <c r="EF826" s="134"/>
    </row>
    <row r="827" spans="13:136" s="2" customFormat="1" hidden="1" x14ac:dyDescent="0.5">
      <c r="M827" s="137"/>
      <c r="N827" s="137"/>
      <c r="O827" s="137"/>
      <c r="P827" s="137"/>
      <c r="Q827" s="137"/>
      <c r="R827" s="137"/>
      <c r="S827" s="137"/>
      <c r="T827" s="137"/>
      <c r="U827" s="137"/>
      <c r="V827" s="137"/>
      <c r="DD827" s="136"/>
      <c r="DE827" s="134"/>
      <c r="DF827" s="134"/>
      <c r="DG827" s="134"/>
      <c r="DH827" s="134"/>
      <c r="DI827" s="134"/>
      <c r="DJ827" s="134"/>
      <c r="DK827" s="134"/>
      <c r="DL827" s="134"/>
      <c r="DM827" s="134"/>
      <c r="DN827" s="134"/>
      <c r="DO827" s="134"/>
      <c r="DP827" s="134"/>
      <c r="DQ827" s="134"/>
      <c r="DR827" s="134"/>
      <c r="DS827" s="134"/>
      <c r="DT827" s="134"/>
      <c r="DU827" s="134"/>
      <c r="DV827" s="134"/>
      <c r="DW827" s="134"/>
      <c r="DX827" s="134"/>
      <c r="DY827" s="134"/>
      <c r="DZ827" s="134"/>
      <c r="EA827" s="134"/>
      <c r="EB827" s="134"/>
      <c r="EC827" s="134"/>
      <c r="ED827" s="134"/>
      <c r="EE827" s="134"/>
      <c r="EF827" s="134"/>
    </row>
    <row r="828" spans="13:136" s="2" customFormat="1" hidden="1" x14ac:dyDescent="0.5">
      <c r="M828" s="137"/>
      <c r="N828" s="137"/>
      <c r="O828" s="137"/>
      <c r="P828" s="137"/>
      <c r="Q828" s="137"/>
      <c r="R828" s="137"/>
      <c r="S828" s="137"/>
      <c r="T828" s="137"/>
      <c r="U828" s="137"/>
      <c r="V828" s="137"/>
      <c r="DD828" s="136"/>
      <c r="DE828" s="134"/>
      <c r="DF828" s="134"/>
      <c r="DG828" s="134"/>
      <c r="DH828" s="134"/>
      <c r="DI828" s="134"/>
      <c r="DJ828" s="134"/>
      <c r="DK828" s="134"/>
      <c r="DL828" s="134"/>
      <c r="DM828" s="134"/>
      <c r="DN828" s="134"/>
      <c r="DO828" s="134"/>
      <c r="DP828" s="134"/>
      <c r="DQ828" s="134"/>
      <c r="DR828" s="134"/>
      <c r="DS828" s="134"/>
      <c r="DT828" s="134"/>
      <c r="DU828" s="134"/>
      <c r="DV828" s="134"/>
      <c r="DW828" s="134"/>
      <c r="DX828" s="134"/>
      <c r="DY828" s="134"/>
      <c r="DZ828" s="134"/>
      <c r="EA828" s="134"/>
      <c r="EB828" s="134"/>
      <c r="EC828" s="134"/>
      <c r="ED828" s="134"/>
      <c r="EE828" s="134"/>
      <c r="EF828" s="134"/>
    </row>
    <row r="829" spans="13:136" s="2" customFormat="1" hidden="1" x14ac:dyDescent="0.5">
      <c r="M829" s="137"/>
      <c r="N829" s="137"/>
      <c r="O829" s="137"/>
      <c r="P829" s="137"/>
      <c r="Q829" s="137"/>
      <c r="R829" s="137"/>
      <c r="S829" s="137"/>
      <c r="T829" s="137"/>
      <c r="U829" s="137"/>
      <c r="V829" s="137"/>
      <c r="DD829" s="136"/>
      <c r="DE829" s="134"/>
      <c r="DF829" s="134"/>
      <c r="DG829" s="134"/>
      <c r="DH829" s="134"/>
      <c r="DI829" s="134"/>
      <c r="DJ829" s="134"/>
      <c r="DK829" s="134"/>
      <c r="DL829" s="134"/>
      <c r="DM829" s="134"/>
      <c r="DN829" s="134"/>
      <c r="DO829" s="134"/>
      <c r="DP829" s="134"/>
      <c r="DQ829" s="134"/>
      <c r="DR829" s="134"/>
      <c r="DS829" s="134"/>
      <c r="DT829" s="134"/>
      <c r="DU829" s="134"/>
      <c r="DV829" s="134"/>
      <c r="DW829" s="134"/>
      <c r="DX829" s="134"/>
      <c r="DY829" s="134"/>
      <c r="DZ829" s="134"/>
      <c r="EA829" s="134"/>
      <c r="EB829" s="134"/>
      <c r="EC829" s="134"/>
      <c r="ED829" s="134"/>
      <c r="EE829" s="134"/>
      <c r="EF829" s="134"/>
    </row>
    <row r="830" spans="13:136" s="2" customFormat="1" hidden="1" x14ac:dyDescent="0.5">
      <c r="M830" s="137"/>
      <c r="N830" s="137"/>
      <c r="O830" s="137"/>
      <c r="P830" s="137"/>
      <c r="Q830" s="137"/>
      <c r="R830" s="137"/>
      <c r="S830" s="137"/>
      <c r="T830" s="137"/>
      <c r="U830" s="137"/>
      <c r="V830" s="137"/>
      <c r="DD830" s="136"/>
      <c r="DE830" s="134"/>
      <c r="DF830" s="134"/>
      <c r="DG830" s="134"/>
      <c r="DH830" s="134"/>
      <c r="DI830" s="134"/>
      <c r="DJ830" s="134"/>
      <c r="DK830" s="134"/>
      <c r="DL830" s="134"/>
      <c r="DM830" s="134"/>
      <c r="DN830" s="134"/>
      <c r="DO830" s="134"/>
      <c r="DP830" s="134"/>
      <c r="DQ830" s="134"/>
      <c r="DR830" s="134"/>
      <c r="DS830" s="134"/>
      <c r="DT830" s="134"/>
      <c r="DU830" s="134"/>
      <c r="DV830" s="134"/>
      <c r="DW830" s="134"/>
      <c r="DX830" s="134"/>
      <c r="DY830" s="134"/>
      <c r="DZ830" s="134"/>
      <c r="EA830" s="134"/>
      <c r="EB830" s="134"/>
      <c r="EC830" s="134"/>
      <c r="ED830" s="134"/>
      <c r="EE830" s="134"/>
      <c r="EF830" s="134"/>
    </row>
    <row r="831" spans="13:136" s="2" customFormat="1" hidden="1" x14ac:dyDescent="0.5">
      <c r="M831" s="137"/>
      <c r="N831" s="137"/>
      <c r="O831" s="137"/>
      <c r="P831" s="137"/>
      <c r="Q831" s="137"/>
      <c r="R831" s="137"/>
      <c r="S831" s="137"/>
      <c r="T831" s="137"/>
      <c r="U831" s="137"/>
      <c r="V831" s="137"/>
      <c r="DD831" s="136"/>
      <c r="DE831" s="134"/>
      <c r="DF831" s="134"/>
      <c r="DG831" s="134"/>
      <c r="DH831" s="134"/>
      <c r="DI831" s="134"/>
      <c r="DJ831" s="134"/>
      <c r="DK831" s="134"/>
      <c r="DL831" s="134"/>
      <c r="DM831" s="134"/>
      <c r="DN831" s="134"/>
      <c r="DO831" s="134"/>
      <c r="DP831" s="134"/>
      <c r="DQ831" s="134"/>
      <c r="DR831" s="134"/>
      <c r="DS831" s="134"/>
      <c r="DT831" s="134"/>
      <c r="DU831" s="134"/>
      <c r="DV831" s="134"/>
      <c r="DW831" s="134"/>
      <c r="DX831" s="134"/>
      <c r="DY831" s="134"/>
      <c r="DZ831" s="134"/>
      <c r="EA831" s="134"/>
      <c r="EB831" s="134"/>
      <c r="EC831" s="134"/>
      <c r="ED831" s="134"/>
      <c r="EE831" s="134"/>
      <c r="EF831" s="134"/>
    </row>
    <row r="832" spans="13:136" s="2" customFormat="1" hidden="1" x14ac:dyDescent="0.5">
      <c r="M832" s="137"/>
      <c r="N832" s="137"/>
      <c r="O832" s="137"/>
      <c r="P832" s="137"/>
      <c r="Q832" s="137"/>
      <c r="R832" s="137"/>
      <c r="S832" s="137"/>
      <c r="T832" s="137"/>
      <c r="U832" s="137"/>
      <c r="V832" s="137"/>
      <c r="DD832" s="136"/>
      <c r="DE832" s="134"/>
      <c r="DF832" s="134"/>
      <c r="DG832" s="134"/>
      <c r="DH832" s="134"/>
      <c r="DI832" s="134"/>
      <c r="DJ832" s="134"/>
      <c r="DK832" s="134"/>
      <c r="DL832" s="134"/>
      <c r="DM832" s="134"/>
      <c r="DN832" s="134"/>
      <c r="DO832" s="134"/>
      <c r="DP832" s="134"/>
      <c r="DQ832" s="134"/>
      <c r="DR832" s="134"/>
      <c r="DS832" s="134"/>
      <c r="DT832" s="134"/>
      <c r="DU832" s="134"/>
      <c r="DV832" s="134"/>
      <c r="DW832" s="134"/>
      <c r="DX832" s="134"/>
      <c r="DY832" s="134"/>
      <c r="DZ832" s="134"/>
      <c r="EA832" s="134"/>
      <c r="EB832" s="134"/>
      <c r="EC832" s="134"/>
      <c r="ED832" s="134"/>
      <c r="EE832" s="134"/>
      <c r="EF832" s="134"/>
    </row>
    <row r="833" spans="13:136" s="2" customFormat="1" hidden="1" x14ac:dyDescent="0.5">
      <c r="M833" s="137"/>
      <c r="N833" s="137"/>
      <c r="O833" s="137"/>
      <c r="P833" s="137"/>
      <c r="Q833" s="137"/>
      <c r="R833" s="137"/>
      <c r="S833" s="137"/>
      <c r="T833" s="137"/>
      <c r="U833" s="137"/>
      <c r="V833" s="137"/>
      <c r="DD833" s="136"/>
      <c r="DE833" s="134"/>
      <c r="DF833" s="134"/>
      <c r="DG833" s="134"/>
      <c r="DH833" s="134"/>
      <c r="DI833" s="134"/>
      <c r="DJ833" s="134"/>
      <c r="DK833" s="134"/>
      <c r="DL833" s="134"/>
      <c r="DM833" s="134"/>
      <c r="DN833" s="134"/>
      <c r="DO833" s="134"/>
      <c r="DP833" s="134"/>
      <c r="DQ833" s="134"/>
      <c r="DR833" s="134"/>
      <c r="DS833" s="134"/>
      <c r="DT833" s="134"/>
      <c r="DU833" s="134"/>
      <c r="DV833" s="134"/>
      <c r="DW833" s="134"/>
      <c r="DX833" s="134"/>
      <c r="DY833" s="134"/>
      <c r="DZ833" s="134"/>
      <c r="EA833" s="134"/>
      <c r="EB833" s="134"/>
      <c r="EC833" s="134"/>
      <c r="ED833" s="134"/>
      <c r="EE833" s="134"/>
      <c r="EF833" s="134"/>
    </row>
    <row r="834" spans="13:136" s="2" customFormat="1" hidden="1" x14ac:dyDescent="0.5">
      <c r="M834" s="137"/>
      <c r="N834" s="137"/>
      <c r="O834" s="137"/>
      <c r="P834" s="137"/>
      <c r="Q834" s="137"/>
      <c r="R834" s="137"/>
      <c r="S834" s="137"/>
      <c r="T834" s="137"/>
      <c r="U834" s="137"/>
      <c r="V834" s="137"/>
      <c r="DD834" s="136"/>
      <c r="DE834" s="134"/>
      <c r="DF834" s="134"/>
      <c r="DG834" s="134"/>
      <c r="DH834" s="134"/>
      <c r="DI834" s="134"/>
      <c r="DJ834" s="134"/>
      <c r="DK834" s="134"/>
      <c r="DL834" s="134"/>
      <c r="DM834" s="134"/>
      <c r="DN834" s="134"/>
      <c r="DO834" s="134"/>
      <c r="DP834" s="134"/>
      <c r="DQ834" s="134"/>
      <c r="DR834" s="134"/>
      <c r="DS834" s="134"/>
      <c r="DT834" s="134"/>
      <c r="DU834" s="134"/>
      <c r="DV834" s="134"/>
      <c r="DW834" s="134"/>
      <c r="DX834" s="134"/>
      <c r="DY834" s="134"/>
      <c r="DZ834" s="134"/>
      <c r="EA834" s="134"/>
      <c r="EB834" s="134"/>
      <c r="EC834" s="134"/>
      <c r="ED834" s="134"/>
      <c r="EE834" s="134"/>
      <c r="EF834" s="134"/>
    </row>
    <row r="835" spans="13:136" s="2" customFormat="1" hidden="1" x14ac:dyDescent="0.5">
      <c r="M835" s="137"/>
      <c r="N835" s="137"/>
      <c r="O835" s="137"/>
      <c r="P835" s="137"/>
      <c r="Q835" s="137"/>
      <c r="R835" s="137"/>
      <c r="S835" s="137"/>
      <c r="T835" s="137"/>
      <c r="U835" s="137"/>
      <c r="V835" s="137"/>
      <c r="DD835" s="136"/>
      <c r="DE835" s="134"/>
      <c r="DF835" s="134"/>
      <c r="DG835" s="134"/>
      <c r="DH835" s="134"/>
      <c r="DI835" s="134"/>
      <c r="DJ835" s="134"/>
      <c r="DK835" s="134"/>
      <c r="DL835" s="134"/>
      <c r="DM835" s="134"/>
      <c r="DN835" s="134"/>
      <c r="DO835" s="134"/>
      <c r="DP835" s="134"/>
      <c r="DQ835" s="134"/>
      <c r="DR835" s="134"/>
      <c r="DS835" s="134"/>
      <c r="DT835" s="134"/>
      <c r="DU835" s="134"/>
      <c r="DV835" s="134"/>
      <c r="DW835" s="134"/>
      <c r="DX835" s="134"/>
      <c r="DY835" s="134"/>
      <c r="DZ835" s="134"/>
      <c r="EA835" s="134"/>
      <c r="EB835" s="134"/>
      <c r="EC835" s="134"/>
      <c r="ED835" s="134"/>
      <c r="EE835" s="134"/>
      <c r="EF835" s="134"/>
    </row>
    <row r="836" spans="13:136" s="2" customFormat="1" hidden="1" x14ac:dyDescent="0.5">
      <c r="M836" s="137"/>
      <c r="N836" s="137"/>
      <c r="O836" s="137"/>
      <c r="P836" s="137"/>
      <c r="Q836" s="137"/>
      <c r="R836" s="137"/>
      <c r="S836" s="137"/>
      <c r="T836" s="137"/>
      <c r="U836" s="137"/>
      <c r="V836" s="137"/>
      <c r="DD836" s="136"/>
      <c r="DE836" s="134"/>
      <c r="DF836" s="134"/>
      <c r="DG836" s="134"/>
      <c r="DH836" s="134"/>
      <c r="DI836" s="134"/>
      <c r="DJ836" s="134"/>
      <c r="DK836" s="134"/>
      <c r="DL836" s="134"/>
      <c r="DM836" s="134"/>
      <c r="DN836" s="134"/>
      <c r="DO836" s="134"/>
      <c r="DP836" s="134"/>
      <c r="DQ836" s="134"/>
      <c r="DR836" s="134"/>
      <c r="DS836" s="134"/>
      <c r="DT836" s="134"/>
      <c r="DU836" s="134"/>
      <c r="DV836" s="134"/>
      <c r="DW836" s="134"/>
      <c r="DX836" s="134"/>
      <c r="DY836" s="134"/>
      <c r="DZ836" s="134"/>
      <c r="EA836" s="134"/>
      <c r="EB836" s="134"/>
      <c r="EC836" s="134"/>
      <c r="ED836" s="134"/>
      <c r="EE836" s="134"/>
      <c r="EF836" s="134"/>
    </row>
    <row r="837" spans="13:136" s="2" customFormat="1" hidden="1" x14ac:dyDescent="0.5">
      <c r="M837" s="137"/>
      <c r="N837" s="137"/>
      <c r="O837" s="137"/>
      <c r="P837" s="137"/>
      <c r="Q837" s="137"/>
      <c r="R837" s="137"/>
      <c r="S837" s="137"/>
      <c r="T837" s="137"/>
      <c r="U837" s="137"/>
      <c r="V837" s="137"/>
      <c r="DD837" s="136"/>
      <c r="DE837" s="134"/>
      <c r="DF837" s="134"/>
      <c r="DG837" s="134"/>
      <c r="DH837" s="134"/>
      <c r="DI837" s="134"/>
      <c r="DJ837" s="134"/>
      <c r="DK837" s="134"/>
      <c r="DL837" s="134"/>
      <c r="DM837" s="134"/>
      <c r="DN837" s="134"/>
      <c r="DO837" s="134"/>
      <c r="DP837" s="134"/>
      <c r="DQ837" s="134"/>
      <c r="DR837" s="134"/>
      <c r="DS837" s="134"/>
      <c r="DT837" s="134"/>
      <c r="DU837" s="134"/>
      <c r="DV837" s="134"/>
      <c r="DW837" s="134"/>
      <c r="DX837" s="134"/>
      <c r="DY837" s="134"/>
      <c r="DZ837" s="134"/>
      <c r="EA837" s="134"/>
      <c r="EB837" s="134"/>
      <c r="EC837" s="134"/>
      <c r="ED837" s="134"/>
      <c r="EE837" s="134"/>
      <c r="EF837" s="134"/>
    </row>
    <row r="838" spans="13:136" s="2" customFormat="1" hidden="1" x14ac:dyDescent="0.5">
      <c r="M838" s="137"/>
      <c r="N838" s="137"/>
      <c r="O838" s="137"/>
      <c r="P838" s="137"/>
      <c r="Q838" s="137"/>
      <c r="R838" s="137"/>
      <c r="S838" s="137"/>
      <c r="T838" s="137"/>
      <c r="U838" s="137"/>
      <c r="V838" s="137"/>
      <c r="DD838" s="136"/>
      <c r="DE838" s="134"/>
      <c r="DF838" s="134"/>
      <c r="DG838" s="134"/>
      <c r="DH838" s="134"/>
      <c r="DI838" s="134"/>
      <c r="DJ838" s="134"/>
      <c r="DK838" s="134"/>
      <c r="DL838" s="134"/>
      <c r="DM838" s="134"/>
      <c r="DN838" s="134"/>
      <c r="DO838" s="134"/>
      <c r="DP838" s="134"/>
      <c r="DQ838" s="134"/>
      <c r="DR838" s="134"/>
      <c r="DS838" s="134"/>
      <c r="DT838" s="134"/>
      <c r="DU838" s="134"/>
      <c r="DV838" s="134"/>
      <c r="DW838" s="134"/>
      <c r="DX838" s="134"/>
      <c r="DY838" s="134"/>
      <c r="DZ838" s="134"/>
      <c r="EA838" s="134"/>
      <c r="EB838" s="134"/>
      <c r="EC838" s="134"/>
      <c r="ED838" s="134"/>
      <c r="EE838" s="134"/>
      <c r="EF838" s="134"/>
    </row>
    <row r="839" spans="13:136" s="2" customFormat="1" hidden="1" x14ac:dyDescent="0.5">
      <c r="M839" s="137"/>
      <c r="N839" s="137"/>
      <c r="O839" s="137"/>
      <c r="P839" s="137"/>
      <c r="Q839" s="137"/>
      <c r="R839" s="137"/>
      <c r="S839" s="137"/>
      <c r="T839" s="137"/>
      <c r="U839" s="137"/>
      <c r="V839" s="137"/>
      <c r="DD839" s="136"/>
      <c r="DE839" s="134"/>
      <c r="DF839" s="134"/>
      <c r="DG839" s="134"/>
      <c r="DH839" s="134"/>
      <c r="DI839" s="134"/>
      <c r="DJ839" s="134"/>
      <c r="DK839" s="134"/>
      <c r="DL839" s="134"/>
      <c r="DM839" s="134"/>
      <c r="DN839" s="134"/>
      <c r="DO839" s="134"/>
      <c r="DP839" s="134"/>
      <c r="DQ839" s="134"/>
      <c r="DR839" s="134"/>
      <c r="DS839" s="134"/>
      <c r="DT839" s="134"/>
      <c r="DU839" s="134"/>
      <c r="DV839" s="134"/>
      <c r="DW839" s="134"/>
      <c r="DX839" s="134"/>
      <c r="DY839" s="134"/>
      <c r="DZ839" s="134"/>
      <c r="EA839" s="134"/>
      <c r="EB839" s="134"/>
      <c r="EC839" s="134"/>
      <c r="ED839" s="134"/>
      <c r="EE839" s="134"/>
      <c r="EF839" s="134"/>
    </row>
    <row r="840" spans="13:136" s="2" customFormat="1" hidden="1" x14ac:dyDescent="0.5">
      <c r="M840" s="137"/>
      <c r="N840" s="137"/>
      <c r="O840" s="137"/>
      <c r="P840" s="137"/>
      <c r="Q840" s="137"/>
      <c r="R840" s="137"/>
      <c r="S840" s="137"/>
      <c r="T840" s="137"/>
      <c r="U840" s="137"/>
      <c r="V840" s="137"/>
      <c r="DD840" s="136"/>
      <c r="DE840" s="134"/>
      <c r="DF840" s="134"/>
      <c r="DG840" s="134"/>
      <c r="DH840" s="134"/>
      <c r="DI840" s="134"/>
      <c r="DJ840" s="134"/>
      <c r="DK840" s="134"/>
      <c r="DL840" s="134"/>
      <c r="DM840" s="134"/>
      <c r="DN840" s="134"/>
      <c r="DO840" s="134"/>
      <c r="DP840" s="134"/>
      <c r="DQ840" s="134"/>
      <c r="DR840" s="134"/>
      <c r="DS840" s="134"/>
      <c r="DT840" s="134"/>
      <c r="DU840" s="134"/>
      <c r="DV840" s="134"/>
      <c r="DW840" s="134"/>
      <c r="DX840" s="134"/>
      <c r="DY840" s="134"/>
      <c r="DZ840" s="134"/>
      <c r="EA840" s="134"/>
      <c r="EB840" s="134"/>
      <c r="EC840" s="134"/>
      <c r="ED840" s="134"/>
      <c r="EE840" s="134"/>
      <c r="EF840" s="134"/>
    </row>
    <row r="841" spans="13:136" s="2" customFormat="1" hidden="1" x14ac:dyDescent="0.5">
      <c r="M841" s="137"/>
      <c r="N841" s="137"/>
      <c r="O841" s="137"/>
      <c r="P841" s="137"/>
      <c r="Q841" s="137"/>
      <c r="R841" s="137"/>
      <c r="S841" s="137"/>
      <c r="T841" s="137"/>
      <c r="U841" s="137"/>
      <c r="V841" s="137"/>
      <c r="DD841" s="136"/>
      <c r="DE841" s="134"/>
      <c r="DF841" s="134"/>
      <c r="DG841" s="134"/>
      <c r="DH841" s="134"/>
      <c r="DI841" s="134"/>
      <c r="DJ841" s="134"/>
      <c r="DK841" s="134"/>
      <c r="DL841" s="134"/>
      <c r="DM841" s="134"/>
      <c r="DN841" s="134"/>
      <c r="DO841" s="134"/>
      <c r="DP841" s="134"/>
      <c r="DQ841" s="134"/>
      <c r="DR841" s="134"/>
      <c r="DS841" s="134"/>
      <c r="DT841" s="134"/>
      <c r="DU841" s="134"/>
      <c r="DV841" s="134"/>
      <c r="DW841" s="134"/>
      <c r="DX841" s="134"/>
      <c r="DY841" s="134"/>
      <c r="DZ841" s="134"/>
      <c r="EA841" s="134"/>
      <c r="EB841" s="134"/>
      <c r="EC841" s="134"/>
      <c r="ED841" s="134"/>
      <c r="EE841" s="134"/>
      <c r="EF841" s="134"/>
    </row>
    <row r="842" spans="13:136" s="2" customFormat="1" hidden="1" x14ac:dyDescent="0.5">
      <c r="M842" s="137"/>
      <c r="N842" s="137"/>
      <c r="O842" s="137"/>
      <c r="P842" s="137"/>
      <c r="Q842" s="137"/>
      <c r="R842" s="137"/>
      <c r="S842" s="137"/>
      <c r="T842" s="137"/>
      <c r="U842" s="137"/>
      <c r="V842" s="137"/>
      <c r="DD842" s="136"/>
      <c r="DE842" s="134"/>
      <c r="DF842" s="134"/>
      <c r="DG842" s="134"/>
      <c r="DH842" s="134"/>
      <c r="DI842" s="134"/>
      <c r="DJ842" s="134"/>
      <c r="DK842" s="134"/>
      <c r="DL842" s="134"/>
      <c r="DM842" s="134"/>
      <c r="DN842" s="134"/>
      <c r="DO842" s="134"/>
      <c r="DP842" s="134"/>
      <c r="DQ842" s="134"/>
      <c r="DR842" s="134"/>
      <c r="DS842" s="134"/>
      <c r="DT842" s="134"/>
      <c r="DU842" s="134"/>
      <c r="DV842" s="134"/>
      <c r="DW842" s="134"/>
      <c r="DX842" s="134"/>
      <c r="DY842" s="134"/>
      <c r="DZ842" s="134"/>
      <c r="EA842" s="134"/>
      <c r="EB842" s="134"/>
      <c r="EC842" s="134"/>
      <c r="ED842" s="134"/>
      <c r="EE842" s="134"/>
      <c r="EF842" s="134"/>
    </row>
    <row r="843" spans="13:136" s="2" customFormat="1" hidden="1" x14ac:dyDescent="0.5">
      <c r="M843" s="137"/>
      <c r="N843" s="137"/>
      <c r="O843" s="137"/>
      <c r="P843" s="137"/>
      <c r="Q843" s="137"/>
      <c r="R843" s="137"/>
      <c r="S843" s="137"/>
      <c r="T843" s="137"/>
      <c r="U843" s="137"/>
      <c r="V843" s="137"/>
      <c r="DD843" s="136"/>
      <c r="DE843" s="134"/>
      <c r="DF843" s="134"/>
      <c r="DG843" s="134"/>
      <c r="DH843" s="134"/>
      <c r="DI843" s="134"/>
      <c r="DJ843" s="134"/>
      <c r="DK843" s="134"/>
      <c r="DL843" s="134"/>
      <c r="DM843" s="134"/>
      <c r="DN843" s="134"/>
      <c r="DO843" s="134"/>
      <c r="DP843" s="134"/>
      <c r="DQ843" s="134"/>
      <c r="DR843" s="134"/>
      <c r="DS843" s="134"/>
      <c r="DT843" s="134"/>
      <c r="DU843" s="134"/>
      <c r="DV843" s="134"/>
      <c r="DW843" s="134"/>
      <c r="DX843" s="134"/>
      <c r="DY843" s="134"/>
      <c r="DZ843" s="134"/>
      <c r="EA843" s="134"/>
      <c r="EB843" s="134"/>
      <c r="EC843" s="134"/>
      <c r="ED843" s="134"/>
      <c r="EE843" s="134"/>
      <c r="EF843" s="134"/>
    </row>
    <row r="844" spans="13:136" s="2" customFormat="1" hidden="1" x14ac:dyDescent="0.5">
      <c r="M844" s="137"/>
      <c r="N844" s="137"/>
      <c r="O844" s="137"/>
      <c r="P844" s="137"/>
      <c r="Q844" s="137"/>
      <c r="R844" s="137"/>
      <c r="S844" s="137"/>
      <c r="T844" s="137"/>
      <c r="U844" s="137"/>
      <c r="V844" s="137"/>
      <c r="DD844" s="136"/>
      <c r="DE844" s="134"/>
      <c r="DF844" s="134"/>
      <c r="DG844" s="134"/>
      <c r="DH844" s="134"/>
      <c r="DI844" s="134"/>
      <c r="DJ844" s="134"/>
      <c r="DK844" s="134"/>
      <c r="DL844" s="134"/>
      <c r="DM844" s="134"/>
      <c r="DN844" s="134"/>
      <c r="DO844" s="134"/>
      <c r="DP844" s="134"/>
      <c r="DQ844" s="134"/>
      <c r="DR844" s="134"/>
      <c r="DS844" s="134"/>
      <c r="DT844" s="134"/>
      <c r="DU844" s="134"/>
      <c r="DV844" s="134"/>
      <c r="DW844" s="134"/>
      <c r="DX844" s="134"/>
      <c r="DY844" s="134"/>
      <c r="DZ844" s="134"/>
      <c r="EA844" s="134"/>
      <c r="EB844" s="134"/>
      <c r="EC844" s="134"/>
      <c r="ED844" s="134"/>
      <c r="EE844" s="134"/>
      <c r="EF844" s="134"/>
    </row>
    <row r="845" spans="13:136" s="2" customFormat="1" hidden="1" x14ac:dyDescent="0.5">
      <c r="M845" s="137"/>
      <c r="N845" s="137"/>
      <c r="O845" s="137"/>
      <c r="P845" s="137"/>
      <c r="Q845" s="137"/>
      <c r="R845" s="137"/>
      <c r="S845" s="137"/>
      <c r="T845" s="137"/>
      <c r="U845" s="137"/>
      <c r="V845" s="137"/>
      <c r="DD845" s="136"/>
      <c r="DE845" s="134"/>
      <c r="DF845" s="134"/>
      <c r="DG845" s="134"/>
      <c r="DH845" s="134"/>
      <c r="DI845" s="134"/>
      <c r="DJ845" s="134"/>
      <c r="DK845" s="134"/>
      <c r="DL845" s="134"/>
      <c r="DM845" s="134"/>
      <c r="DN845" s="134"/>
      <c r="DO845" s="134"/>
      <c r="DP845" s="134"/>
      <c r="DQ845" s="134"/>
      <c r="DR845" s="134"/>
      <c r="DS845" s="134"/>
      <c r="DT845" s="134"/>
      <c r="DU845" s="134"/>
      <c r="DV845" s="134"/>
      <c r="DW845" s="134"/>
      <c r="DX845" s="134"/>
      <c r="DY845" s="134"/>
      <c r="DZ845" s="134"/>
      <c r="EA845" s="134"/>
      <c r="EB845" s="134"/>
      <c r="EC845" s="134"/>
      <c r="ED845" s="134"/>
      <c r="EE845" s="134"/>
      <c r="EF845" s="134"/>
    </row>
    <row r="846" spans="13:136" s="2" customFormat="1" hidden="1" x14ac:dyDescent="0.5">
      <c r="M846" s="137"/>
      <c r="N846" s="137"/>
      <c r="O846" s="137"/>
      <c r="P846" s="137"/>
      <c r="Q846" s="137"/>
      <c r="R846" s="137"/>
      <c r="S846" s="137"/>
      <c r="T846" s="137"/>
      <c r="U846" s="137"/>
      <c r="V846" s="137"/>
      <c r="DD846" s="136"/>
      <c r="DE846" s="134"/>
      <c r="DF846" s="134"/>
      <c r="DG846" s="134"/>
      <c r="DH846" s="134"/>
      <c r="DI846" s="134"/>
      <c r="DJ846" s="134"/>
      <c r="DK846" s="134"/>
      <c r="DL846" s="134"/>
      <c r="DM846" s="134"/>
      <c r="DN846" s="134"/>
      <c r="DO846" s="134"/>
      <c r="DP846" s="134"/>
      <c r="DQ846" s="134"/>
      <c r="DR846" s="134"/>
      <c r="DS846" s="134"/>
      <c r="DT846" s="134"/>
      <c r="DU846" s="134"/>
      <c r="DV846" s="134"/>
      <c r="DW846" s="134"/>
      <c r="DX846" s="134"/>
      <c r="DY846" s="134"/>
      <c r="DZ846" s="134"/>
      <c r="EA846" s="134"/>
      <c r="EB846" s="134"/>
      <c r="EC846" s="134"/>
      <c r="ED846" s="134"/>
      <c r="EE846" s="134"/>
      <c r="EF846" s="134"/>
    </row>
    <row r="847" spans="13:136" s="2" customFormat="1" hidden="1" x14ac:dyDescent="0.5">
      <c r="M847" s="137"/>
      <c r="N847" s="137"/>
      <c r="O847" s="137"/>
      <c r="P847" s="137"/>
      <c r="Q847" s="137"/>
      <c r="R847" s="137"/>
      <c r="S847" s="137"/>
      <c r="T847" s="137"/>
      <c r="U847" s="137"/>
      <c r="V847" s="137"/>
      <c r="DD847" s="136"/>
      <c r="DE847" s="134"/>
      <c r="DF847" s="134"/>
      <c r="DG847" s="134"/>
      <c r="DH847" s="134"/>
      <c r="DI847" s="134"/>
      <c r="DJ847" s="134"/>
      <c r="DK847" s="134"/>
      <c r="DL847" s="134"/>
      <c r="DM847" s="134"/>
      <c r="DN847" s="134"/>
      <c r="DO847" s="134"/>
      <c r="DP847" s="134"/>
      <c r="DQ847" s="134"/>
      <c r="DR847" s="134"/>
      <c r="DS847" s="134"/>
      <c r="DT847" s="134"/>
      <c r="DU847" s="134"/>
      <c r="DV847" s="134"/>
      <c r="DW847" s="134"/>
      <c r="DX847" s="134"/>
      <c r="DY847" s="134"/>
      <c r="DZ847" s="134"/>
      <c r="EA847" s="134"/>
      <c r="EB847" s="134"/>
      <c r="EC847" s="134"/>
      <c r="ED847" s="134"/>
      <c r="EE847" s="134"/>
      <c r="EF847" s="134"/>
    </row>
    <row r="848" spans="13:136" s="2" customFormat="1" hidden="1" x14ac:dyDescent="0.5">
      <c r="M848" s="137"/>
      <c r="N848" s="137"/>
      <c r="O848" s="137"/>
      <c r="P848" s="137"/>
      <c r="Q848" s="137"/>
      <c r="R848" s="137"/>
      <c r="S848" s="137"/>
      <c r="T848" s="137"/>
      <c r="U848" s="137"/>
      <c r="V848" s="137"/>
      <c r="DD848" s="136"/>
      <c r="DE848" s="134"/>
      <c r="DF848" s="134"/>
      <c r="DG848" s="134"/>
      <c r="DH848" s="134"/>
      <c r="DI848" s="134"/>
      <c r="DJ848" s="134"/>
      <c r="DK848" s="134"/>
      <c r="DL848" s="134"/>
      <c r="DM848" s="134"/>
      <c r="DN848" s="134"/>
      <c r="DO848" s="134"/>
      <c r="DP848" s="134"/>
      <c r="DQ848" s="134"/>
      <c r="DR848" s="134"/>
      <c r="DS848" s="134"/>
      <c r="DT848" s="134"/>
      <c r="DU848" s="134"/>
      <c r="DV848" s="134"/>
      <c r="DW848" s="134"/>
      <c r="DX848" s="134"/>
      <c r="DY848" s="134"/>
      <c r="DZ848" s="134"/>
      <c r="EA848" s="134"/>
      <c r="EB848" s="134"/>
      <c r="EC848" s="134"/>
      <c r="ED848" s="134"/>
      <c r="EE848" s="134"/>
      <c r="EF848" s="134"/>
    </row>
    <row r="849" spans="13:136" s="2" customFormat="1" hidden="1" x14ac:dyDescent="0.5">
      <c r="M849" s="137"/>
      <c r="N849" s="137"/>
      <c r="O849" s="137"/>
      <c r="P849" s="137"/>
      <c r="Q849" s="137"/>
      <c r="R849" s="137"/>
      <c r="S849" s="137"/>
      <c r="T849" s="137"/>
      <c r="U849" s="137"/>
      <c r="V849" s="137"/>
      <c r="DD849" s="136"/>
      <c r="DE849" s="134"/>
      <c r="DF849" s="134"/>
      <c r="DG849" s="134"/>
      <c r="DH849" s="134"/>
      <c r="DI849" s="134"/>
      <c r="DJ849" s="134"/>
      <c r="DK849" s="134"/>
      <c r="DL849" s="134"/>
      <c r="DM849" s="134"/>
      <c r="DN849" s="134"/>
      <c r="DO849" s="134"/>
      <c r="DP849" s="134"/>
      <c r="DQ849" s="134"/>
      <c r="DR849" s="134"/>
      <c r="DS849" s="134"/>
      <c r="DT849" s="134"/>
      <c r="DU849" s="134"/>
      <c r="DV849" s="134"/>
      <c r="DW849" s="134"/>
      <c r="DX849" s="134"/>
      <c r="DY849" s="134"/>
      <c r="DZ849" s="134"/>
      <c r="EA849" s="134"/>
      <c r="EB849" s="134"/>
      <c r="EC849" s="134"/>
      <c r="ED849" s="134"/>
      <c r="EE849" s="134"/>
      <c r="EF849" s="134"/>
    </row>
    <row r="850" spans="13:136" s="2" customFormat="1" hidden="1" x14ac:dyDescent="0.5">
      <c r="M850" s="137"/>
      <c r="N850" s="137"/>
      <c r="O850" s="137"/>
      <c r="P850" s="137"/>
      <c r="Q850" s="137"/>
      <c r="R850" s="137"/>
      <c r="S850" s="137"/>
      <c r="T850" s="137"/>
      <c r="U850" s="137"/>
      <c r="V850" s="137"/>
      <c r="DD850" s="136"/>
      <c r="DE850" s="134"/>
      <c r="DF850" s="134"/>
      <c r="DG850" s="134"/>
      <c r="DH850" s="134"/>
      <c r="DI850" s="134"/>
      <c r="DJ850" s="134"/>
      <c r="DK850" s="134"/>
      <c r="DL850" s="134"/>
      <c r="DM850" s="134"/>
      <c r="DN850" s="134"/>
      <c r="DO850" s="134"/>
      <c r="DP850" s="134"/>
      <c r="DQ850" s="134"/>
      <c r="DR850" s="134"/>
      <c r="DS850" s="134"/>
      <c r="DT850" s="134"/>
      <c r="DU850" s="134"/>
      <c r="DV850" s="134"/>
      <c r="DW850" s="134"/>
      <c r="DX850" s="134"/>
      <c r="DY850" s="134"/>
      <c r="DZ850" s="134"/>
      <c r="EA850" s="134"/>
      <c r="EB850" s="134"/>
      <c r="EC850" s="134"/>
      <c r="ED850" s="134"/>
      <c r="EE850" s="134"/>
      <c r="EF850" s="134"/>
    </row>
    <row r="851" spans="13:136" s="2" customFormat="1" hidden="1" x14ac:dyDescent="0.5">
      <c r="M851" s="137"/>
      <c r="N851" s="137"/>
      <c r="O851" s="137"/>
      <c r="P851" s="137"/>
      <c r="Q851" s="137"/>
      <c r="R851" s="137"/>
      <c r="S851" s="137"/>
      <c r="T851" s="137"/>
      <c r="U851" s="137"/>
      <c r="V851" s="137"/>
      <c r="DD851" s="136"/>
      <c r="DE851" s="134"/>
      <c r="DF851" s="134"/>
      <c r="DG851" s="134"/>
      <c r="DH851" s="134"/>
      <c r="DI851" s="134"/>
      <c r="DJ851" s="134"/>
      <c r="DK851" s="134"/>
      <c r="DL851" s="134"/>
      <c r="DM851" s="134"/>
      <c r="DN851" s="134"/>
      <c r="DO851" s="134"/>
      <c r="DP851" s="134"/>
      <c r="DQ851" s="134"/>
      <c r="DR851" s="134"/>
      <c r="DS851" s="134"/>
      <c r="DT851" s="134"/>
      <c r="DU851" s="134"/>
      <c r="DV851" s="134"/>
      <c r="DW851" s="134"/>
      <c r="DX851" s="134"/>
      <c r="DY851" s="134"/>
      <c r="DZ851" s="134"/>
      <c r="EA851" s="134"/>
      <c r="EB851" s="134"/>
      <c r="EC851" s="134"/>
      <c r="ED851" s="134"/>
      <c r="EE851" s="134"/>
      <c r="EF851" s="134"/>
    </row>
    <row r="852" spans="13:136" s="2" customFormat="1" hidden="1" x14ac:dyDescent="0.5">
      <c r="M852" s="137"/>
      <c r="N852" s="137"/>
      <c r="O852" s="137"/>
      <c r="P852" s="137"/>
      <c r="Q852" s="137"/>
      <c r="R852" s="137"/>
      <c r="S852" s="137"/>
      <c r="T852" s="137"/>
      <c r="U852" s="137"/>
      <c r="V852" s="137"/>
      <c r="DD852" s="136"/>
      <c r="DE852" s="134"/>
      <c r="DF852" s="134"/>
      <c r="DG852" s="134"/>
      <c r="DH852" s="134"/>
      <c r="DI852" s="134"/>
      <c r="DJ852" s="134"/>
      <c r="DK852" s="134"/>
      <c r="DL852" s="134"/>
      <c r="DM852" s="134"/>
      <c r="DN852" s="134"/>
      <c r="DO852" s="134"/>
      <c r="DP852" s="134"/>
      <c r="DQ852" s="134"/>
      <c r="DR852" s="134"/>
      <c r="DS852" s="134"/>
      <c r="DT852" s="134"/>
      <c r="DU852" s="134"/>
      <c r="DV852" s="134"/>
      <c r="DW852" s="134"/>
      <c r="DX852" s="134"/>
      <c r="DY852" s="134"/>
      <c r="DZ852" s="134"/>
      <c r="EA852" s="134"/>
      <c r="EB852" s="134"/>
      <c r="EC852" s="134"/>
      <c r="ED852" s="134"/>
      <c r="EE852" s="134"/>
      <c r="EF852" s="134"/>
    </row>
    <row r="853" spans="13:136" s="2" customFormat="1" hidden="1" x14ac:dyDescent="0.5">
      <c r="M853" s="137"/>
      <c r="N853" s="137"/>
      <c r="O853" s="137"/>
      <c r="P853" s="137"/>
      <c r="Q853" s="137"/>
      <c r="R853" s="137"/>
      <c r="S853" s="137"/>
      <c r="T853" s="137"/>
      <c r="U853" s="137"/>
      <c r="V853" s="137"/>
      <c r="DD853" s="136"/>
      <c r="DE853" s="134"/>
      <c r="DF853" s="134"/>
      <c r="DG853" s="134"/>
      <c r="DH853" s="134"/>
      <c r="DI853" s="134"/>
      <c r="DJ853" s="134"/>
      <c r="DK853" s="134"/>
      <c r="DL853" s="134"/>
      <c r="DM853" s="134"/>
      <c r="DN853" s="134"/>
      <c r="DO853" s="134"/>
      <c r="DP853" s="134"/>
      <c r="DQ853" s="134"/>
      <c r="DR853" s="134"/>
      <c r="DS853" s="134"/>
      <c r="DT853" s="134"/>
      <c r="DU853" s="134"/>
      <c r="DV853" s="134"/>
      <c r="DW853" s="134"/>
      <c r="DX853" s="134"/>
      <c r="DY853" s="134"/>
      <c r="DZ853" s="134"/>
      <c r="EA853" s="134"/>
      <c r="EB853" s="134"/>
      <c r="EC853" s="134"/>
      <c r="ED853" s="134"/>
      <c r="EE853" s="134"/>
      <c r="EF853" s="134"/>
    </row>
    <row r="854" spans="13:136" s="2" customFormat="1" hidden="1" x14ac:dyDescent="0.5">
      <c r="M854" s="137"/>
      <c r="N854" s="137"/>
      <c r="O854" s="137"/>
      <c r="P854" s="137"/>
      <c r="Q854" s="137"/>
      <c r="R854" s="137"/>
      <c r="S854" s="137"/>
      <c r="T854" s="137"/>
      <c r="U854" s="137"/>
      <c r="V854" s="137"/>
      <c r="DD854" s="136"/>
      <c r="DE854" s="134"/>
      <c r="DF854" s="134"/>
      <c r="DG854" s="134"/>
      <c r="DH854" s="134"/>
      <c r="DI854" s="134"/>
      <c r="DJ854" s="134"/>
      <c r="DK854" s="134"/>
      <c r="DL854" s="134"/>
      <c r="DM854" s="134"/>
      <c r="DN854" s="134"/>
      <c r="DO854" s="134"/>
      <c r="DP854" s="134"/>
      <c r="DQ854" s="134"/>
      <c r="DR854" s="134"/>
      <c r="DS854" s="134"/>
      <c r="DT854" s="134"/>
      <c r="DU854" s="134"/>
      <c r="DV854" s="134"/>
      <c r="DW854" s="134"/>
      <c r="DX854" s="134"/>
      <c r="DY854" s="134"/>
      <c r="DZ854" s="134"/>
      <c r="EA854" s="134"/>
      <c r="EB854" s="134"/>
      <c r="EC854" s="134"/>
      <c r="ED854" s="134"/>
      <c r="EE854" s="134"/>
      <c r="EF854" s="134"/>
    </row>
    <row r="855" spans="13:136" s="2" customFormat="1" hidden="1" x14ac:dyDescent="0.5">
      <c r="M855" s="137"/>
      <c r="N855" s="137"/>
      <c r="O855" s="137"/>
      <c r="P855" s="137"/>
      <c r="Q855" s="137"/>
      <c r="R855" s="137"/>
      <c r="S855" s="137"/>
      <c r="T855" s="137"/>
      <c r="U855" s="137"/>
      <c r="V855" s="137"/>
      <c r="DD855" s="136"/>
      <c r="DE855" s="134"/>
      <c r="DF855" s="134"/>
      <c r="DG855" s="134"/>
      <c r="DH855" s="134"/>
      <c r="DI855" s="134"/>
      <c r="DJ855" s="134"/>
      <c r="DK855" s="134"/>
      <c r="DL855" s="134"/>
      <c r="DM855" s="134"/>
      <c r="DN855" s="134"/>
      <c r="DO855" s="134"/>
      <c r="DP855" s="134"/>
      <c r="DQ855" s="134"/>
      <c r="DR855" s="134"/>
      <c r="DS855" s="134"/>
      <c r="DT855" s="134"/>
      <c r="DU855" s="134"/>
      <c r="DV855" s="134"/>
      <c r="DW855" s="134"/>
      <c r="DX855" s="134"/>
      <c r="DY855" s="134"/>
      <c r="DZ855" s="134"/>
      <c r="EA855" s="134"/>
      <c r="EB855" s="134"/>
      <c r="EC855" s="134"/>
      <c r="ED855" s="134"/>
      <c r="EE855" s="134"/>
      <c r="EF855" s="134"/>
    </row>
    <row r="856" spans="13:136" s="2" customFormat="1" hidden="1" x14ac:dyDescent="0.5">
      <c r="M856" s="137"/>
      <c r="N856" s="137"/>
      <c r="O856" s="137"/>
      <c r="P856" s="137"/>
      <c r="Q856" s="137"/>
      <c r="R856" s="137"/>
      <c r="S856" s="137"/>
      <c r="T856" s="137"/>
      <c r="U856" s="137"/>
      <c r="V856" s="137"/>
      <c r="DD856" s="136"/>
      <c r="DE856" s="134"/>
      <c r="DF856" s="134"/>
      <c r="DG856" s="134"/>
      <c r="DH856" s="134"/>
      <c r="DI856" s="134"/>
      <c r="DJ856" s="134"/>
      <c r="DK856" s="134"/>
      <c r="DL856" s="134"/>
      <c r="DM856" s="134"/>
      <c r="DN856" s="134"/>
      <c r="DO856" s="134"/>
      <c r="DP856" s="134"/>
      <c r="DQ856" s="134"/>
      <c r="DR856" s="134"/>
      <c r="DS856" s="134"/>
      <c r="DT856" s="134"/>
      <c r="DU856" s="134"/>
      <c r="DV856" s="134"/>
      <c r="DW856" s="134"/>
      <c r="DX856" s="134"/>
      <c r="DY856" s="134"/>
      <c r="DZ856" s="134"/>
      <c r="EA856" s="134"/>
      <c r="EB856" s="134"/>
      <c r="EC856" s="134"/>
      <c r="ED856" s="134"/>
      <c r="EE856" s="134"/>
      <c r="EF856" s="134"/>
    </row>
    <row r="857" spans="13:136" s="2" customFormat="1" hidden="1" x14ac:dyDescent="0.5">
      <c r="M857" s="137"/>
      <c r="N857" s="137"/>
      <c r="O857" s="137"/>
      <c r="P857" s="137"/>
      <c r="Q857" s="137"/>
      <c r="R857" s="137"/>
      <c r="S857" s="137"/>
      <c r="T857" s="137"/>
      <c r="U857" s="137"/>
      <c r="V857" s="137"/>
      <c r="DD857" s="136"/>
      <c r="DE857" s="134"/>
      <c r="DF857" s="134"/>
      <c r="DG857" s="134"/>
      <c r="DH857" s="134"/>
      <c r="DI857" s="134"/>
      <c r="DJ857" s="134"/>
      <c r="DK857" s="134"/>
      <c r="DL857" s="134"/>
      <c r="DM857" s="134"/>
      <c r="DN857" s="134"/>
      <c r="DO857" s="134"/>
      <c r="DP857" s="134"/>
      <c r="DQ857" s="134"/>
      <c r="DR857" s="134"/>
      <c r="DS857" s="134"/>
      <c r="DT857" s="134"/>
      <c r="DU857" s="134"/>
      <c r="DV857" s="134"/>
      <c r="DW857" s="134"/>
      <c r="DX857" s="134"/>
      <c r="DY857" s="134"/>
      <c r="DZ857" s="134"/>
      <c r="EA857" s="134"/>
      <c r="EB857" s="134"/>
      <c r="EC857" s="134"/>
      <c r="ED857" s="134"/>
      <c r="EE857" s="134"/>
      <c r="EF857" s="134"/>
    </row>
    <row r="858" spans="13:136" s="2" customFormat="1" hidden="1" x14ac:dyDescent="0.5">
      <c r="M858" s="137"/>
      <c r="N858" s="137"/>
      <c r="O858" s="137"/>
      <c r="P858" s="137"/>
      <c r="Q858" s="137"/>
      <c r="R858" s="137"/>
      <c r="S858" s="137"/>
      <c r="T858" s="137"/>
      <c r="U858" s="137"/>
      <c r="V858" s="137"/>
      <c r="DD858" s="136"/>
      <c r="DE858" s="134"/>
      <c r="DF858" s="134"/>
      <c r="DG858" s="134"/>
      <c r="DH858" s="134"/>
      <c r="DI858" s="134"/>
      <c r="DJ858" s="134"/>
      <c r="DK858" s="134"/>
      <c r="DL858" s="134"/>
      <c r="DM858" s="134"/>
      <c r="DN858" s="134"/>
      <c r="DO858" s="134"/>
      <c r="DP858" s="134"/>
      <c r="DQ858" s="134"/>
      <c r="DR858" s="134"/>
      <c r="DS858" s="134"/>
      <c r="DT858" s="134"/>
      <c r="DU858" s="134"/>
      <c r="DV858" s="134"/>
      <c r="DW858" s="134"/>
      <c r="DX858" s="134"/>
      <c r="DY858" s="134"/>
      <c r="DZ858" s="134"/>
      <c r="EA858" s="134"/>
      <c r="EB858" s="134"/>
      <c r="EC858" s="134"/>
      <c r="ED858" s="134"/>
      <c r="EE858" s="134"/>
      <c r="EF858" s="134"/>
    </row>
    <row r="859" spans="13:136" s="2" customFormat="1" hidden="1" x14ac:dyDescent="0.5">
      <c r="M859" s="137"/>
      <c r="N859" s="137"/>
      <c r="O859" s="137"/>
      <c r="P859" s="137"/>
      <c r="Q859" s="137"/>
      <c r="R859" s="137"/>
      <c r="S859" s="137"/>
      <c r="T859" s="137"/>
      <c r="U859" s="137"/>
      <c r="V859" s="137"/>
      <c r="DD859" s="136"/>
      <c r="DE859" s="134"/>
      <c r="DF859" s="134"/>
      <c r="DG859" s="134"/>
      <c r="DH859" s="134"/>
      <c r="DI859" s="134"/>
      <c r="DJ859" s="134"/>
      <c r="DK859" s="134"/>
      <c r="DL859" s="134"/>
      <c r="DM859" s="134"/>
      <c r="DN859" s="134"/>
      <c r="DO859" s="134"/>
      <c r="DP859" s="134"/>
      <c r="DQ859" s="134"/>
      <c r="DR859" s="134"/>
      <c r="DS859" s="134"/>
      <c r="DT859" s="134"/>
      <c r="DU859" s="134"/>
      <c r="DV859" s="134"/>
      <c r="DW859" s="134"/>
      <c r="DX859" s="134"/>
      <c r="DY859" s="134"/>
      <c r="DZ859" s="134"/>
      <c r="EA859" s="134"/>
      <c r="EB859" s="134"/>
      <c r="EC859" s="134"/>
      <c r="ED859" s="134"/>
      <c r="EE859" s="134"/>
      <c r="EF859" s="134"/>
    </row>
    <row r="860" spans="13:136" s="2" customFormat="1" hidden="1" x14ac:dyDescent="0.5">
      <c r="M860" s="137"/>
      <c r="N860" s="137"/>
      <c r="O860" s="137"/>
      <c r="P860" s="137"/>
      <c r="Q860" s="137"/>
      <c r="R860" s="137"/>
      <c r="S860" s="137"/>
      <c r="T860" s="137"/>
      <c r="U860" s="137"/>
      <c r="V860" s="137"/>
      <c r="DD860" s="136"/>
      <c r="DE860" s="134"/>
      <c r="DF860" s="134"/>
      <c r="DG860" s="134"/>
      <c r="DH860" s="134"/>
      <c r="DI860" s="134"/>
      <c r="DJ860" s="134"/>
      <c r="DK860" s="134"/>
      <c r="DL860" s="134"/>
      <c r="DM860" s="134"/>
      <c r="DN860" s="134"/>
      <c r="DO860" s="134"/>
      <c r="DP860" s="134"/>
      <c r="DQ860" s="134"/>
      <c r="DR860" s="134"/>
      <c r="DS860" s="134"/>
      <c r="DT860" s="134"/>
      <c r="DU860" s="134"/>
      <c r="DV860" s="134"/>
      <c r="DW860" s="134"/>
      <c r="DX860" s="134"/>
      <c r="DY860" s="134"/>
      <c r="DZ860" s="134"/>
      <c r="EA860" s="134"/>
      <c r="EB860" s="134"/>
      <c r="EC860" s="134"/>
      <c r="ED860" s="134"/>
      <c r="EE860" s="134"/>
      <c r="EF860" s="134"/>
    </row>
    <row r="861" spans="13:136" s="2" customFormat="1" hidden="1" x14ac:dyDescent="0.5">
      <c r="M861" s="137"/>
      <c r="N861" s="137"/>
      <c r="O861" s="137"/>
      <c r="P861" s="137"/>
      <c r="Q861" s="137"/>
      <c r="R861" s="137"/>
      <c r="S861" s="137"/>
      <c r="T861" s="137"/>
      <c r="U861" s="137"/>
      <c r="V861" s="137"/>
      <c r="DD861" s="136"/>
      <c r="DE861" s="134"/>
      <c r="DF861" s="134"/>
      <c r="DG861" s="134"/>
      <c r="DH861" s="134"/>
      <c r="DI861" s="134"/>
      <c r="DJ861" s="134"/>
      <c r="DK861" s="134"/>
      <c r="DL861" s="134"/>
      <c r="DM861" s="134"/>
      <c r="DN861" s="134"/>
      <c r="DO861" s="134"/>
      <c r="DP861" s="134"/>
      <c r="DQ861" s="134"/>
      <c r="DR861" s="134"/>
      <c r="DS861" s="134"/>
      <c r="DT861" s="134"/>
      <c r="DU861" s="134"/>
      <c r="DV861" s="134"/>
      <c r="DW861" s="134"/>
      <c r="DX861" s="134"/>
      <c r="DY861" s="134"/>
      <c r="DZ861" s="134"/>
      <c r="EA861" s="134"/>
      <c r="EB861" s="134"/>
      <c r="EC861" s="134"/>
      <c r="ED861" s="134"/>
      <c r="EE861" s="134"/>
      <c r="EF861" s="134"/>
    </row>
    <row r="862" spans="13:136" s="2" customFormat="1" hidden="1" x14ac:dyDescent="0.5">
      <c r="M862" s="137"/>
      <c r="N862" s="137"/>
      <c r="O862" s="137"/>
      <c r="P862" s="137"/>
      <c r="Q862" s="137"/>
      <c r="R862" s="137"/>
      <c r="S862" s="137"/>
      <c r="T862" s="137"/>
      <c r="U862" s="137"/>
      <c r="V862" s="137"/>
      <c r="DD862" s="136"/>
      <c r="DE862" s="134"/>
      <c r="DF862" s="134"/>
      <c r="DG862" s="134"/>
      <c r="DH862" s="134"/>
      <c r="DI862" s="134"/>
      <c r="DJ862" s="134"/>
      <c r="DK862" s="134"/>
      <c r="DL862" s="134"/>
      <c r="DM862" s="134"/>
      <c r="DN862" s="134"/>
      <c r="DO862" s="134"/>
      <c r="DP862" s="134"/>
      <c r="DQ862" s="134"/>
      <c r="DR862" s="134"/>
      <c r="DS862" s="134"/>
      <c r="DT862" s="134"/>
      <c r="DU862" s="134"/>
      <c r="DV862" s="134"/>
      <c r="DW862" s="134"/>
      <c r="DX862" s="134"/>
      <c r="DY862" s="134"/>
      <c r="DZ862" s="134"/>
      <c r="EA862" s="134"/>
      <c r="EB862" s="134"/>
      <c r="EC862" s="134"/>
      <c r="ED862" s="134"/>
      <c r="EE862" s="134"/>
      <c r="EF862" s="134"/>
    </row>
    <row r="863" spans="13:136" s="2" customFormat="1" hidden="1" x14ac:dyDescent="0.5">
      <c r="M863" s="137"/>
      <c r="N863" s="137"/>
      <c r="O863" s="137"/>
      <c r="P863" s="137"/>
      <c r="Q863" s="137"/>
      <c r="R863" s="137"/>
      <c r="S863" s="137"/>
      <c r="T863" s="137"/>
      <c r="U863" s="137"/>
      <c r="V863" s="137"/>
      <c r="DD863" s="136"/>
      <c r="DE863" s="134"/>
      <c r="DF863" s="134"/>
      <c r="DG863" s="134"/>
      <c r="DH863" s="134"/>
      <c r="DI863" s="134"/>
      <c r="DJ863" s="134"/>
      <c r="DK863" s="134"/>
      <c r="DL863" s="134"/>
      <c r="DM863" s="134"/>
      <c r="DN863" s="134"/>
      <c r="DO863" s="134"/>
      <c r="DP863" s="134"/>
      <c r="DQ863" s="134"/>
      <c r="DR863" s="134"/>
      <c r="DS863" s="134"/>
      <c r="DT863" s="134"/>
      <c r="DU863" s="134"/>
      <c r="DV863" s="134"/>
      <c r="DW863" s="134"/>
      <c r="DX863" s="134"/>
      <c r="DY863" s="134"/>
      <c r="DZ863" s="134"/>
      <c r="EA863" s="134"/>
      <c r="EB863" s="134"/>
      <c r="EC863" s="134"/>
      <c r="ED863" s="134"/>
      <c r="EE863" s="134"/>
      <c r="EF863" s="134"/>
    </row>
    <row r="864" spans="13:136" s="2" customFormat="1" hidden="1" x14ac:dyDescent="0.5">
      <c r="M864" s="137"/>
      <c r="N864" s="137"/>
      <c r="O864" s="137"/>
      <c r="P864" s="137"/>
      <c r="Q864" s="137"/>
      <c r="R864" s="137"/>
      <c r="S864" s="137"/>
      <c r="T864" s="137"/>
      <c r="U864" s="137"/>
      <c r="V864" s="137"/>
      <c r="DD864" s="136"/>
      <c r="DE864" s="134"/>
      <c r="DF864" s="134"/>
      <c r="DG864" s="134"/>
      <c r="DH864" s="134"/>
      <c r="DI864" s="134"/>
      <c r="DJ864" s="134"/>
      <c r="DK864" s="134"/>
      <c r="DL864" s="134"/>
      <c r="DM864" s="134"/>
      <c r="DN864" s="134"/>
      <c r="DO864" s="134"/>
      <c r="DP864" s="134"/>
      <c r="DQ864" s="134"/>
      <c r="DR864" s="134"/>
      <c r="DS864" s="134"/>
      <c r="DT864" s="134"/>
      <c r="DU864" s="134"/>
      <c r="DV864" s="134"/>
      <c r="DW864" s="134"/>
      <c r="DX864" s="134"/>
      <c r="DY864" s="134"/>
      <c r="DZ864" s="134"/>
      <c r="EA864" s="134"/>
      <c r="EB864" s="134"/>
      <c r="EC864" s="134"/>
      <c r="ED864" s="134"/>
      <c r="EE864" s="134"/>
      <c r="EF864" s="134"/>
    </row>
    <row r="865" spans="13:136" s="2" customFormat="1" hidden="1" x14ac:dyDescent="0.5">
      <c r="M865" s="137"/>
      <c r="N865" s="137"/>
      <c r="O865" s="137"/>
      <c r="P865" s="137"/>
      <c r="Q865" s="137"/>
      <c r="R865" s="137"/>
      <c r="S865" s="137"/>
      <c r="T865" s="137"/>
      <c r="U865" s="137"/>
      <c r="V865" s="137"/>
      <c r="DD865" s="136"/>
      <c r="DE865" s="134"/>
      <c r="DF865" s="134"/>
      <c r="DG865" s="134"/>
      <c r="DH865" s="134"/>
      <c r="DI865" s="134"/>
      <c r="DJ865" s="134"/>
      <c r="DK865" s="134"/>
      <c r="DL865" s="134"/>
      <c r="DM865" s="134"/>
      <c r="DN865" s="134"/>
      <c r="DO865" s="134"/>
      <c r="DP865" s="134"/>
      <c r="DQ865" s="134"/>
      <c r="DR865" s="134"/>
      <c r="DS865" s="134"/>
      <c r="DT865" s="134"/>
      <c r="DU865" s="134"/>
      <c r="DV865" s="134"/>
      <c r="DW865" s="134"/>
      <c r="DX865" s="134"/>
      <c r="DY865" s="134"/>
      <c r="DZ865" s="134"/>
      <c r="EA865" s="134"/>
      <c r="EB865" s="134"/>
      <c r="EC865" s="134"/>
      <c r="ED865" s="134"/>
      <c r="EE865" s="134"/>
      <c r="EF865" s="134"/>
    </row>
    <row r="866" spans="13:136" s="2" customFormat="1" hidden="1" x14ac:dyDescent="0.5">
      <c r="M866" s="137"/>
      <c r="N866" s="137"/>
      <c r="O866" s="137"/>
      <c r="P866" s="137"/>
      <c r="Q866" s="137"/>
      <c r="R866" s="137"/>
      <c r="S866" s="137"/>
      <c r="T866" s="137"/>
      <c r="U866" s="137"/>
      <c r="V866" s="137"/>
      <c r="DD866" s="136"/>
      <c r="DE866" s="134"/>
      <c r="DF866" s="134"/>
      <c r="DG866" s="134"/>
      <c r="DH866" s="134"/>
      <c r="DI866" s="134"/>
      <c r="DJ866" s="134"/>
      <c r="DK866" s="134"/>
      <c r="DL866" s="134"/>
      <c r="DM866" s="134"/>
      <c r="DN866" s="134"/>
      <c r="DO866" s="134"/>
      <c r="DP866" s="134"/>
      <c r="DQ866" s="134"/>
      <c r="DR866" s="134"/>
      <c r="DS866" s="134"/>
      <c r="DT866" s="134"/>
      <c r="DU866" s="134"/>
      <c r="DV866" s="134"/>
      <c r="DW866" s="134"/>
      <c r="DX866" s="134"/>
      <c r="DY866" s="134"/>
      <c r="DZ866" s="134"/>
      <c r="EA866" s="134"/>
      <c r="EB866" s="134"/>
      <c r="EC866" s="134"/>
      <c r="ED866" s="134"/>
      <c r="EE866" s="134"/>
      <c r="EF866" s="134"/>
    </row>
    <row r="867" spans="13:136" s="2" customFormat="1" hidden="1" x14ac:dyDescent="0.5">
      <c r="M867" s="137"/>
      <c r="N867" s="137"/>
      <c r="O867" s="137"/>
      <c r="P867" s="137"/>
      <c r="Q867" s="137"/>
      <c r="R867" s="137"/>
      <c r="S867" s="137"/>
      <c r="T867" s="137"/>
      <c r="U867" s="137"/>
      <c r="V867" s="137"/>
      <c r="DD867" s="136"/>
      <c r="DE867" s="134"/>
      <c r="DF867" s="134"/>
      <c r="DG867" s="134"/>
      <c r="DH867" s="134"/>
      <c r="DI867" s="134"/>
      <c r="DJ867" s="134"/>
      <c r="DK867" s="134"/>
      <c r="DL867" s="134"/>
      <c r="DM867" s="134"/>
      <c r="DN867" s="134"/>
      <c r="DO867" s="134"/>
      <c r="DP867" s="134"/>
      <c r="DQ867" s="134"/>
      <c r="DR867" s="134"/>
      <c r="DS867" s="134"/>
      <c r="DT867" s="134"/>
      <c r="DU867" s="134"/>
      <c r="DV867" s="134"/>
      <c r="DW867" s="134"/>
      <c r="DX867" s="134"/>
      <c r="DY867" s="134"/>
      <c r="DZ867" s="134"/>
      <c r="EA867" s="134"/>
      <c r="EB867" s="134"/>
      <c r="EC867" s="134"/>
      <c r="ED867" s="134"/>
      <c r="EE867" s="134"/>
      <c r="EF867" s="134"/>
    </row>
    <row r="868" spans="13:136" s="2" customFormat="1" hidden="1" x14ac:dyDescent="0.5">
      <c r="M868" s="137"/>
      <c r="N868" s="137"/>
      <c r="O868" s="137"/>
      <c r="P868" s="137"/>
      <c r="Q868" s="137"/>
      <c r="R868" s="137"/>
      <c r="S868" s="137"/>
      <c r="T868" s="137"/>
      <c r="U868" s="137"/>
      <c r="V868" s="137"/>
      <c r="DD868" s="136"/>
      <c r="DE868" s="134"/>
      <c r="DF868" s="134"/>
      <c r="DG868" s="134"/>
      <c r="DH868" s="134"/>
      <c r="DI868" s="134"/>
      <c r="DJ868" s="134"/>
      <c r="DK868" s="134"/>
      <c r="DL868" s="134"/>
      <c r="DM868" s="134"/>
      <c r="DN868" s="134"/>
      <c r="DO868" s="134"/>
      <c r="DP868" s="134"/>
      <c r="DQ868" s="134"/>
      <c r="DR868" s="134"/>
      <c r="DS868" s="134"/>
      <c r="DT868" s="134"/>
      <c r="DU868" s="134"/>
      <c r="DV868" s="134"/>
      <c r="DW868" s="134"/>
      <c r="DX868" s="134"/>
      <c r="DY868" s="134"/>
      <c r="DZ868" s="134"/>
      <c r="EA868" s="134"/>
      <c r="EB868" s="134"/>
      <c r="EC868" s="134"/>
      <c r="ED868" s="134"/>
      <c r="EE868" s="134"/>
      <c r="EF868" s="134"/>
    </row>
    <row r="869" spans="13:136" s="2" customFormat="1" hidden="1" x14ac:dyDescent="0.5">
      <c r="M869" s="137"/>
      <c r="N869" s="137"/>
      <c r="O869" s="137"/>
      <c r="P869" s="137"/>
      <c r="Q869" s="137"/>
      <c r="R869" s="137"/>
      <c r="S869" s="137"/>
      <c r="T869" s="137"/>
      <c r="U869" s="137"/>
      <c r="V869" s="137"/>
      <c r="DD869" s="136"/>
      <c r="DE869" s="134"/>
      <c r="DF869" s="134"/>
      <c r="DG869" s="134"/>
      <c r="DH869" s="134"/>
      <c r="DI869" s="134"/>
      <c r="DJ869" s="134"/>
      <c r="DK869" s="134"/>
      <c r="DL869" s="134"/>
      <c r="DM869" s="134"/>
      <c r="DN869" s="134"/>
      <c r="DO869" s="134"/>
      <c r="DP869" s="134"/>
      <c r="DQ869" s="134"/>
      <c r="DR869" s="134"/>
      <c r="DS869" s="134"/>
      <c r="DT869" s="134"/>
      <c r="DU869" s="134"/>
      <c r="DV869" s="134"/>
      <c r="DW869" s="134"/>
      <c r="DX869" s="134"/>
      <c r="DY869" s="134"/>
      <c r="DZ869" s="134"/>
      <c r="EA869" s="134"/>
      <c r="EB869" s="134"/>
      <c r="EC869" s="134"/>
      <c r="ED869" s="134"/>
      <c r="EE869" s="134"/>
      <c r="EF869" s="134"/>
    </row>
    <row r="870" spans="13:136" s="2" customFormat="1" hidden="1" x14ac:dyDescent="0.5">
      <c r="M870" s="137"/>
      <c r="N870" s="137"/>
      <c r="O870" s="137"/>
      <c r="P870" s="137"/>
      <c r="Q870" s="137"/>
      <c r="R870" s="137"/>
      <c r="S870" s="137"/>
      <c r="T870" s="137"/>
      <c r="U870" s="137"/>
      <c r="V870" s="137"/>
      <c r="DD870" s="136"/>
      <c r="DE870" s="134"/>
      <c r="DF870" s="134"/>
      <c r="DG870" s="134"/>
      <c r="DH870" s="134"/>
      <c r="DI870" s="134"/>
      <c r="DJ870" s="134"/>
      <c r="DK870" s="134"/>
      <c r="DL870" s="134"/>
      <c r="DM870" s="134"/>
      <c r="DN870" s="134"/>
      <c r="DO870" s="134"/>
      <c r="DP870" s="134"/>
      <c r="DQ870" s="134"/>
      <c r="DR870" s="134"/>
      <c r="DS870" s="134"/>
      <c r="DT870" s="134"/>
      <c r="DU870" s="134"/>
      <c r="DV870" s="134"/>
      <c r="DW870" s="134"/>
      <c r="DX870" s="134"/>
      <c r="DY870" s="134"/>
      <c r="DZ870" s="134"/>
      <c r="EA870" s="134"/>
      <c r="EB870" s="134"/>
      <c r="EC870" s="134"/>
      <c r="ED870" s="134"/>
      <c r="EE870" s="134"/>
      <c r="EF870" s="134"/>
    </row>
    <row r="871" spans="13:136" s="2" customFormat="1" hidden="1" x14ac:dyDescent="0.5">
      <c r="M871" s="137"/>
      <c r="N871" s="137"/>
      <c r="O871" s="137"/>
      <c r="P871" s="137"/>
      <c r="Q871" s="137"/>
      <c r="R871" s="137"/>
      <c r="S871" s="137"/>
      <c r="T871" s="137"/>
      <c r="U871" s="137"/>
      <c r="V871" s="137"/>
      <c r="DD871" s="136"/>
      <c r="DE871" s="134"/>
      <c r="DF871" s="134"/>
      <c r="DG871" s="134"/>
      <c r="DH871" s="134"/>
      <c r="DI871" s="134"/>
      <c r="DJ871" s="134"/>
      <c r="DK871" s="134"/>
      <c r="DL871" s="134"/>
      <c r="DM871" s="134"/>
      <c r="DN871" s="134"/>
      <c r="DO871" s="134"/>
      <c r="DP871" s="134"/>
      <c r="DQ871" s="134"/>
      <c r="DR871" s="134"/>
      <c r="DS871" s="134"/>
      <c r="DT871" s="134"/>
      <c r="DU871" s="134"/>
      <c r="DV871" s="134"/>
      <c r="DW871" s="134"/>
      <c r="DX871" s="134"/>
      <c r="DY871" s="134"/>
      <c r="DZ871" s="134"/>
      <c r="EA871" s="134"/>
      <c r="EB871" s="134"/>
      <c r="EC871" s="134"/>
      <c r="ED871" s="134"/>
      <c r="EE871" s="134"/>
      <c r="EF871" s="134"/>
    </row>
    <row r="872" spans="13:136" s="2" customFormat="1" hidden="1" x14ac:dyDescent="0.5">
      <c r="M872" s="137"/>
      <c r="N872" s="137"/>
      <c r="O872" s="137"/>
      <c r="P872" s="137"/>
      <c r="Q872" s="137"/>
      <c r="R872" s="137"/>
      <c r="S872" s="137"/>
      <c r="T872" s="137"/>
      <c r="U872" s="137"/>
      <c r="V872" s="137"/>
      <c r="DD872" s="136"/>
      <c r="DE872" s="134"/>
      <c r="DF872" s="134"/>
      <c r="DG872" s="134"/>
      <c r="DH872" s="134"/>
      <c r="DI872" s="134"/>
      <c r="DJ872" s="134"/>
      <c r="DK872" s="134"/>
      <c r="DL872" s="134"/>
      <c r="DM872" s="134"/>
      <c r="DN872" s="134"/>
      <c r="DO872" s="134"/>
      <c r="DP872" s="134"/>
      <c r="DQ872" s="134"/>
      <c r="DR872" s="134"/>
      <c r="DS872" s="134"/>
      <c r="DT872" s="134"/>
      <c r="DU872" s="134"/>
      <c r="DV872" s="134"/>
      <c r="DW872" s="134"/>
      <c r="DX872" s="134"/>
      <c r="DY872" s="134"/>
      <c r="DZ872" s="134"/>
      <c r="EA872" s="134"/>
      <c r="EB872" s="134"/>
      <c r="EC872" s="134"/>
      <c r="ED872" s="134"/>
      <c r="EE872" s="134"/>
      <c r="EF872" s="134"/>
    </row>
    <row r="873" spans="13:136" s="2" customFormat="1" hidden="1" x14ac:dyDescent="0.5">
      <c r="M873" s="137"/>
      <c r="N873" s="137"/>
      <c r="O873" s="137"/>
      <c r="P873" s="137"/>
      <c r="Q873" s="137"/>
      <c r="R873" s="137"/>
      <c r="S873" s="137"/>
      <c r="T873" s="137"/>
      <c r="U873" s="137"/>
      <c r="V873" s="137"/>
      <c r="DD873" s="136"/>
      <c r="DE873" s="134"/>
      <c r="DF873" s="134"/>
      <c r="DG873" s="134"/>
      <c r="DH873" s="134"/>
      <c r="DI873" s="134"/>
      <c r="DJ873" s="134"/>
      <c r="DK873" s="134"/>
      <c r="DL873" s="134"/>
      <c r="DM873" s="134"/>
      <c r="DN873" s="134"/>
      <c r="DO873" s="134"/>
      <c r="DP873" s="134"/>
      <c r="DQ873" s="134"/>
      <c r="DR873" s="134"/>
      <c r="DS873" s="134"/>
      <c r="DT873" s="134"/>
      <c r="DU873" s="134"/>
      <c r="DV873" s="134"/>
      <c r="DW873" s="134"/>
      <c r="DX873" s="134"/>
      <c r="DY873" s="134"/>
      <c r="DZ873" s="134"/>
      <c r="EA873" s="134"/>
      <c r="EB873" s="134"/>
      <c r="EC873" s="134"/>
      <c r="ED873" s="134"/>
      <c r="EE873" s="134"/>
      <c r="EF873" s="134"/>
    </row>
    <row r="874" spans="13:136" s="2" customFormat="1" hidden="1" x14ac:dyDescent="0.5">
      <c r="M874" s="137"/>
      <c r="N874" s="137"/>
      <c r="O874" s="137"/>
      <c r="P874" s="137"/>
      <c r="Q874" s="137"/>
      <c r="R874" s="137"/>
      <c r="S874" s="137"/>
      <c r="T874" s="137"/>
      <c r="U874" s="137"/>
      <c r="V874" s="137"/>
      <c r="DD874" s="136"/>
      <c r="DE874" s="134"/>
      <c r="DF874" s="134"/>
      <c r="DG874" s="134"/>
      <c r="DH874" s="134"/>
      <c r="DI874" s="134"/>
      <c r="DJ874" s="134"/>
      <c r="DK874" s="134"/>
      <c r="DL874" s="134"/>
      <c r="DM874" s="134"/>
      <c r="DN874" s="134"/>
      <c r="DO874" s="134"/>
      <c r="DP874" s="134"/>
      <c r="DQ874" s="134"/>
      <c r="DR874" s="134"/>
      <c r="DS874" s="134"/>
      <c r="DT874" s="134"/>
      <c r="DU874" s="134"/>
      <c r="DV874" s="134"/>
      <c r="DW874" s="134"/>
      <c r="DX874" s="134"/>
      <c r="DY874" s="134"/>
      <c r="DZ874" s="134"/>
      <c r="EA874" s="134"/>
      <c r="EB874" s="134"/>
      <c r="EC874" s="134"/>
      <c r="ED874" s="134"/>
      <c r="EE874" s="134"/>
      <c r="EF874" s="134"/>
    </row>
    <row r="875" spans="13:136" s="2" customFormat="1" hidden="1" x14ac:dyDescent="0.5">
      <c r="M875" s="137"/>
      <c r="N875" s="137"/>
      <c r="O875" s="137"/>
      <c r="P875" s="137"/>
      <c r="Q875" s="137"/>
      <c r="R875" s="137"/>
      <c r="S875" s="137"/>
      <c r="T875" s="137"/>
      <c r="U875" s="137"/>
      <c r="V875" s="137"/>
      <c r="DD875" s="136"/>
      <c r="DE875" s="134"/>
      <c r="DF875" s="134"/>
      <c r="DG875" s="134"/>
      <c r="DH875" s="134"/>
      <c r="DI875" s="134"/>
      <c r="DJ875" s="134"/>
      <c r="DK875" s="134"/>
      <c r="DL875" s="134"/>
      <c r="DM875" s="134"/>
      <c r="DN875" s="134"/>
      <c r="DO875" s="134"/>
      <c r="DP875" s="134"/>
      <c r="DQ875" s="134"/>
      <c r="DR875" s="134"/>
      <c r="DS875" s="134"/>
      <c r="DT875" s="134"/>
      <c r="DU875" s="134"/>
      <c r="DV875" s="134"/>
      <c r="DW875" s="134"/>
      <c r="DX875" s="134"/>
      <c r="DY875" s="134"/>
      <c r="DZ875" s="134"/>
      <c r="EA875" s="134"/>
      <c r="EB875" s="134"/>
      <c r="EC875" s="134"/>
      <c r="ED875" s="134"/>
      <c r="EE875" s="134"/>
      <c r="EF875" s="134"/>
    </row>
    <row r="876" spans="13:136" s="2" customFormat="1" hidden="1" x14ac:dyDescent="0.5">
      <c r="M876" s="137"/>
      <c r="N876" s="137"/>
      <c r="O876" s="137"/>
      <c r="P876" s="137"/>
      <c r="Q876" s="137"/>
      <c r="R876" s="137"/>
      <c r="S876" s="137"/>
      <c r="T876" s="137"/>
      <c r="U876" s="137"/>
      <c r="V876" s="137"/>
      <c r="DD876" s="136"/>
      <c r="DE876" s="134"/>
      <c r="DF876" s="134"/>
      <c r="DG876" s="134"/>
      <c r="DH876" s="134"/>
      <c r="DI876" s="134"/>
      <c r="DJ876" s="134"/>
      <c r="DK876" s="134"/>
      <c r="DL876" s="134"/>
      <c r="DM876" s="134"/>
      <c r="DN876" s="134"/>
      <c r="DO876" s="134"/>
      <c r="DP876" s="134"/>
      <c r="DQ876" s="134"/>
      <c r="DR876" s="134"/>
      <c r="DS876" s="134"/>
      <c r="DT876" s="134"/>
      <c r="DU876" s="134"/>
      <c r="DV876" s="134"/>
      <c r="DW876" s="134"/>
      <c r="DX876" s="134"/>
      <c r="DY876" s="134"/>
      <c r="DZ876" s="134"/>
      <c r="EA876" s="134"/>
      <c r="EB876" s="134"/>
      <c r="EC876" s="134"/>
      <c r="ED876" s="134"/>
      <c r="EE876" s="134"/>
      <c r="EF876" s="134"/>
    </row>
    <row r="877" spans="13:136" s="2" customFormat="1" hidden="1" x14ac:dyDescent="0.5">
      <c r="M877" s="137"/>
      <c r="N877" s="137"/>
      <c r="O877" s="137"/>
      <c r="P877" s="137"/>
      <c r="Q877" s="137"/>
      <c r="R877" s="137"/>
      <c r="S877" s="137"/>
      <c r="T877" s="137"/>
      <c r="U877" s="137"/>
      <c r="V877" s="137"/>
      <c r="DD877" s="136"/>
      <c r="DE877" s="134"/>
      <c r="DF877" s="134"/>
      <c r="DG877" s="134"/>
      <c r="DH877" s="134"/>
      <c r="DI877" s="134"/>
      <c r="DJ877" s="134"/>
      <c r="DK877" s="134"/>
      <c r="DL877" s="134"/>
      <c r="DM877" s="134"/>
      <c r="DN877" s="134"/>
      <c r="DO877" s="134"/>
      <c r="DP877" s="134"/>
      <c r="DQ877" s="134"/>
      <c r="DR877" s="134"/>
      <c r="DS877" s="134"/>
      <c r="DT877" s="134"/>
      <c r="DU877" s="134"/>
      <c r="DV877" s="134"/>
      <c r="DW877" s="134"/>
      <c r="DX877" s="134"/>
      <c r="DY877" s="134"/>
      <c r="DZ877" s="134"/>
      <c r="EA877" s="134"/>
      <c r="EB877" s="134"/>
      <c r="EC877" s="134"/>
      <c r="ED877" s="134"/>
      <c r="EE877" s="134"/>
      <c r="EF877" s="134"/>
    </row>
    <row r="878" spans="13:136" s="2" customFormat="1" hidden="1" x14ac:dyDescent="0.5">
      <c r="M878" s="137"/>
      <c r="N878" s="137"/>
      <c r="O878" s="137"/>
      <c r="P878" s="137"/>
      <c r="Q878" s="137"/>
      <c r="R878" s="137"/>
      <c r="S878" s="137"/>
      <c r="T878" s="137"/>
      <c r="U878" s="137"/>
      <c r="V878" s="137"/>
      <c r="DD878" s="136"/>
      <c r="DE878" s="134"/>
      <c r="DF878" s="134"/>
      <c r="DG878" s="134"/>
      <c r="DH878" s="134"/>
      <c r="DI878" s="134"/>
      <c r="DJ878" s="134"/>
      <c r="DK878" s="134"/>
      <c r="DL878" s="134"/>
      <c r="DM878" s="134"/>
      <c r="DN878" s="134"/>
      <c r="DO878" s="134"/>
      <c r="DP878" s="134"/>
      <c r="DQ878" s="134"/>
      <c r="DR878" s="134"/>
      <c r="DS878" s="134"/>
      <c r="DT878" s="134"/>
      <c r="DU878" s="134"/>
      <c r="DV878" s="134"/>
      <c r="DW878" s="134"/>
      <c r="DX878" s="134"/>
      <c r="DY878" s="134"/>
      <c r="DZ878" s="134"/>
      <c r="EA878" s="134"/>
      <c r="EB878" s="134"/>
      <c r="EC878" s="134"/>
      <c r="ED878" s="134"/>
      <c r="EE878" s="134"/>
      <c r="EF878" s="134"/>
    </row>
    <row r="879" spans="13:136" s="2" customFormat="1" hidden="1" x14ac:dyDescent="0.5">
      <c r="M879" s="137"/>
      <c r="N879" s="137"/>
      <c r="O879" s="137"/>
      <c r="P879" s="137"/>
      <c r="Q879" s="137"/>
      <c r="R879" s="137"/>
      <c r="S879" s="137"/>
      <c r="T879" s="137"/>
      <c r="U879" s="137"/>
      <c r="V879" s="137"/>
      <c r="DD879" s="136"/>
      <c r="DE879" s="134"/>
      <c r="DF879" s="134"/>
      <c r="DG879" s="134"/>
      <c r="DH879" s="134"/>
      <c r="DI879" s="134"/>
      <c r="DJ879" s="134"/>
      <c r="DK879" s="134"/>
      <c r="DL879" s="134"/>
      <c r="DM879" s="134"/>
      <c r="DN879" s="134"/>
      <c r="DO879" s="134"/>
      <c r="DP879" s="134"/>
      <c r="DQ879" s="134"/>
      <c r="DR879" s="134"/>
      <c r="DS879" s="134"/>
      <c r="DT879" s="134"/>
      <c r="DU879" s="134"/>
      <c r="DV879" s="134"/>
      <c r="DW879" s="134"/>
      <c r="DX879" s="134"/>
      <c r="DY879" s="134"/>
      <c r="DZ879" s="134"/>
      <c r="EA879" s="134"/>
      <c r="EB879" s="134"/>
      <c r="EC879" s="134"/>
      <c r="ED879" s="134"/>
      <c r="EE879" s="134"/>
      <c r="EF879" s="134"/>
    </row>
    <row r="880" spans="13:136" s="2" customFormat="1" hidden="1" x14ac:dyDescent="0.5">
      <c r="M880" s="137"/>
      <c r="N880" s="137"/>
      <c r="O880" s="137"/>
      <c r="P880" s="137"/>
      <c r="Q880" s="137"/>
      <c r="R880" s="137"/>
      <c r="S880" s="137"/>
      <c r="T880" s="137"/>
      <c r="U880" s="137"/>
      <c r="V880" s="137"/>
      <c r="DD880" s="136"/>
      <c r="DE880" s="134"/>
      <c r="DF880" s="134"/>
      <c r="DG880" s="134"/>
      <c r="DH880" s="134"/>
      <c r="DI880" s="134"/>
      <c r="DJ880" s="134"/>
      <c r="DK880" s="134"/>
      <c r="DL880" s="134"/>
      <c r="DM880" s="134"/>
      <c r="DN880" s="134"/>
      <c r="DO880" s="134"/>
      <c r="DP880" s="134"/>
      <c r="DQ880" s="134"/>
      <c r="DR880" s="134"/>
      <c r="DS880" s="134"/>
      <c r="DT880" s="134"/>
      <c r="DU880" s="134"/>
      <c r="DV880" s="134"/>
      <c r="DW880" s="134"/>
      <c r="DX880" s="134"/>
      <c r="DY880" s="134"/>
      <c r="DZ880" s="134"/>
      <c r="EA880" s="134"/>
      <c r="EB880" s="134"/>
      <c r="EC880" s="134"/>
      <c r="ED880" s="134"/>
      <c r="EE880" s="134"/>
      <c r="EF880" s="134"/>
    </row>
    <row r="881" spans="13:136" s="2" customFormat="1" hidden="1" x14ac:dyDescent="0.5">
      <c r="M881" s="137"/>
      <c r="N881" s="137"/>
      <c r="O881" s="137"/>
      <c r="P881" s="137"/>
      <c r="Q881" s="137"/>
      <c r="R881" s="137"/>
      <c r="S881" s="137"/>
      <c r="T881" s="137"/>
      <c r="U881" s="137"/>
      <c r="V881" s="137"/>
      <c r="DD881" s="136"/>
      <c r="DE881" s="134"/>
      <c r="DF881" s="134"/>
      <c r="DG881" s="134"/>
      <c r="DH881" s="134"/>
      <c r="DI881" s="134"/>
      <c r="DJ881" s="134"/>
      <c r="DK881" s="134"/>
      <c r="DL881" s="134"/>
      <c r="DM881" s="134"/>
      <c r="DN881" s="134"/>
      <c r="DO881" s="134"/>
      <c r="DP881" s="134"/>
      <c r="DQ881" s="134"/>
      <c r="DR881" s="134"/>
      <c r="DS881" s="134"/>
      <c r="DT881" s="134"/>
      <c r="DU881" s="134"/>
      <c r="DV881" s="134"/>
      <c r="DW881" s="134"/>
      <c r="DX881" s="134"/>
      <c r="DY881" s="134"/>
      <c r="DZ881" s="134"/>
      <c r="EA881" s="134"/>
      <c r="EB881" s="134"/>
      <c r="EC881" s="134"/>
      <c r="ED881" s="134"/>
      <c r="EE881" s="134"/>
      <c r="EF881" s="134"/>
    </row>
    <row r="882" spans="13:136" s="2" customFormat="1" hidden="1" x14ac:dyDescent="0.5">
      <c r="M882" s="137"/>
      <c r="N882" s="137"/>
      <c r="O882" s="137"/>
      <c r="P882" s="137"/>
      <c r="Q882" s="137"/>
      <c r="R882" s="137"/>
      <c r="S882" s="137"/>
      <c r="T882" s="137"/>
      <c r="U882" s="137"/>
      <c r="V882" s="137"/>
      <c r="DD882" s="136"/>
      <c r="DE882" s="134"/>
      <c r="DF882" s="134"/>
      <c r="DG882" s="134"/>
      <c r="DH882" s="134"/>
      <c r="DI882" s="134"/>
      <c r="DJ882" s="134"/>
      <c r="DK882" s="134"/>
      <c r="DL882" s="134"/>
      <c r="DM882" s="134"/>
      <c r="DN882" s="134"/>
      <c r="DO882" s="134"/>
      <c r="DP882" s="134"/>
      <c r="DQ882" s="134"/>
      <c r="DR882" s="134"/>
      <c r="DS882" s="134"/>
      <c r="DT882" s="134"/>
      <c r="DU882" s="134"/>
      <c r="DV882" s="134"/>
      <c r="DW882" s="134"/>
      <c r="DX882" s="134"/>
      <c r="DY882" s="134"/>
      <c r="DZ882" s="134"/>
      <c r="EA882" s="134"/>
      <c r="EB882" s="134"/>
      <c r="EC882" s="134"/>
      <c r="ED882" s="134"/>
      <c r="EE882" s="134"/>
      <c r="EF882" s="134"/>
    </row>
    <row r="883" spans="13:136" s="2" customFormat="1" hidden="1" x14ac:dyDescent="0.5">
      <c r="M883" s="137"/>
      <c r="N883" s="137"/>
      <c r="O883" s="137"/>
      <c r="P883" s="137"/>
      <c r="Q883" s="137"/>
      <c r="R883" s="137"/>
      <c r="S883" s="137"/>
      <c r="T883" s="137"/>
      <c r="U883" s="137"/>
      <c r="V883" s="137"/>
      <c r="DD883" s="136"/>
      <c r="DE883" s="134"/>
      <c r="DF883" s="134"/>
      <c r="DG883" s="134"/>
      <c r="DH883" s="134"/>
      <c r="DI883" s="134"/>
      <c r="DJ883" s="134"/>
      <c r="DK883" s="134"/>
      <c r="DL883" s="134"/>
      <c r="DM883" s="134"/>
      <c r="DN883" s="134"/>
      <c r="DO883" s="134"/>
      <c r="DP883" s="134"/>
      <c r="DQ883" s="134"/>
      <c r="DR883" s="134"/>
      <c r="DS883" s="134"/>
      <c r="DT883" s="134"/>
      <c r="DU883" s="134"/>
      <c r="DV883" s="134"/>
      <c r="DW883" s="134"/>
      <c r="DX883" s="134"/>
      <c r="DY883" s="134"/>
      <c r="DZ883" s="134"/>
      <c r="EA883" s="134"/>
      <c r="EB883" s="134"/>
      <c r="EC883" s="134"/>
      <c r="ED883" s="134"/>
      <c r="EE883" s="134"/>
      <c r="EF883" s="134"/>
    </row>
    <row r="884" spans="13:136" s="2" customFormat="1" hidden="1" x14ac:dyDescent="0.5">
      <c r="M884" s="137"/>
      <c r="N884" s="137"/>
      <c r="O884" s="137"/>
      <c r="P884" s="137"/>
      <c r="Q884" s="137"/>
      <c r="R884" s="137"/>
      <c r="S884" s="137"/>
      <c r="T884" s="137"/>
      <c r="U884" s="137"/>
      <c r="V884" s="137"/>
      <c r="DD884" s="136"/>
      <c r="DE884" s="134"/>
      <c r="DF884" s="134"/>
      <c r="DG884" s="134"/>
      <c r="DH884" s="134"/>
      <c r="DI884" s="134"/>
      <c r="DJ884" s="134"/>
      <c r="DK884" s="134"/>
      <c r="DL884" s="134"/>
      <c r="DM884" s="134"/>
      <c r="DN884" s="134"/>
      <c r="DO884" s="134"/>
      <c r="DP884" s="134"/>
      <c r="DQ884" s="134"/>
      <c r="DR884" s="134"/>
      <c r="DS884" s="134"/>
      <c r="DT884" s="134"/>
      <c r="DU884" s="134"/>
      <c r="DV884" s="134"/>
      <c r="DW884" s="134"/>
      <c r="DX884" s="134"/>
      <c r="DY884" s="134"/>
      <c r="DZ884" s="134"/>
      <c r="EA884" s="134"/>
      <c r="EB884" s="134"/>
      <c r="EC884" s="134"/>
      <c r="ED884" s="134"/>
      <c r="EE884" s="134"/>
      <c r="EF884" s="134"/>
    </row>
    <row r="885" spans="13:136" s="2" customFormat="1" hidden="1" x14ac:dyDescent="0.5">
      <c r="M885" s="137"/>
      <c r="N885" s="137"/>
      <c r="O885" s="137"/>
      <c r="P885" s="137"/>
      <c r="Q885" s="137"/>
      <c r="R885" s="137"/>
      <c r="S885" s="137"/>
      <c r="T885" s="137"/>
      <c r="U885" s="137"/>
      <c r="V885" s="137"/>
      <c r="DD885" s="136"/>
      <c r="DE885" s="134"/>
      <c r="DF885" s="134"/>
      <c r="DG885" s="134"/>
      <c r="DH885" s="134"/>
      <c r="DI885" s="134"/>
      <c r="DJ885" s="134"/>
      <c r="DK885" s="134"/>
      <c r="DL885" s="134"/>
      <c r="DM885" s="134"/>
      <c r="DN885" s="134"/>
      <c r="DO885" s="134"/>
      <c r="DP885" s="134"/>
      <c r="DQ885" s="134"/>
      <c r="DR885" s="134"/>
      <c r="DS885" s="134"/>
      <c r="DT885" s="134"/>
      <c r="DU885" s="134"/>
      <c r="DV885" s="134"/>
      <c r="DW885" s="134"/>
      <c r="DX885" s="134"/>
      <c r="DY885" s="134"/>
      <c r="DZ885" s="134"/>
      <c r="EA885" s="134"/>
      <c r="EB885" s="134"/>
      <c r="EC885" s="134"/>
      <c r="ED885" s="134"/>
      <c r="EE885" s="134"/>
      <c r="EF885" s="134"/>
    </row>
    <row r="886" spans="13:136" s="2" customFormat="1" hidden="1" x14ac:dyDescent="0.5">
      <c r="M886" s="137"/>
      <c r="N886" s="137"/>
      <c r="O886" s="137"/>
      <c r="P886" s="137"/>
      <c r="Q886" s="137"/>
      <c r="R886" s="137"/>
      <c r="S886" s="137"/>
      <c r="T886" s="137"/>
      <c r="U886" s="137"/>
      <c r="V886" s="137"/>
      <c r="DD886" s="136"/>
      <c r="DE886" s="134"/>
      <c r="DF886" s="134"/>
      <c r="DG886" s="134"/>
      <c r="DH886" s="134"/>
      <c r="DI886" s="134"/>
      <c r="DJ886" s="134"/>
      <c r="DK886" s="134"/>
      <c r="DL886" s="134"/>
      <c r="DM886" s="134"/>
      <c r="DN886" s="134"/>
      <c r="DO886" s="134"/>
      <c r="DP886" s="134"/>
      <c r="DQ886" s="134"/>
      <c r="DR886" s="134"/>
      <c r="DS886" s="134"/>
      <c r="DT886" s="134"/>
      <c r="DU886" s="134"/>
      <c r="DV886" s="134"/>
      <c r="DW886" s="134"/>
      <c r="DX886" s="134"/>
      <c r="DY886" s="134"/>
      <c r="DZ886" s="134"/>
      <c r="EA886" s="134"/>
      <c r="EB886" s="134"/>
      <c r="EC886" s="134"/>
      <c r="ED886" s="134"/>
      <c r="EE886" s="134"/>
      <c r="EF886" s="134"/>
    </row>
    <row r="887" spans="13:136" s="2" customFormat="1" hidden="1" x14ac:dyDescent="0.5">
      <c r="M887" s="137"/>
      <c r="N887" s="137"/>
      <c r="O887" s="137"/>
      <c r="P887" s="137"/>
      <c r="Q887" s="137"/>
      <c r="R887" s="137"/>
      <c r="S887" s="137"/>
      <c r="T887" s="137"/>
      <c r="U887" s="137"/>
      <c r="V887" s="137"/>
      <c r="DD887" s="136"/>
      <c r="DE887" s="134"/>
      <c r="DF887" s="134"/>
      <c r="DG887" s="134"/>
      <c r="DH887" s="134"/>
      <c r="DI887" s="134"/>
      <c r="DJ887" s="134"/>
      <c r="DK887" s="134"/>
      <c r="DL887" s="134"/>
      <c r="DM887" s="134"/>
      <c r="DN887" s="134"/>
      <c r="DO887" s="134"/>
      <c r="DP887" s="134"/>
      <c r="DQ887" s="134"/>
      <c r="DR887" s="134"/>
      <c r="DS887" s="134"/>
      <c r="DT887" s="134"/>
      <c r="DU887" s="134"/>
      <c r="DV887" s="134"/>
      <c r="DW887" s="134"/>
      <c r="DX887" s="134"/>
      <c r="DY887" s="134"/>
      <c r="DZ887" s="134"/>
      <c r="EA887" s="134"/>
      <c r="EB887" s="134"/>
      <c r="EC887" s="134"/>
      <c r="ED887" s="134"/>
      <c r="EE887" s="134"/>
      <c r="EF887" s="134"/>
    </row>
    <row r="888" spans="13:136" s="2" customFormat="1" hidden="1" x14ac:dyDescent="0.5">
      <c r="M888" s="137"/>
      <c r="N888" s="137"/>
      <c r="O888" s="137"/>
      <c r="P888" s="137"/>
      <c r="Q888" s="137"/>
      <c r="R888" s="137"/>
      <c r="S888" s="137"/>
      <c r="T888" s="137"/>
      <c r="U888" s="137"/>
      <c r="V888" s="137"/>
      <c r="DD888" s="136"/>
      <c r="DE888" s="134"/>
      <c r="DF888" s="134"/>
      <c r="DG888" s="134"/>
      <c r="DH888" s="134"/>
      <c r="DI888" s="134"/>
      <c r="DJ888" s="134"/>
      <c r="DK888" s="134"/>
      <c r="DL888" s="134"/>
      <c r="DM888" s="134"/>
      <c r="DN888" s="134"/>
      <c r="DO888" s="134"/>
      <c r="DP888" s="134"/>
      <c r="DQ888" s="134"/>
      <c r="DR888" s="134"/>
      <c r="DS888" s="134"/>
      <c r="DT888" s="134"/>
      <c r="DU888" s="134"/>
      <c r="DV888" s="134"/>
      <c r="DW888" s="134"/>
      <c r="DX888" s="134"/>
      <c r="DY888" s="134"/>
      <c r="DZ888" s="134"/>
      <c r="EA888" s="134"/>
      <c r="EB888" s="134"/>
      <c r="EC888" s="134"/>
      <c r="ED888" s="134"/>
      <c r="EE888" s="134"/>
      <c r="EF888" s="134"/>
    </row>
    <row r="889" spans="13:136" s="2" customFormat="1" hidden="1" x14ac:dyDescent="0.5">
      <c r="M889" s="137"/>
      <c r="N889" s="137"/>
      <c r="O889" s="137"/>
      <c r="P889" s="137"/>
      <c r="Q889" s="137"/>
      <c r="R889" s="137"/>
      <c r="S889" s="137"/>
      <c r="T889" s="137"/>
      <c r="U889" s="137"/>
      <c r="V889" s="137"/>
      <c r="DD889" s="136"/>
      <c r="DE889" s="134"/>
      <c r="DF889" s="134"/>
      <c r="DG889" s="134"/>
      <c r="DH889" s="134"/>
      <c r="DI889" s="134"/>
      <c r="DJ889" s="134"/>
      <c r="DK889" s="134"/>
      <c r="DL889" s="134"/>
      <c r="DM889" s="134"/>
      <c r="DN889" s="134"/>
      <c r="DO889" s="134"/>
      <c r="DP889" s="134"/>
      <c r="DQ889" s="134"/>
      <c r="DR889" s="134"/>
      <c r="DS889" s="134"/>
      <c r="DT889" s="134"/>
      <c r="DU889" s="134"/>
      <c r="DV889" s="134"/>
      <c r="DW889" s="134"/>
      <c r="DX889" s="134"/>
      <c r="DY889" s="134"/>
      <c r="DZ889" s="134"/>
      <c r="EA889" s="134"/>
      <c r="EB889" s="134"/>
      <c r="EC889" s="134"/>
      <c r="ED889" s="134"/>
      <c r="EE889" s="134"/>
      <c r="EF889" s="134"/>
    </row>
    <row r="890" spans="13:136" s="2" customFormat="1" hidden="1" x14ac:dyDescent="0.5">
      <c r="M890" s="137"/>
      <c r="N890" s="137"/>
      <c r="O890" s="137"/>
      <c r="P890" s="137"/>
      <c r="Q890" s="137"/>
      <c r="R890" s="137"/>
      <c r="S890" s="137"/>
      <c r="T890" s="137"/>
      <c r="U890" s="137"/>
      <c r="V890" s="137"/>
      <c r="DD890" s="133"/>
      <c r="DE890" s="134"/>
      <c r="DF890" s="134"/>
      <c r="DG890" s="134"/>
      <c r="DH890" s="134"/>
      <c r="DI890" s="134"/>
      <c r="DJ890" s="134"/>
      <c r="DK890" s="134"/>
      <c r="DL890" s="134"/>
      <c r="DM890" s="134"/>
      <c r="DN890" s="134"/>
      <c r="DO890" s="134"/>
      <c r="DP890" s="134"/>
      <c r="DQ890" s="134"/>
      <c r="DR890" s="134"/>
      <c r="DS890" s="134"/>
      <c r="DT890" s="134"/>
      <c r="DU890" s="134"/>
      <c r="DV890" s="134"/>
      <c r="DW890" s="134"/>
      <c r="DX890" s="134"/>
      <c r="DY890" s="134"/>
      <c r="DZ890" s="134"/>
      <c r="EA890" s="134"/>
      <c r="EB890" s="134"/>
      <c r="EC890" s="134"/>
      <c r="ED890" s="134"/>
      <c r="EE890" s="134"/>
      <c r="EF890" s="134"/>
    </row>
  </sheetData>
  <sheetProtection algorithmName="SHA-512" hashValue="ZGEZQjSvssFzwG7ryQ1qCI+79jfs6PjY5HNFQMKiStDUrmrzKqee4j8yyv6HO5vysi8iGpA6jTQ5htl33Znz0A==" saltValue="dlipabHjXIi5M+5tnEFigg==" spinCount="100000" sheet="1" objects="1" scenarios="1" selectLockedCells="1" selectUnlockedCells="1"/>
  <mergeCells count="315">
    <mergeCell ref="A2:B2"/>
    <mergeCell ref="V165:Y165"/>
    <mergeCell ref="V166:Y166"/>
    <mergeCell ref="Z164:AC164"/>
    <mergeCell ref="B210:E210"/>
    <mergeCell ref="F210:I210"/>
    <mergeCell ref="M210:P210"/>
    <mergeCell ref="Q210:T210"/>
    <mergeCell ref="B209:I209"/>
    <mergeCell ref="M209:T209"/>
    <mergeCell ref="J164:M164"/>
    <mergeCell ref="J165:M165"/>
    <mergeCell ref="J166:M166"/>
    <mergeCell ref="N164:Q164"/>
    <mergeCell ref="N165:Q165"/>
    <mergeCell ref="N166:Q166"/>
    <mergeCell ref="R164:U164"/>
    <mergeCell ref="R165:U165"/>
    <mergeCell ref="R166:U166"/>
    <mergeCell ref="F164:I164"/>
    <mergeCell ref="F165:I165"/>
    <mergeCell ref="F166:I166"/>
    <mergeCell ref="V164:Y164"/>
    <mergeCell ref="F13:F14"/>
    <mergeCell ref="A403:E403"/>
    <mergeCell ref="A404:E404"/>
    <mergeCell ref="A402:E402"/>
    <mergeCell ref="A425:I426"/>
    <mergeCell ref="F413:I413"/>
    <mergeCell ref="A414:C414"/>
    <mergeCell ref="A415:C415"/>
    <mergeCell ref="A416:C416"/>
    <mergeCell ref="D413:E413"/>
    <mergeCell ref="A413:C413"/>
    <mergeCell ref="A421:C421"/>
    <mergeCell ref="A422:C422"/>
    <mergeCell ref="A423:C423"/>
    <mergeCell ref="D414:E423"/>
    <mergeCell ref="F414:I414"/>
    <mergeCell ref="F415:I415"/>
    <mergeCell ref="F416:I416"/>
    <mergeCell ref="F417:I417"/>
    <mergeCell ref="F418:I418"/>
    <mergeCell ref="F419:I419"/>
    <mergeCell ref="F420:I420"/>
    <mergeCell ref="F421:I421"/>
    <mergeCell ref="A405:E405"/>
    <mergeCell ref="F422:I422"/>
    <mergeCell ref="F423:I423"/>
    <mergeCell ref="A417:C417"/>
    <mergeCell ref="A418:C418"/>
    <mergeCell ref="A419:C419"/>
    <mergeCell ref="A420:C420"/>
    <mergeCell ref="A407:I407"/>
    <mergeCell ref="A408:I408"/>
    <mergeCell ref="F409:I409"/>
    <mergeCell ref="A410:C410"/>
    <mergeCell ref="A411:C411"/>
    <mergeCell ref="F410:I410"/>
    <mergeCell ref="F411:I411"/>
    <mergeCell ref="D410:E411"/>
    <mergeCell ref="A412:I412"/>
    <mergeCell ref="D409:E409"/>
    <mergeCell ref="A409:C409"/>
    <mergeCell ref="A406:E406"/>
    <mergeCell ref="F403:I403"/>
    <mergeCell ref="F404:I404"/>
    <mergeCell ref="F402:I402"/>
    <mergeCell ref="F405:I405"/>
    <mergeCell ref="F406:I406"/>
    <mergeCell ref="A314:E314"/>
    <mergeCell ref="A393:E393"/>
    <mergeCell ref="A400:E400"/>
    <mergeCell ref="A334:E334"/>
    <mergeCell ref="F314:I314"/>
    <mergeCell ref="F393:I393"/>
    <mergeCell ref="F400:I400"/>
    <mergeCell ref="F334:I334"/>
    <mergeCell ref="A401:I401"/>
    <mergeCell ref="A389:I389"/>
    <mergeCell ref="A391:E391"/>
    <mergeCell ref="A341:E341"/>
    <mergeCell ref="A392:E392"/>
    <mergeCell ref="A386:E386"/>
    <mergeCell ref="A327:E327"/>
    <mergeCell ref="F391:I391"/>
    <mergeCell ref="F341:I341"/>
    <mergeCell ref="F392:I392"/>
    <mergeCell ref="F396:I396"/>
    <mergeCell ref="F397:I397"/>
    <mergeCell ref="F398:I398"/>
    <mergeCell ref="A387:E387"/>
    <mergeCell ref="F386:I386"/>
    <mergeCell ref="A394:E394"/>
    <mergeCell ref="A385:E385"/>
    <mergeCell ref="A345:I345"/>
    <mergeCell ref="A349:E349"/>
    <mergeCell ref="F361:I361"/>
    <mergeCell ref="F354:I354"/>
    <mergeCell ref="F355:I355"/>
    <mergeCell ref="F356:I356"/>
    <mergeCell ref="A363:E363"/>
    <mergeCell ref="F363:I363"/>
    <mergeCell ref="A362:E362"/>
    <mergeCell ref="F362:I362"/>
    <mergeCell ref="F358:I358"/>
    <mergeCell ref="A359:E359"/>
    <mergeCell ref="F359:I359"/>
    <mergeCell ref="A360:E360"/>
    <mergeCell ref="A346:E346"/>
    <mergeCell ref="F349:I349"/>
    <mergeCell ref="A361:E361"/>
    <mergeCell ref="A399:E399"/>
    <mergeCell ref="A388:E388"/>
    <mergeCell ref="F385:I385"/>
    <mergeCell ref="F387:I387"/>
    <mergeCell ref="F399:I399"/>
    <mergeCell ref="F388:I388"/>
    <mergeCell ref="A364:E364"/>
    <mergeCell ref="A365:E365"/>
    <mergeCell ref="A366:E366"/>
    <mergeCell ref="A367:E367"/>
    <mergeCell ref="A381:E381"/>
    <mergeCell ref="A382:E382"/>
    <mergeCell ref="F364:I364"/>
    <mergeCell ref="F365:I365"/>
    <mergeCell ref="F366:I366"/>
    <mergeCell ref="F367:I367"/>
    <mergeCell ref="F381:I381"/>
    <mergeCell ref="F382:I382"/>
    <mergeCell ref="F395:I395"/>
    <mergeCell ref="A383:I383"/>
    <mergeCell ref="A396:E396"/>
    <mergeCell ref="A397:E397"/>
    <mergeCell ref="A390:E390"/>
    <mergeCell ref="A398:E398"/>
    <mergeCell ref="F394:I394"/>
    <mergeCell ref="A299:I299"/>
    <mergeCell ref="A338:E338"/>
    <mergeCell ref="F338:I338"/>
    <mergeCell ref="A355:E355"/>
    <mergeCell ref="F390:I390"/>
    <mergeCell ref="A335:E335"/>
    <mergeCell ref="F335:I335"/>
    <mergeCell ref="F340:I340"/>
    <mergeCell ref="F300:I300"/>
    <mergeCell ref="A301:E301"/>
    <mergeCell ref="F301:I301"/>
    <mergeCell ref="A309:E309"/>
    <mergeCell ref="A343:E343"/>
    <mergeCell ref="A351:E351"/>
    <mergeCell ref="F351:I351"/>
    <mergeCell ref="F332:I332"/>
    <mergeCell ref="A325:I325"/>
    <mergeCell ref="A384:E384"/>
    <mergeCell ref="F384:I384"/>
    <mergeCell ref="A300:E300"/>
    <mergeCell ref="F346:I346"/>
    <mergeCell ref="A356:E356"/>
    <mergeCell ref="A358:E358"/>
    <mergeCell ref="G13:G14"/>
    <mergeCell ref="H13:H14"/>
    <mergeCell ref="I13:I14"/>
    <mergeCell ref="A315:I315"/>
    <mergeCell ref="F309:I309"/>
    <mergeCell ref="A284:E284"/>
    <mergeCell ref="A283:I283"/>
    <mergeCell ref="F284:I284"/>
    <mergeCell ref="A290:E290"/>
    <mergeCell ref="F294:I294"/>
    <mergeCell ref="A288:E288"/>
    <mergeCell ref="B164:E164"/>
    <mergeCell ref="B165:E165"/>
    <mergeCell ref="A313:E313"/>
    <mergeCell ref="A303:E303"/>
    <mergeCell ref="A304:E304"/>
    <mergeCell ref="A305:E305"/>
    <mergeCell ref="A306:E306"/>
    <mergeCell ref="A307:E307"/>
    <mergeCell ref="F302:I302"/>
    <mergeCell ref="F303:I303"/>
    <mergeCell ref="F304:I304"/>
    <mergeCell ref="F305:I305"/>
    <mergeCell ref="F306:I306"/>
    <mergeCell ref="A395:E395"/>
    <mergeCell ref="A424:I424"/>
    <mergeCell ref="A135:I135"/>
    <mergeCell ref="A336:E336"/>
    <mergeCell ref="F336:I336"/>
    <mergeCell ref="A328:E328"/>
    <mergeCell ref="F333:I333"/>
    <mergeCell ref="A326:E326"/>
    <mergeCell ref="F331:I331"/>
    <mergeCell ref="A311:E311"/>
    <mergeCell ref="F311:I311"/>
    <mergeCell ref="A337:I337"/>
    <mergeCell ref="A340:E340"/>
    <mergeCell ref="F317:I317"/>
    <mergeCell ref="A308:E308"/>
    <mergeCell ref="F308:I308"/>
    <mergeCell ref="A318:E318"/>
    <mergeCell ref="F318:I318"/>
    <mergeCell ref="F353:I353"/>
    <mergeCell ref="F360:I360"/>
    <mergeCell ref="A357:E357"/>
    <mergeCell ref="F357:I357"/>
    <mergeCell ref="A354:E354"/>
    <mergeCell ref="F285:I285"/>
    <mergeCell ref="K15:Q15"/>
    <mergeCell ref="K68:Q68"/>
    <mergeCell ref="K83:Q83"/>
    <mergeCell ref="K98:Q98"/>
    <mergeCell ref="F343:I343"/>
    <mergeCell ref="A344:E344"/>
    <mergeCell ref="F344:I344"/>
    <mergeCell ref="A350:E350"/>
    <mergeCell ref="F350:I350"/>
    <mergeCell ref="F289:I289"/>
    <mergeCell ref="F290:I290"/>
    <mergeCell ref="F286:I286"/>
    <mergeCell ref="F316:I316"/>
    <mergeCell ref="A316:E316"/>
    <mergeCell ref="F287:I287"/>
    <mergeCell ref="F293:G293"/>
    <mergeCell ref="H293:I293"/>
    <mergeCell ref="F288:I288"/>
    <mergeCell ref="F313:I313"/>
    <mergeCell ref="A312:E312"/>
    <mergeCell ref="F312:I312"/>
    <mergeCell ref="A292:E294"/>
    <mergeCell ref="H292:I292"/>
    <mergeCell ref="A302:E302"/>
    <mergeCell ref="A1:B1"/>
    <mergeCell ref="L29:Q29"/>
    <mergeCell ref="F310:I310"/>
    <mergeCell ref="A295:I295"/>
    <mergeCell ref="A296:E296"/>
    <mergeCell ref="F296:I296"/>
    <mergeCell ref="A297:E297"/>
    <mergeCell ref="F297:I297"/>
    <mergeCell ref="A298:E298"/>
    <mergeCell ref="A310:E310"/>
    <mergeCell ref="F298:I298"/>
    <mergeCell ref="A285:E285"/>
    <mergeCell ref="A289:E289"/>
    <mergeCell ref="A3:B3"/>
    <mergeCell ref="B166:E166"/>
    <mergeCell ref="A4:B4"/>
    <mergeCell ref="A6:B6"/>
    <mergeCell ref="A7:B7"/>
    <mergeCell ref="A286:E286"/>
    <mergeCell ref="A291:E291"/>
    <mergeCell ref="F291:I291"/>
    <mergeCell ref="F292:G292"/>
    <mergeCell ref="D13:D14"/>
    <mergeCell ref="E13:E14"/>
    <mergeCell ref="F307:I307"/>
    <mergeCell ref="F319:I319"/>
    <mergeCell ref="F320:I320"/>
    <mergeCell ref="F321:I321"/>
    <mergeCell ref="F322:I322"/>
    <mergeCell ref="F323:I323"/>
    <mergeCell ref="F324:I324"/>
    <mergeCell ref="F326:I326"/>
    <mergeCell ref="F327:I327"/>
    <mergeCell ref="F369:I369"/>
    <mergeCell ref="F370:I370"/>
    <mergeCell ref="F328:I328"/>
    <mergeCell ref="A339:E339"/>
    <mergeCell ref="F339:I339"/>
    <mergeCell ref="A347:E347"/>
    <mergeCell ref="A348:E348"/>
    <mergeCell ref="F347:I347"/>
    <mergeCell ref="F348:I348"/>
    <mergeCell ref="A368:E368"/>
    <mergeCell ref="F368:I368"/>
    <mergeCell ref="A329:E329"/>
    <mergeCell ref="A330:E330"/>
    <mergeCell ref="A331:E331"/>
    <mergeCell ref="A332:E332"/>
    <mergeCell ref="A333:E333"/>
    <mergeCell ref="F329:I329"/>
    <mergeCell ref="A373:E373"/>
    <mergeCell ref="A374:E374"/>
    <mergeCell ref="A317:E317"/>
    <mergeCell ref="A319:E319"/>
    <mergeCell ref="A320:E320"/>
    <mergeCell ref="A321:E321"/>
    <mergeCell ref="A322:E322"/>
    <mergeCell ref="A323:E323"/>
    <mergeCell ref="A324:E324"/>
    <mergeCell ref="A380:E380"/>
    <mergeCell ref="F375:I375"/>
    <mergeCell ref="F376:I376"/>
    <mergeCell ref="F377:I377"/>
    <mergeCell ref="F378:I378"/>
    <mergeCell ref="F379:I379"/>
    <mergeCell ref="F380:I380"/>
    <mergeCell ref="F330:I330"/>
    <mergeCell ref="A352:I352"/>
    <mergeCell ref="A342:I342"/>
    <mergeCell ref="A353:E353"/>
    <mergeCell ref="A375:E375"/>
    <mergeCell ref="A376:E376"/>
    <mergeCell ref="A377:E377"/>
    <mergeCell ref="A378:E378"/>
    <mergeCell ref="A379:E379"/>
    <mergeCell ref="F371:I371"/>
    <mergeCell ref="F372:I372"/>
    <mergeCell ref="F373:I373"/>
    <mergeCell ref="F374:I374"/>
    <mergeCell ref="A369:E369"/>
    <mergeCell ref="A370:E370"/>
    <mergeCell ref="A371:E371"/>
    <mergeCell ref="A372:E372"/>
  </mergeCells>
  <phoneticPr fontId="6" type="noConversion"/>
  <printOptions horizontalCentered="1"/>
  <pageMargins left="0.23622047244094491" right="0.15748031496062992" top="0.74803149606299213" bottom="0.74803149606299213" header="0.31496062992125984" footer="0.31496062992125984"/>
  <pageSetup paperSize="9" scale="60" fitToHeight="2" orientation="portrait" horizontalDpi="4294967292" verticalDpi="4294967292" r:id="rId1"/>
  <rowBreaks count="1" manualBreakCount="1">
    <brk id="324"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009ACE"/>
  </sheetPr>
  <dimension ref="A1:IL586"/>
  <sheetViews>
    <sheetView showGridLines="0" showRowColHeaders="0" zoomScaleNormal="100" zoomScaleSheetLayoutView="80" workbookViewId="0">
      <selection activeCell="E350" sqref="E350:H350"/>
    </sheetView>
  </sheetViews>
  <sheetFormatPr baseColWidth="10" defaultColWidth="0" defaultRowHeight="0" customHeight="1" zeroHeight="1" x14ac:dyDescent="0.5"/>
  <cols>
    <col min="1" max="1" width="25.09765625" style="1" customWidth="1"/>
    <col min="2" max="2" width="13.8984375" style="1" customWidth="1"/>
    <col min="3" max="7" width="13.59765625" style="1" customWidth="1"/>
    <col min="8" max="8" width="13.69921875" style="1" customWidth="1"/>
    <col min="9" max="9" width="1.19921875" style="1" customWidth="1"/>
    <col min="10" max="10" width="12.19921875" style="1" hidden="1" customWidth="1"/>
    <col min="11" max="11" width="9.59765625" style="1" hidden="1" customWidth="1"/>
    <col min="12" max="12" width="10.69921875" style="1" hidden="1" customWidth="1"/>
    <col min="13" max="13" width="8.8984375" style="1" hidden="1" customWidth="1"/>
    <col min="14" max="14" width="8.09765625" style="1" hidden="1" customWidth="1"/>
    <col min="15" max="15" width="8.8984375" style="1" hidden="1" customWidth="1"/>
    <col min="16" max="16" width="12.5" style="1" hidden="1" customWidth="1"/>
    <col min="17" max="17" width="9.19921875" style="1" hidden="1" customWidth="1"/>
    <col min="18" max="18" width="8.5" style="1" hidden="1" customWidth="1"/>
    <col min="19" max="19" width="9.8984375" style="1" hidden="1" customWidth="1"/>
    <col min="20" max="20" width="10.3984375" style="1" hidden="1" customWidth="1"/>
    <col min="21" max="21" width="11.8984375" style="1" hidden="1" customWidth="1"/>
    <col min="22" max="22" width="9.5" style="1" hidden="1" customWidth="1"/>
    <col min="23" max="23" width="10.19921875" style="1" hidden="1" customWidth="1"/>
    <col min="24" max="24" width="12.09765625" style="1" hidden="1" customWidth="1"/>
    <col min="25" max="25" width="8.5" style="1" hidden="1" customWidth="1"/>
    <col min="26" max="26" width="9" style="1" hidden="1" customWidth="1"/>
    <col min="27" max="27" width="8.69921875" style="1" hidden="1" customWidth="1"/>
    <col min="28" max="28" width="15.69921875" style="1" hidden="1" customWidth="1"/>
    <col min="29" max="29" width="9.69921875" style="1" hidden="1" customWidth="1"/>
    <col min="30" max="30" width="5" style="1" hidden="1" customWidth="1"/>
    <col min="31" max="31" width="7.3984375" style="1" hidden="1" customWidth="1"/>
    <col min="32" max="32" width="7.19921875" style="1" hidden="1" customWidth="1"/>
    <col min="33" max="33" width="5.69921875" style="1" hidden="1" customWidth="1"/>
    <col min="34" max="34" width="12.69921875" style="1" hidden="1" customWidth="1"/>
    <col min="35" max="35" width="10.8984375" style="1" hidden="1" customWidth="1"/>
    <col min="36" max="37" width="9.69921875" style="1" hidden="1" customWidth="1"/>
    <col min="38" max="38" width="9.765625E-2" style="1" hidden="1" customWidth="1"/>
    <col min="39" max="39" width="7.5" style="1" hidden="1" customWidth="1"/>
    <col min="40" max="40" width="4.69921875" style="1" hidden="1" customWidth="1"/>
    <col min="41" max="41" width="9.69921875" style="1" hidden="1" customWidth="1"/>
    <col min="42" max="44" width="9.765625E-2" style="1" hidden="1" customWidth="1"/>
    <col min="45" max="45" width="6.3984375" style="1" hidden="1" customWidth="1"/>
    <col min="46" max="46" width="7.09765625" style="1" hidden="1" customWidth="1"/>
    <col min="47" max="67" width="9.765625E-2" style="1" hidden="1" customWidth="1"/>
    <col min="68" max="127" width="9.765625E-2" style="76" hidden="1" customWidth="1"/>
    <col min="128" max="228" width="9.765625E-2" style="1" hidden="1" customWidth="1"/>
    <col min="229" max="229" width="5.19921875" style="1" hidden="1" customWidth="1"/>
    <col min="230" max="245" width="9.765625E-2" style="1" hidden="1" customWidth="1"/>
    <col min="246" max="246" width="0.19921875" style="1" hidden="1" customWidth="1"/>
    <col min="247" max="16384" width="9.765625E-2" style="1" hidden="1"/>
  </cols>
  <sheetData>
    <row r="1" spans="1:127" ht="153" customHeight="1" x14ac:dyDescent="0.5">
      <c r="A1" s="118" t="s">
        <v>290</v>
      </c>
      <c r="B1" s="174">
        <f ca="1">TODAY()</f>
        <v>46029</v>
      </c>
      <c r="G1" s="26"/>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row>
    <row r="2" spans="1:127" ht="20.25" customHeight="1" x14ac:dyDescent="0.5">
      <c r="A2" s="101" t="s">
        <v>291</v>
      </c>
      <c r="B2" s="172" t="str">
        <f>+'UNIVERSAL VIP'!C2</f>
        <v/>
      </c>
      <c r="D2" s="5"/>
      <c r="F2" s="867" t="s">
        <v>292</v>
      </c>
      <c r="G2" s="867"/>
      <c r="H2" s="172" t="str">
        <f>RiderTrans</f>
        <v>No</v>
      </c>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row>
    <row r="3" spans="1:127" ht="20.25" customHeight="1" x14ac:dyDescent="0.5">
      <c r="A3" s="118" t="s">
        <v>293</v>
      </c>
      <c r="B3" s="172" t="str">
        <f>+'UNIVERSAL VIP'!C3</f>
        <v/>
      </c>
      <c r="D3" s="5"/>
      <c r="F3" s="780" t="s">
        <v>220</v>
      </c>
      <c r="G3" s="780"/>
      <c r="H3" s="453" t="str">
        <f>RiderPlus</f>
        <v>No</v>
      </c>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row>
    <row r="4" spans="1:127" ht="20.25" customHeight="1" x14ac:dyDescent="0.5">
      <c r="A4" s="118" t="s">
        <v>294</v>
      </c>
      <c r="B4" s="171" t="str">
        <f>Country</f>
        <v>Ecuador Zona 2</v>
      </c>
      <c r="D4" s="5"/>
      <c r="E4" s="5"/>
      <c r="F4" s="5"/>
      <c r="G4" s="5"/>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row>
    <row r="5" spans="1:127" ht="20.25" customHeight="1" x14ac:dyDescent="0.5">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row>
    <row r="6" spans="1:127" ht="20.25" customHeight="1" x14ac:dyDescent="0.5">
      <c r="A6" s="118" t="s">
        <v>295</v>
      </c>
      <c r="B6" s="172">
        <f>+'UNIVERSAL VIP'!C6</f>
        <v>37</v>
      </c>
      <c r="D6" s="1" t="s">
        <v>296</v>
      </c>
      <c r="F6" s="781" t="s">
        <v>297</v>
      </c>
      <c r="G6" s="781"/>
      <c r="H6" s="5">
        <f>+'UNIVERSAL VIP'!G6</f>
        <v>3</v>
      </c>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row>
    <row r="7" spans="1:127" ht="20.25" customHeight="1" x14ac:dyDescent="0.5">
      <c r="A7" s="118" t="s">
        <v>298</v>
      </c>
      <c r="B7" s="172" t="str">
        <f>+'UNIVERSAL VIP'!C7</f>
        <v/>
      </c>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row>
    <row r="8" spans="1:127" ht="20.25" hidden="1" customHeight="1" x14ac:dyDescent="0.5">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row>
    <row r="9" spans="1:127" ht="20.25" hidden="1" customHeight="1" x14ac:dyDescent="0.5">
      <c r="E9" s="170"/>
      <c r="F9" s="17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row>
    <row r="10" spans="1:127" ht="20.25" hidden="1" customHeight="1" thickBot="1" x14ac:dyDescent="0.55000000000000004">
      <c r="C10" s="178"/>
      <c r="D10" s="178"/>
      <c r="E10" s="178"/>
      <c r="F10" s="178"/>
      <c r="G10" s="178"/>
      <c r="H10" s="179"/>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row>
    <row r="11" spans="1:127" ht="4.5" customHeight="1" x14ac:dyDescent="0.5">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row>
    <row r="12" spans="1:127" ht="19.2" x14ac:dyDescent="0.5">
      <c r="A12" s="72" t="s">
        <v>36</v>
      </c>
      <c r="B12" s="73"/>
      <c r="C12" s="207" t="s">
        <v>37</v>
      </c>
      <c r="D12" s="74" t="s">
        <v>117</v>
      </c>
      <c r="E12" s="207" t="s">
        <v>221</v>
      </c>
      <c r="F12" s="74" t="s">
        <v>38</v>
      </c>
      <c r="G12" s="207" t="s">
        <v>39</v>
      </c>
      <c r="H12" s="75" t="s">
        <v>40</v>
      </c>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row>
    <row r="13" spans="1:127" ht="19.2" x14ac:dyDescent="0.5">
      <c r="A13" s="27" t="s">
        <v>42</v>
      </c>
      <c r="B13" s="63"/>
      <c r="C13" s="29">
        <f>$B$159</f>
        <v>500</v>
      </c>
      <c r="D13" s="785">
        <f>$F$159</f>
        <v>2000</v>
      </c>
      <c r="E13" s="611">
        <f>$J$159</f>
        <v>5000</v>
      </c>
      <c r="F13" s="785">
        <f>$N$159</f>
        <v>10000</v>
      </c>
      <c r="G13" s="607">
        <f>$R$159</f>
        <v>20000</v>
      </c>
      <c r="H13" s="609">
        <f>$V$159</f>
        <v>50000</v>
      </c>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row>
    <row r="14" spans="1:127" ht="19.2" x14ac:dyDescent="0.5">
      <c r="A14" s="30" t="s">
        <v>43</v>
      </c>
      <c r="B14" s="65"/>
      <c r="C14" s="32">
        <f>$B$160</f>
        <v>1000</v>
      </c>
      <c r="D14" s="786"/>
      <c r="E14" s="612"/>
      <c r="F14" s="786"/>
      <c r="G14" s="608"/>
      <c r="H14" s="610"/>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row>
    <row r="15" spans="1:127" ht="19.2" x14ac:dyDescent="0.5">
      <c r="A15" s="72" t="s">
        <v>44</v>
      </c>
      <c r="B15" s="73"/>
      <c r="C15" s="74"/>
      <c r="D15" s="74"/>
      <c r="E15" s="74"/>
      <c r="F15" s="74"/>
      <c r="G15" s="74"/>
      <c r="H15" s="75"/>
      <c r="K15" s="769" t="s">
        <v>45</v>
      </c>
      <c r="L15" s="769"/>
      <c r="M15" s="769"/>
      <c r="N15" s="769"/>
      <c r="O15" s="769"/>
      <c r="P15" s="769"/>
      <c r="R15" s="327"/>
      <c r="S15" s="327"/>
      <c r="T15" s="327"/>
      <c r="U15" s="327"/>
      <c r="V15" s="327"/>
      <c r="W15" s="327"/>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row>
    <row r="16" spans="1:127" ht="19.2" x14ac:dyDescent="0.5">
      <c r="A16" s="27" t="s">
        <v>46</v>
      </c>
      <c r="B16" s="63"/>
      <c r="C16" s="77">
        <f ca="1">IFERROR(ROUND(VLOOKUP($B$6,INDIRECT($C$150),2,TRUE),2),"N/A")</f>
        <v>5385</v>
      </c>
      <c r="D16" s="77">
        <f ca="1">IFERROR(ROUND(VLOOKUP($B$6,INDIRECT($C$150),6,TRUE),2),"N/A")</f>
        <v>4261</v>
      </c>
      <c r="E16" s="77">
        <f ca="1">IFERROR(ROUND(VLOOKUP($B$6,INDIRECT($C$150),10,TRUE),2),"N/A")</f>
        <v>3160</v>
      </c>
      <c r="F16" s="77">
        <f ca="1">IFERROR(ROUND(VLOOKUP($B$6,INDIRECT($C$150),14,TRUE),2),"N/A")</f>
        <v>2668</v>
      </c>
      <c r="G16" s="149">
        <f ca="1">IFERROR(ROUND(VLOOKUP($B$6,INDIRECT($C$150),18,TRUE),2),"N/A")</f>
        <v>2096</v>
      </c>
      <c r="H16" s="36">
        <f ca="1">IFERROR(ROUND(VLOOKUP($B$6,INDIRECT($C$150),22,TRUE),2),"N/A")</f>
        <v>1595</v>
      </c>
      <c r="K16" s="164">
        <f ca="1">IFERROR(ROUND(C16*0.005,2),0)</f>
        <v>26.93</v>
      </c>
      <c r="L16" s="164">
        <f t="shared" ref="K16:L22" ca="1" si="0">IFERROR(ROUND(D16*0.005,2),0)</f>
        <v>21.31</v>
      </c>
      <c r="M16" s="164">
        <f t="shared" ref="M16:M21" ca="1" si="1">IFERROR(ROUND(E16*0.005,2),0)</f>
        <v>15.8</v>
      </c>
      <c r="N16" s="164">
        <f t="shared" ref="N16:P22" ca="1" si="2">IFERROR(ROUND(F16*0.005,2),0)</f>
        <v>13.34</v>
      </c>
      <c r="O16" s="164">
        <f t="shared" ca="1" si="2"/>
        <v>10.48</v>
      </c>
      <c r="P16" s="164">
        <f t="shared" ca="1" si="2"/>
        <v>7.98</v>
      </c>
      <c r="R16" s="164"/>
      <c r="S16" s="164"/>
      <c r="T16" s="164"/>
      <c r="U16" s="164"/>
      <c r="V16" s="164"/>
      <c r="W16" s="164"/>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row>
    <row r="17" spans="1:233" ht="19.2" x14ac:dyDescent="0.5">
      <c r="A17" s="37" t="s">
        <v>47</v>
      </c>
      <c r="B17" s="49"/>
      <c r="C17" s="78" t="str">
        <f ca="1">IFERROR(ROUND(VLOOKUP($B$7,INDIRECT($C$150),2,TRUE),2),"N/A")</f>
        <v>N/A</v>
      </c>
      <c r="D17" s="79" t="str">
        <f ca="1">IFERROR(ROUND(VLOOKUP($B$7,INDIRECT($C$150),6,TRUE),2),"N/A")</f>
        <v>N/A</v>
      </c>
      <c r="E17" s="79" t="str">
        <f ca="1">IFERROR(ROUND(VLOOKUP($B$7,INDIRECT($C$150),10,TRUE),2),"N/A")</f>
        <v>N/A</v>
      </c>
      <c r="F17" s="79" t="str">
        <f ca="1">IFERROR(ROUND(VLOOKUP($B$7,INDIRECT($C$150),14,TRUE),2),"N/A")</f>
        <v>N/A</v>
      </c>
      <c r="G17" s="40" t="str">
        <f ca="1">IFERROR(ROUND(VLOOKUP($B$7,INDIRECT($C$150),18,TRUE),2),"N/A")</f>
        <v>N/A</v>
      </c>
      <c r="H17" s="39" t="str">
        <f ca="1">IFERROR(ROUND(VLOOKUP($B$7,INDIRECT($C$150),22,TRUE),2),"N/A")</f>
        <v>N/A</v>
      </c>
      <c r="K17" s="164">
        <f t="shared" ca="1" si="0"/>
        <v>0</v>
      </c>
      <c r="L17" s="164">
        <f t="shared" ca="1" si="0"/>
        <v>0</v>
      </c>
      <c r="M17" s="164">
        <f t="shared" ca="1" si="1"/>
        <v>0</v>
      </c>
      <c r="N17" s="164">
        <f t="shared" ca="1" si="2"/>
        <v>0</v>
      </c>
      <c r="O17" s="164">
        <f t="shared" ca="1" si="2"/>
        <v>0</v>
      </c>
      <c r="P17" s="164">
        <f t="shared" ca="1" si="2"/>
        <v>0</v>
      </c>
      <c r="R17" s="164"/>
      <c r="S17" s="164"/>
      <c r="T17" s="164"/>
      <c r="U17" s="164"/>
      <c r="V17" s="164"/>
      <c r="W17" s="164"/>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row>
    <row r="18" spans="1:233" ht="19.2" x14ac:dyDescent="0.5">
      <c r="A18" s="37" t="s">
        <v>48</v>
      </c>
      <c r="B18" s="49"/>
      <c r="C18" s="80">
        <f ca="1">IFERROR(ROUND(VLOOKUP($C$143,INDIRECT($C$151),2,TRUE),2),"N/A")</f>
        <v>3500</v>
      </c>
      <c r="D18" s="80">
        <f ca="1">IFERROR(ROUND(VLOOKUP($C$143,INDIRECT($C$151),6,TRUE),2),"N/A")</f>
        <v>2590</v>
      </c>
      <c r="E18" s="79">
        <f ca="1">IFERROR(ROUND(VLOOKUP($C$143,INDIRECT($C$151),10,TRUE),2),"N/A")</f>
        <v>2025</v>
      </c>
      <c r="F18" s="79">
        <f ca="1">IFERROR(ROUND(VLOOKUP($C$143,INDIRECT($C$151),14,TRUE),2),"N/A")</f>
        <v>1681</v>
      </c>
      <c r="G18" s="40">
        <f ca="1">IFERROR(ROUND(VLOOKUP($C$143,INDIRECT($C$151),18,TRUE),2),"N/A")</f>
        <v>1463</v>
      </c>
      <c r="H18" s="39">
        <f ca="1">IFERROR(ROUND(VLOOKUP($C$143,INDIRECT($C$151),22,TRUE),2),"N/A")</f>
        <v>1110</v>
      </c>
      <c r="K18" s="164">
        <f t="shared" ca="1" si="0"/>
        <v>17.5</v>
      </c>
      <c r="L18" s="164">
        <f t="shared" ca="1" si="0"/>
        <v>12.95</v>
      </c>
      <c r="M18" s="164">
        <f t="shared" ca="1" si="1"/>
        <v>10.130000000000001</v>
      </c>
      <c r="N18" s="164">
        <f t="shared" ca="1" si="2"/>
        <v>8.41</v>
      </c>
      <c r="O18" s="164">
        <f t="shared" ca="1" si="2"/>
        <v>7.32</v>
      </c>
      <c r="P18" s="164">
        <f t="shared" ca="1" si="2"/>
        <v>5.55</v>
      </c>
      <c r="R18" s="164"/>
      <c r="S18" s="164"/>
      <c r="T18" s="164"/>
      <c r="U18" s="164"/>
      <c r="V18" s="164"/>
      <c r="W18" s="164"/>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row>
    <row r="19" spans="1:233" ht="19.2" x14ac:dyDescent="0.5">
      <c r="A19" s="37" t="s">
        <v>299</v>
      </c>
      <c r="B19" s="49"/>
      <c r="C19" s="40" t="str">
        <f t="shared" ref="C19:H19" ca="1" si="3">IF(C16="N/A","N/A",IF(RiderTrans= "No","N/A",$B$204))</f>
        <v>N/A</v>
      </c>
      <c r="D19" s="40" t="str">
        <f t="shared" ca="1" si="3"/>
        <v>N/A</v>
      </c>
      <c r="E19" s="40" t="str">
        <f t="shared" ca="1" si="3"/>
        <v>N/A</v>
      </c>
      <c r="F19" s="40" t="str">
        <f t="shared" ca="1" si="3"/>
        <v>N/A</v>
      </c>
      <c r="G19" s="40" t="str">
        <f t="shared" ca="1" si="3"/>
        <v>N/A</v>
      </c>
      <c r="H19" s="39" t="str">
        <f t="shared" ca="1" si="3"/>
        <v>N/A</v>
      </c>
      <c r="K19" s="164">
        <f t="shared" ca="1" si="0"/>
        <v>0</v>
      </c>
      <c r="L19" s="164">
        <f t="shared" ca="1" si="0"/>
        <v>0</v>
      </c>
      <c r="M19" s="164">
        <f t="shared" ca="1" si="1"/>
        <v>0</v>
      </c>
      <c r="N19" s="164">
        <f t="shared" ca="1" si="2"/>
        <v>0</v>
      </c>
      <c r="O19" s="164">
        <f t="shared" ca="1" si="2"/>
        <v>0</v>
      </c>
      <c r="P19" s="164">
        <f t="shared" ca="1" si="2"/>
        <v>0</v>
      </c>
      <c r="R19" s="164"/>
      <c r="S19" s="164"/>
      <c r="T19" s="164"/>
      <c r="U19" s="164"/>
      <c r="V19" s="164"/>
      <c r="W19" s="164"/>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row>
    <row r="20" spans="1:233" ht="19.2" hidden="1" x14ac:dyDescent="0.5">
      <c r="A20" s="37" t="s">
        <v>50</v>
      </c>
      <c r="B20" s="49"/>
      <c r="C20" s="38" t="s">
        <v>51</v>
      </c>
      <c r="D20" s="38" t="s">
        <v>51</v>
      </c>
      <c r="E20" s="40" t="str">
        <f ca="1">IF(RiderPlus="No","N/A",IFERROR(VLOOKUP($B$6,INDIRECT($E$150),2,TRUE),"N/A"))</f>
        <v>N/A</v>
      </c>
      <c r="F20" s="40" t="str">
        <f ca="1">IF(RiderPlus="No","N/A",IFERROR(VLOOKUP($B$6,INDIRECT($E$150),6,TRUE),"N/A"))</f>
        <v>N/A</v>
      </c>
      <c r="G20" s="40" t="s">
        <v>51</v>
      </c>
      <c r="H20" s="39" t="s">
        <v>51</v>
      </c>
      <c r="K20" s="164">
        <f t="shared" si="0"/>
        <v>0</v>
      </c>
      <c r="L20" s="164">
        <f t="shared" si="0"/>
        <v>0</v>
      </c>
      <c r="M20" s="164">
        <f t="shared" ca="1" si="1"/>
        <v>0</v>
      </c>
      <c r="N20" s="164">
        <f t="shared" ca="1" si="2"/>
        <v>0</v>
      </c>
      <c r="O20" s="164">
        <f t="shared" si="2"/>
        <v>0</v>
      </c>
      <c r="P20" s="164">
        <f t="shared" si="2"/>
        <v>0</v>
      </c>
      <c r="Q20" s="59"/>
      <c r="R20" s="164"/>
      <c r="S20" s="164"/>
      <c r="T20" s="164"/>
      <c r="U20" s="164"/>
      <c r="V20" s="164"/>
      <c r="W20" s="164"/>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EF20" s="61"/>
    </row>
    <row r="21" spans="1:233" ht="19.2" hidden="1" x14ac:dyDescent="0.5">
      <c r="A21" s="37" t="s">
        <v>52</v>
      </c>
      <c r="B21" s="49"/>
      <c r="C21" s="38" t="s">
        <v>51</v>
      </c>
      <c r="D21" s="38" t="s">
        <v>51</v>
      </c>
      <c r="E21" s="40" t="str">
        <f ca="1">IF(RiderPlus="No","N/A",IFERROR(VLOOKUP($B$7,INDIRECT($E$150),2,TRUE),"N/A"))</f>
        <v>N/A</v>
      </c>
      <c r="F21" s="40" t="str">
        <f ca="1">IF(RiderPlus="No","N/A",IFERROR(VLOOKUP($B$7,INDIRECT($E$150),6,TRUE),"N/A"))</f>
        <v>N/A</v>
      </c>
      <c r="G21" s="40" t="s">
        <v>51</v>
      </c>
      <c r="H21" s="39" t="s">
        <v>51</v>
      </c>
      <c r="K21" s="164">
        <f t="shared" si="0"/>
        <v>0</v>
      </c>
      <c r="L21" s="164">
        <f t="shared" si="0"/>
        <v>0</v>
      </c>
      <c r="M21" s="164">
        <f t="shared" ca="1" si="1"/>
        <v>0</v>
      </c>
      <c r="N21" s="164">
        <f t="shared" ca="1" si="2"/>
        <v>0</v>
      </c>
      <c r="O21" s="164">
        <f t="shared" si="2"/>
        <v>0</v>
      </c>
      <c r="P21" s="164">
        <f t="shared" si="2"/>
        <v>0</v>
      </c>
      <c r="Q21" s="59"/>
      <c r="R21" s="164"/>
      <c r="S21" s="164"/>
      <c r="T21" s="164"/>
      <c r="U21" s="164"/>
      <c r="V21" s="164"/>
      <c r="W21" s="164"/>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EF21" s="61"/>
    </row>
    <row r="22" spans="1:233" ht="19.2" hidden="1" x14ac:dyDescent="0.5">
      <c r="A22" s="37" t="s">
        <v>53</v>
      </c>
      <c r="B22" s="49"/>
      <c r="C22" s="38" t="s">
        <v>51</v>
      </c>
      <c r="D22" s="38" t="s">
        <v>51</v>
      </c>
      <c r="E22" s="40" t="str">
        <f ca="1">IF(RiderPlus="No","N/A",IFERROR(VLOOKUP($H$6,INDIRECT($E$151),2,TRUE),"N/A"))</f>
        <v>N/A</v>
      </c>
      <c r="F22" s="40" t="str">
        <f ca="1">IF(RiderPlus="No","N/A",IFERROR(VLOOKUP($H$6,INDIRECT($E$151),6,TRUE),"N/A"))</f>
        <v>N/A</v>
      </c>
      <c r="G22" s="40" t="s">
        <v>51</v>
      </c>
      <c r="H22" s="39" t="s">
        <v>51</v>
      </c>
      <c r="K22" s="164">
        <f t="shared" si="0"/>
        <v>0</v>
      </c>
      <c r="L22" s="164">
        <f t="shared" ref="L22:M23" si="4">IFERROR(ROUND(D22*0.005,2),0)</f>
        <v>0</v>
      </c>
      <c r="M22" s="164">
        <f t="shared" ca="1" si="4"/>
        <v>0</v>
      </c>
      <c r="N22" s="164">
        <f t="shared" ca="1" si="2"/>
        <v>0</v>
      </c>
      <c r="O22" s="164">
        <f t="shared" si="2"/>
        <v>0</v>
      </c>
      <c r="P22" s="164">
        <f>IFERROR(ROUND(H22*0.005,2),0)</f>
        <v>0</v>
      </c>
      <c r="Q22" s="59"/>
      <c r="R22" s="164"/>
      <c r="S22" s="164"/>
      <c r="T22" s="164"/>
      <c r="U22" s="164"/>
      <c r="V22" s="164"/>
      <c r="W22" s="164"/>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EF22" s="61"/>
    </row>
    <row r="23" spans="1:233" ht="19.2" hidden="1" customHeight="1" x14ac:dyDescent="0.5">
      <c r="A23" s="37" t="s">
        <v>55</v>
      </c>
      <c r="C23" s="40">
        <v>0</v>
      </c>
      <c r="D23" s="40">
        <v>0</v>
      </c>
      <c r="E23" s="40">
        <v>0</v>
      </c>
      <c r="F23" s="40">
        <v>0</v>
      </c>
      <c r="G23" s="40">
        <v>0</v>
      </c>
      <c r="H23" s="39">
        <v>0</v>
      </c>
      <c r="K23" s="164">
        <f>IFERROR(ROUND(C23*0.005,2),0)</f>
        <v>0</v>
      </c>
      <c r="L23" s="164">
        <f t="shared" si="4"/>
        <v>0</v>
      </c>
      <c r="M23" s="164">
        <f t="shared" si="4"/>
        <v>0</v>
      </c>
      <c r="N23" s="164">
        <f>IFERROR(ROUND(F23*0.005,2),0)</f>
        <v>0</v>
      </c>
      <c r="O23" s="164">
        <f>IFERROR(ROUND(G23*0.005,2),0)</f>
        <v>0</v>
      </c>
      <c r="P23" s="164">
        <f>IFERROR(ROUND(H23*0.005,2),0)</f>
        <v>0</v>
      </c>
      <c r="Q23" s="59"/>
      <c r="R23" s="59"/>
      <c r="S23" s="59"/>
      <c r="T23" s="59"/>
      <c r="U23" s="59"/>
      <c r="V23" s="59"/>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EF23" s="61"/>
    </row>
    <row r="24" spans="1:233" ht="19.2" hidden="1" x14ac:dyDescent="0.5">
      <c r="A24" s="48" t="s">
        <v>222</v>
      </c>
      <c r="C24" s="40"/>
      <c r="D24" s="40"/>
      <c r="E24" s="40"/>
      <c r="F24" s="40"/>
      <c r="G24" s="40"/>
      <c r="H24" s="39"/>
      <c r="K24" s="164"/>
      <c r="L24" s="164"/>
      <c r="M24" s="164"/>
      <c r="N24" s="164"/>
      <c r="O24" s="164"/>
      <c r="P24" s="164"/>
      <c r="Q24" s="59"/>
      <c r="R24" s="59"/>
      <c r="S24" s="59"/>
      <c r="T24" s="59"/>
      <c r="U24" s="59"/>
      <c r="V24" s="59"/>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EF24" s="61"/>
    </row>
    <row r="25" spans="1:233" s="43" customFormat="1" ht="19.2" x14ac:dyDescent="0.5">
      <c r="A25" s="264" t="s">
        <v>58</v>
      </c>
      <c r="C25" s="44"/>
      <c r="D25" s="44"/>
      <c r="E25" s="44"/>
      <c r="F25" s="45"/>
      <c r="G25" s="45"/>
      <c r="H25" s="46"/>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row>
    <row r="26" spans="1:233" ht="19.2" x14ac:dyDescent="0.5">
      <c r="A26" s="48" t="s">
        <v>45</v>
      </c>
      <c r="B26" s="43"/>
      <c r="C26" s="45">
        <f ca="1">SUM(K16:K22)</f>
        <v>44.43</v>
      </c>
      <c r="D26" s="45">
        <f ca="1">SUM(L16:L22)</f>
        <v>34.26</v>
      </c>
      <c r="E26" s="45">
        <f t="shared" ref="E26:H26" ca="1" si="5">SUM(M16:M22)</f>
        <v>25.93</v>
      </c>
      <c r="F26" s="45">
        <f t="shared" ca="1" si="5"/>
        <v>21.75</v>
      </c>
      <c r="G26" s="45">
        <f t="shared" ca="1" si="5"/>
        <v>17.8</v>
      </c>
      <c r="H26" s="46">
        <f t="shared" ca="1" si="5"/>
        <v>13.530000000000001</v>
      </c>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row>
    <row r="27" spans="1:233" ht="19.2" hidden="1" customHeight="1" x14ac:dyDescent="0.5">
      <c r="A27" s="37" t="s">
        <v>223</v>
      </c>
      <c r="C27" s="161"/>
      <c r="D27" s="40"/>
      <c r="E27" s="40"/>
      <c r="F27" s="40"/>
      <c r="G27" s="40"/>
      <c r="H27" s="39"/>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row>
    <row r="28" spans="1:233" ht="19.2" x14ac:dyDescent="0.5">
      <c r="A28" s="251" t="s">
        <v>59</v>
      </c>
      <c r="B28" s="250"/>
      <c r="C28" s="256">
        <f ca="1">IF(C16="N/A","N/A",SUM(C16,C17,C18,C19,C26))</f>
        <v>8929.43</v>
      </c>
      <c r="D28" s="256">
        <f ca="1">IF(D16="N/A","N/A",SUM(D16,D17,D18,D19,D26))</f>
        <v>6885.26</v>
      </c>
      <c r="E28" s="256">
        <f ca="1">IF(E16="N/A","N/A",SUM(E16,E17,E18,E19,E20,E21,E22,E26))</f>
        <v>5210.93</v>
      </c>
      <c r="F28" s="256">
        <f ca="1">IF(F16="N/A","N/A",SUM(F16,F17,F18,F19,F20,F21,F22,F26))</f>
        <v>4370.75</v>
      </c>
      <c r="G28" s="256">
        <f ca="1">IF(G16="N/A","N/A",SUM(G16,G17,G18,G19,G26))</f>
        <v>3576.8</v>
      </c>
      <c r="H28" s="257">
        <f ca="1">IF(H16="N/A","N/A",SUM(H16,H17,H18,H19,H26))</f>
        <v>2718.53</v>
      </c>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row>
    <row r="29" spans="1:233" ht="19.2" hidden="1" customHeight="1" x14ac:dyDescent="0.5">
      <c r="A29" s="72" t="s">
        <v>63</v>
      </c>
      <c r="B29" s="73"/>
      <c r="C29" s="74"/>
      <c r="D29" s="74"/>
      <c r="E29" s="74"/>
      <c r="F29" s="74"/>
      <c r="G29" s="74"/>
      <c r="H29" s="75"/>
      <c r="K29" s="657" t="s">
        <v>45</v>
      </c>
      <c r="L29" s="657"/>
      <c r="M29" s="657"/>
      <c r="N29" s="657"/>
      <c r="O29" s="657"/>
      <c r="P29" s="657"/>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row>
    <row r="30" spans="1:233" ht="19.2" hidden="1" customHeight="1" x14ac:dyDescent="0.5">
      <c r="A30" s="27" t="s">
        <v>46</v>
      </c>
      <c r="B30" s="63"/>
      <c r="C30" s="35">
        <f ca="1">IFERROR(VLOOKUP($B$6,INDIRECT($C$150),3,TRUE),"N/A")</f>
        <v>2693</v>
      </c>
      <c r="D30" s="35">
        <f ca="1">IFERROR(VLOOKUP($B$6,INDIRECT($C$150),5,TRUE),"N/A")</f>
        <v>449</v>
      </c>
      <c r="E30" s="35">
        <f ca="1">IFERROR(VLOOKUP($B$6,INDIRECT($C$150),7,TRUE),"N/A")</f>
        <v>2131</v>
      </c>
      <c r="F30" s="35">
        <f ca="1">IFERROR(VLOOKUP($B$6,INDIRECT($C$150),9,TRUE),"N/A")</f>
        <v>355</v>
      </c>
      <c r="G30" s="149">
        <f ca="1">IFERROR(VLOOKUP($B$6,INDIRECT($C$150),11,TRUE),"N/A")</f>
        <v>1580</v>
      </c>
      <c r="H30" s="36">
        <f ca="1">IFERROR(VLOOKUP($B$6,INDIRECT($C$150),13,TRUE),"N/A")</f>
        <v>263</v>
      </c>
      <c r="K30" s="164">
        <f t="shared" ref="K30:K36" ca="1" si="6">IFERROR(ROUND(C30*0.005,2),0)</f>
        <v>13.47</v>
      </c>
      <c r="L30" s="164">
        <f t="shared" ref="L30:L36" ca="1" si="7">IFERROR(ROUND(D30*0.005,2),0)</f>
        <v>2.25</v>
      </c>
      <c r="M30" s="164">
        <f ca="1">IFERROR(ROUND(E30*0.005,2),0)</f>
        <v>10.66</v>
      </c>
      <c r="N30" s="164">
        <f ca="1">IFERROR(ROUND(F30*0.005,2),0)</f>
        <v>1.78</v>
      </c>
      <c r="O30" s="164">
        <f t="shared" ref="N30:P36" ca="1" si="8">IFERROR(ROUND(G30*0.005,2),0)</f>
        <v>7.9</v>
      </c>
      <c r="P30" s="164">
        <f ca="1">IFERROR(ROUND(H30*0.005,2),0)</f>
        <v>1.32</v>
      </c>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row>
    <row r="31" spans="1:233" ht="19.2" hidden="1" customHeight="1" x14ac:dyDescent="0.5">
      <c r="A31" s="37" t="s">
        <v>47</v>
      </c>
      <c r="B31" s="49"/>
      <c r="C31" s="38" t="str">
        <f ca="1">IFERROR(VLOOKUP($B$7,INDIRECT($C$150),3,TRUE),"N/A")</f>
        <v>N/A</v>
      </c>
      <c r="D31" s="38" t="str">
        <f ca="1">IFERROR(VLOOKUP($B$7,INDIRECT($C$150),5,TRUE),"N/A")</f>
        <v>N/A</v>
      </c>
      <c r="E31" s="38" t="str">
        <f ca="1">IFERROR(VLOOKUP($B$7,INDIRECT($C$150),7,TRUE),"N/A")</f>
        <v>N/A</v>
      </c>
      <c r="F31" s="38" t="str">
        <f ca="1">IFERROR(VLOOKUP($B$7,INDIRECT($C$150),9,TRUE),"N/A")</f>
        <v>N/A</v>
      </c>
      <c r="G31" s="40" t="str">
        <f ca="1">IFERROR(VLOOKUP($B$7,INDIRECT($C$150),11,TRUE),"N/A")</f>
        <v>N/A</v>
      </c>
      <c r="H31" s="39" t="str">
        <f ca="1">IFERROR(VLOOKUP($B$7,INDIRECT($C$150),13,TRUE),"N/A")</f>
        <v>N/A</v>
      </c>
      <c r="K31" s="164">
        <f t="shared" ca="1" si="6"/>
        <v>0</v>
      </c>
      <c r="L31" s="164">
        <f t="shared" ca="1" si="7"/>
        <v>0</v>
      </c>
      <c r="M31" s="164">
        <f t="shared" ref="M31:M36" ca="1" si="9">IFERROR(ROUND(E31*0.005,2),0)</f>
        <v>0</v>
      </c>
      <c r="N31" s="164">
        <f t="shared" ca="1" si="8"/>
        <v>0</v>
      </c>
      <c r="O31" s="164">
        <f t="shared" ca="1" si="8"/>
        <v>0</v>
      </c>
      <c r="P31" s="164">
        <f t="shared" ca="1" si="8"/>
        <v>0</v>
      </c>
      <c r="R31" s="59"/>
      <c r="S31" s="59"/>
      <c r="T31" s="59"/>
      <c r="U31" s="59"/>
      <c r="V31" s="59"/>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EF31" s="61"/>
    </row>
    <row r="32" spans="1:233" ht="19.2" hidden="1" customHeight="1" x14ac:dyDescent="0.5">
      <c r="A32" s="37" t="s">
        <v>48</v>
      </c>
      <c r="B32" s="49"/>
      <c r="C32" s="38">
        <f ca="1">VLOOKUP($C$143,INDIRECT($C$151),3,TRUE)</f>
        <v>1750</v>
      </c>
      <c r="D32" s="38">
        <f ca="1">VLOOKUP($C$143,INDIRECT($C$151),5,TRUE)</f>
        <v>292</v>
      </c>
      <c r="E32" s="38">
        <f ca="1">VLOOKUP($C$143,INDIRECT($C$151),7,TRUE)</f>
        <v>1295</v>
      </c>
      <c r="F32" s="38">
        <f ca="1">VLOOKUP($C$143,INDIRECT($C$151),9,TRUE)</f>
        <v>216</v>
      </c>
      <c r="G32" s="40">
        <f ca="1">VLOOKUP($C$143,INDIRECT($C$151),11,TRUE)</f>
        <v>1013</v>
      </c>
      <c r="H32" s="39">
        <f ca="1">VLOOKUP($C$143,INDIRECT($C$151),13,TRUE)</f>
        <v>169</v>
      </c>
      <c r="K32" s="164">
        <f t="shared" ca="1" si="6"/>
        <v>8.75</v>
      </c>
      <c r="L32" s="164">
        <f t="shared" ca="1" si="7"/>
        <v>1.46</v>
      </c>
      <c r="M32" s="164">
        <f t="shared" ca="1" si="9"/>
        <v>6.48</v>
      </c>
      <c r="N32" s="164">
        <f t="shared" ca="1" si="8"/>
        <v>1.08</v>
      </c>
      <c r="O32" s="164">
        <f t="shared" ca="1" si="8"/>
        <v>5.07</v>
      </c>
      <c r="P32" s="164">
        <f t="shared" ca="1" si="8"/>
        <v>0.85</v>
      </c>
      <c r="R32" s="59"/>
      <c r="S32" s="59"/>
      <c r="T32" s="59"/>
      <c r="U32" s="59"/>
      <c r="V32" s="59"/>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EF32" s="61"/>
    </row>
    <row r="33" spans="1:233" ht="19.2" hidden="1" customHeight="1" x14ac:dyDescent="0.5">
      <c r="A33" s="37" t="s">
        <v>299</v>
      </c>
      <c r="B33" s="49"/>
      <c r="C33" s="40" t="str">
        <f ca="1">IF(C30="N/A","N/A",IF(RiderTrans= "No","N/A",#REF!))</f>
        <v>N/A</v>
      </c>
      <c r="D33" s="40" t="str">
        <f ca="1">IF(D30="N/A","N/A",IF(RiderTrans= "No","N/A",#REF!))</f>
        <v>N/A</v>
      </c>
      <c r="E33" s="40" t="str">
        <f ca="1">IF(E30="N/A","N/A",IF(RiderTrans= "No","N/A",#REF!))</f>
        <v>N/A</v>
      </c>
      <c r="F33" s="40" t="str">
        <f ca="1">IF(F30="N/A","N/A",IF(RiderTrans= "No","N/A",#REF!))</f>
        <v>N/A</v>
      </c>
      <c r="G33" s="40" t="str">
        <f ca="1">IF(G30="N/A","N/A",IF(RiderTrans= "No","N/A",#REF!))</f>
        <v>N/A</v>
      </c>
      <c r="H33" s="39" t="str">
        <f ca="1">IF(H30="N/A","N/A",IF(RiderTrans= "No","N/A",#REF!))</f>
        <v>N/A</v>
      </c>
      <c r="K33" s="164">
        <f t="shared" ca="1" si="6"/>
        <v>0</v>
      </c>
      <c r="L33" s="164">
        <f t="shared" ca="1" si="7"/>
        <v>0</v>
      </c>
      <c r="M33" s="164">
        <f t="shared" ca="1" si="9"/>
        <v>0</v>
      </c>
      <c r="N33" s="164">
        <f t="shared" ca="1" si="8"/>
        <v>0</v>
      </c>
      <c r="O33" s="164">
        <f t="shared" ca="1" si="8"/>
        <v>0</v>
      </c>
      <c r="P33" s="164">
        <f t="shared" ca="1" si="8"/>
        <v>0</v>
      </c>
      <c r="R33" s="59"/>
      <c r="S33" s="59"/>
      <c r="T33" s="59"/>
      <c r="U33" s="59"/>
      <c r="V33" s="59"/>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EF33" s="61"/>
    </row>
    <row r="34" spans="1:233" s="43" customFormat="1" ht="19.2" hidden="1" customHeight="1" x14ac:dyDescent="0.5">
      <c r="A34" s="37" t="s">
        <v>50</v>
      </c>
      <c r="B34" s="49"/>
      <c r="C34" s="38" t="s">
        <v>51</v>
      </c>
      <c r="D34" s="38" t="s">
        <v>51</v>
      </c>
      <c r="E34" s="40" t="str">
        <f ca="1">IF(RiderPlus="No","N/A",IFERROR(VLOOKUP($B$6,INDIRECT(E150),3,TRUE),"N/A"))</f>
        <v>N/A</v>
      </c>
      <c r="F34" s="40" t="str">
        <f ca="1">IF(RiderPlus="No","N/A",IFERROR(VLOOKUP($B$6,INDIRECT(E150),7,TRUE),"N/A"))</f>
        <v>N/A</v>
      </c>
      <c r="G34" s="40" t="s">
        <v>51</v>
      </c>
      <c r="H34" s="39" t="s">
        <v>51</v>
      </c>
      <c r="I34" s="1"/>
      <c r="J34" s="1"/>
      <c r="K34" s="164">
        <f t="shared" si="6"/>
        <v>0</v>
      </c>
      <c r="L34" s="164">
        <f t="shared" si="7"/>
        <v>0</v>
      </c>
      <c r="M34" s="164">
        <f t="shared" ca="1" si="9"/>
        <v>0</v>
      </c>
      <c r="N34" s="164">
        <f t="shared" ca="1" si="8"/>
        <v>0</v>
      </c>
      <c r="O34" s="164">
        <f t="shared" si="8"/>
        <v>0</v>
      </c>
      <c r="P34" s="164">
        <f t="shared" si="8"/>
        <v>0</v>
      </c>
      <c r="Q34" s="59"/>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row>
    <row r="35" spans="1:233" ht="19.2" hidden="1" customHeight="1" x14ac:dyDescent="0.5">
      <c r="A35" s="37" t="s">
        <v>52</v>
      </c>
      <c r="B35" s="49"/>
      <c r="C35" s="38" t="s">
        <v>51</v>
      </c>
      <c r="D35" s="38" t="s">
        <v>51</v>
      </c>
      <c r="E35" s="40" t="str">
        <f ca="1">IF(RiderPlus="No","N/A",IFERROR(VLOOKUP($B$7,INDIRECT(E150),3,TRUE),"N/A"))</f>
        <v>N/A</v>
      </c>
      <c r="F35" s="40" t="str">
        <f ca="1">IF(RiderPlus="No","N/A",IFERROR(VLOOKUP($B$7,INDIRECT(E150),7,TRUE),"N/A"))</f>
        <v>N/A</v>
      </c>
      <c r="G35" s="40" t="s">
        <v>51</v>
      </c>
      <c r="H35" s="39" t="s">
        <v>51</v>
      </c>
      <c r="K35" s="164">
        <f t="shared" si="6"/>
        <v>0</v>
      </c>
      <c r="L35" s="164">
        <f t="shared" si="7"/>
        <v>0</v>
      </c>
      <c r="M35" s="164">
        <f t="shared" ca="1" si="9"/>
        <v>0</v>
      </c>
      <c r="N35" s="164">
        <f t="shared" ca="1" si="8"/>
        <v>0</v>
      </c>
      <c r="O35" s="164">
        <f t="shared" si="8"/>
        <v>0</v>
      </c>
      <c r="P35" s="164">
        <f>IFERROR(ROUND(H35*0.005,2),0)</f>
        <v>0</v>
      </c>
      <c r="Q35" s="59"/>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row>
    <row r="36" spans="1:233" ht="19.2" hidden="1" customHeight="1" x14ac:dyDescent="0.5">
      <c r="A36" s="37" t="s">
        <v>53</v>
      </c>
      <c r="B36" s="49"/>
      <c r="C36" s="38" t="s">
        <v>51</v>
      </c>
      <c r="D36" s="38" t="s">
        <v>51</v>
      </c>
      <c r="E36" s="40" t="str">
        <f ca="1">IF(RiderPlus="No","N/A",IFERROR(VLOOKUP($H$6,INDIRECT(E151),3,TRUE),"N/A"))</f>
        <v>N/A</v>
      </c>
      <c r="F36" s="40" t="str">
        <f ca="1">IF(RiderPlus="No","N/A",IFERROR(VLOOKUP($H$6,INDIRECT(E151),7,TRUE),"N/A"))</f>
        <v>N/A</v>
      </c>
      <c r="G36" s="40" t="s">
        <v>51</v>
      </c>
      <c r="H36" s="39" t="s">
        <v>51</v>
      </c>
      <c r="K36" s="164">
        <f t="shared" si="6"/>
        <v>0</v>
      </c>
      <c r="L36" s="164">
        <f t="shared" si="7"/>
        <v>0</v>
      </c>
      <c r="M36" s="164">
        <f t="shared" ca="1" si="9"/>
        <v>0</v>
      </c>
      <c r="N36" s="164">
        <f ca="1">IFERROR(ROUND(F36*0.005,2),0)</f>
        <v>0</v>
      </c>
      <c r="O36" s="164">
        <f t="shared" si="8"/>
        <v>0</v>
      </c>
      <c r="P36" s="164">
        <f>IFERROR(ROUND(H36*0.005,2),0)</f>
        <v>0</v>
      </c>
      <c r="Q36" s="59"/>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row>
    <row r="37" spans="1:233" ht="19.2" hidden="1" customHeight="1" x14ac:dyDescent="0.5">
      <c r="A37" s="42" t="s">
        <v>58</v>
      </c>
      <c r="B37" s="43"/>
      <c r="C37" s="44"/>
      <c r="D37" s="44"/>
      <c r="E37" s="44"/>
      <c r="F37" s="45"/>
      <c r="G37" s="45"/>
      <c r="H37" s="46"/>
      <c r="I37" s="43"/>
      <c r="J37" s="43"/>
      <c r="K37" s="43"/>
      <c r="L37" s="43"/>
      <c r="M37" s="43"/>
      <c r="N37" s="43"/>
      <c r="O37" s="43"/>
      <c r="P37" s="43"/>
      <c r="Q37" s="43"/>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row>
    <row r="38" spans="1:233" s="31" customFormat="1" ht="19.2" hidden="1" customHeight="1" x14ac:dyDescent="0.5">
      <c r="A38" s="48" t="s">
        <v>45</v>
      </c>
      <c r="B38" s="43"/>
      <c r="C38" s="45">
        <f t="shared" ref="C38:H38" ca="1" si="10">SUM(K30:K36)</f>
        <v>22.22</v>
      </c>
      <c r="D38" s="45">
        <f t="shared" ca="1" si="10"/>
        <v>3.71</v>
      </c>
      <c r="E38" s="45">
        <f t="shared" ca="1" si="10"/>
        <v>17.14</v>
      </c>
      <c r="F38" s="45">
        <f t="shared" ca="1" si="10"/>
        <v>2.8600000000000003</v>
      </c>
      <c r="G38" s="45">
        <f t="shared" ca="1" si="10"/>
        <v>12.97</v>
      </c>
      <c r="H38" s="46">
        <f t="shared" ca="1" si="10"/>
        <v>2.17</v>
      </c>
      <c r="I38" s="1"/>
      <c r="J38" s="1"/>
      <c r="K38" s="1"/>
      <c r="L38" s="1"/>
      <c r="M38" s="1"/>
      <c r="N38" s="1"/>
      <c r="O38" s="1"/>
      <c r="P38" s="1"/>
      <c r="Q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GD38" s="81"/>
      <c r="GE38" s="81"/>
      <c r="GF38" s="81"/>
      <c r="GG38" s="81"/>
      <c r="GH38" s="81"/>
      <c r="GI38" s="81"/>
      <c r="GJ38" s="81"/>
      <c r="GK38" s="81"/>
      <c r="GL38" s="81"/>
      <c r="GM38" s="81"/>
      <c r="GN38" s="81"/>
      <c r="GO38" s="81"/>
      <c r="GP38" s="81"/>
      <c r="GQ38" s="81"/>
      <c r="GR38" s="81"/>
      <c r="GS38" s="81"/>
      <c r="GT38" s="81"/>
      <c r="GU38" s="81"/>
      <c r="GV38" s="81"/>
      <c r="GW38" s="81"/>
      <c r="GX38" s="81"/>
      <c r="GY38" s="81"/>
      <c r="GZ38" s="81"/>
      <c r="HA38" s="81"/>
      <c r="HB38" s="81"/>
      <c r="HC38" s="81"/>
      <c r="HD38" s="81"/>
      <c r="HE38" s="81"/>
      <c r="HF38" s="81"/>
      <c r="HG38" s="81"/>
      <c r="HH38" s="81"/>
      <c r="HI38" s="81"/>
      <c r="HJ38" s="81"/>
      <c r="HK38" s="81"/>
      <c r="HL38" s="81"/>
      <c r="HM38" s="81"/>
      <c r="HN38" s="81"/>
      <c r="HO38" s="81"/>
      <c r="HP38" s="81"/>
      <c r="HQ38" s="81"/>
      <c r="HR38" s="81"/>
      <c r="HS38" s="81"/>
      <c r="HT38" s="81"/>
      <c r="HU38" s="81"/>
      <c r="HV38" s="81"/>
      <c r="HW38" s="81"/>
      <c r="HX38" s="81"/>
      <c r="HY38" s="81"/>
    </row>
    <row r="39" spans="1:233" s="87" customFormat="1" ht="21" hidden="1" customHeight="1" x14ac:dyDescent="0.5">
      <c r="A39" s="37" t="s">
        <v>223</v>
      </c>
      <c r="B39" s="1"/>
      <c r="C39" s="40"/>
      <c r="D39" s="40"/>
      <c r="E39" s="40"/>
      <c r="F39" s="40"/>
      <c r="G39" s="40"/>
      <c r="H39" s="39"/>
      <c r="I39" s="1"/>
      <c r="J39" s="1"/>
      <c r="K39" s="1"/>
      <c r="L39" s="1"/>
      <c r="M39" s="1"/>
      <c r="N39" s="1"/>
      <c r="O39" s="1"/>
      <c r="P39" s="1"/>
      <c r="Q39" s="1"/>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436"/>
      <c r="EG39" s="436"/>
      <c r="EH39" s="436"/>
      <c r="EI39" s="436"/>
      <c r="EJ39" s="436"/>
      <c r="EK39" s="436"/>
      <c r="EL39" s="436"/>
      <c r="EM39" s="436"/>
      <c r="EN39" s="436"/>
      <c r="EO39" s="436"/>
      <c r="EP39" s="436"/>
      <c r="EQ39" s="436"/>
      <c r="ER39" s="436"/>
      <c r="ES39" s="436"/>
      <c r="ET39" s="436"/>
      <c r="EU39" s="436"/>
      <c r="EV39" s="436"/>
      <c r="EW39" s="436"/>
      <c r="EX39" s="436"/>
      <c r="EY39" s="436"/>
      <c r="EZ39" s="436"/>
      <c r="FA39" s="436"/>
      <c r="FB39" s="436"/>
      <c r="FC39" s="436"/>
      <c r="FD39" s="436"/>
      <c r="FE39" s="436"/>
      <c r="FF39" s="436"/>
      <c r="FG39" s="436"/>
      <c r="FH39" s="436"/>
      <c r="FI39" s="436"/>
      <c r="FJ39" s="436"/>
      <c r="FK39" s="436"/>
      <c r="FL39" s="436"/>
      <c r="FM39" s="436"/>
      <c r="FN39" s="436"/>
      <c r="FO39" s="436"/>
      <c r="FP39" s="436"/>
      <c r="FQ39" s="436"/>
      <c r="FR39" s="436"/>
      <c r="FS39" s="436"/>
      <c r="FT39" s="436"/>
      <c r="FU39" s="436"/>
      <c r="FV39" s="436"/>
      <c r="FW39" s="436"/>
      <c r="FX39" s="436"/>
      <c r="FY39" s="436"/>
      <c r="FZ39" s="436"/>
      <c r="GA39" s="436"/>
      <c r="GB39" s="436"/>
      <c r="GC39" s="436"/>
      <c r="GD39" s="436"/>
      <c r="GE39" s="436"/>
      <c r="GF39" s="436"/>
      <c r="GG39" s="436"/>
      <c r="GH39" s="436"/>
      <c r="GI39" s="436"/>
      <c r="GJ39" s="436"/>
      <c r="GK39" s="436"/>
      <c r="GL39" s="436"/>
      <c r="GM39" s="436"/>
      <c r="GN39" s="436"/>
      <c r="GO39" s="436"/>
      <c r="GP39" s="436"/>
      <c r="GQ39" s="436"/>
      <c r="GR39" s="436"/>
      <c r="GS39" s="436"/>
      <c r="GT39" s="436"/>
      <c r="GU39" s="436"/>
      <c r="GV39" s="436"/>
      <c r="GW39" s="436"/>
      <c r="GX39" s="436"/>
      <c r="GY39" s="436"/>
      <c r="GZ39" s="436"/>
      <c r="HA39" s="436"/>
      <c r="HB39" s="436"/>
      <c r="HC39" s="436"/>
      <c r="HD39" s="436"/>
      <c r="HE39" s="436"/>
      <c r="HF39" s="436"/>
      <c r="HG39" s="436"/>
      <c r="HH39" s="436"/>
      <c r="HI39" s="436"/>
      <c r="HJ39" s="436"/>
      <c r="HK39" s="436"/>
      <c r="HL39" s="436"/>
      <c r="HM39" s="436"/>
      <c r="HN39" s="436"/>
      <c r="HO39" s="436"/>
      <c r="HP39" s="436"/>
      <c r="HQ39" s="436"/>
      <c r="HR39" s="436"/>
      <c r="HS39" s="436"/>
      <c r="HT39" s="436"/>
      <c r="HU39" s="436"/>
      <c r="HV39" s="436"/>
      <c r="HW39" s="436"/>
      <c r="HX39" s="436"/>
      <c r="HY39" s="436"/>
    </row>
    <row r="40" spans="1:233" s="87" customFormat="1" ht="19.2" hidden="1" customHeight="1" x14ac:dyDescent="0.5">
      <c r="A40" s="123" t="s">
        <v>224</v>
      </c>
      <c r="B40" s="124"/>
      <c r="C40" s="125">
        <f t="shared" ref="C40:H40" ca="1" si="11">IF(C16="N/A","N/A",SUM(C30:C39))</f>
        <v>4465.22</v>
      </c>
      <c r="D40" s="125">
        <f t="shared" ca="1" si="11"/>
        <v>744.71</v>
      </c>
      <c r="E40" s="125">
        <f t="shared" ca="1" si="11"/>
        <v>3443.14</v>
      </c>
      <c r="F40" s="125">
        <f t="shared" ca="1" si="11"/>
        <v>573.86</v>
      </c>
      <c r="G40" s="151">
        <f t="shared" ca="1" si="11"/>
        <v>2605.9699999999998</v>
      </c>
      <c r="H40" s="126">
        <f t="shared" ca="1" si="11"/>
        <v>434.17</v>
      </c>
      <c r="I40" s="1"/>
      <c r="J40" s="1"/>
      <c r="K40" s="1"/>
      <c r="L40" s="1"/>
      <c r="M40" s="1"/>
      <c r="N40" s="1"/>
      <c r="O40" s="1"/>
      <c r="P40" s="1"/>
      <c r="Q40" s="1"/>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436"/>
      <c r="EG40" s="436"/>
      <c r="EH40" s="436"/>
      <c r="EI40" s="436"/>
      <c r="EJ40" s="436"/>
      <c r="EK40" s="436"/>
      <c r="EL40" s="436"/>
      <c r="EM40" s="436"/>
      <c r="EN40" s="436"/>
      <c r="EO40" s="436"/>
      <c r="EP40" s="436"/>
      <c r="EQ40" s="436"/>
      <c r="ER40" s="436"/>
      <c r="ES40" s="436"/>
      <c r="ET40" s="436"/>
      <c r="EU40" s="436"/>
      <c r="EV40" s="436"/>
      <c r="EW40" s="436"/>
      <c r="EX40" s="436"/>
      <c r="EY40" s="436"/>
      <c r="EZ40" s="436"/>
      <c r="FA40" s="436"/>
      <c r="FB40" s="436"/>
      <c r="FC40" s="436"/>
      <c r="FD40" s="436"/>
      <c r="FE40" s="436"/>
      <c r="FF40" s="436"/>
      <c r="FG40" s="436"/>
      <c r="FH40" s="436"/>
      <c r="FI40" s="436"/>
      <c r="FJ40" s="436"/>
      <c r="FK40" s="436"/>
      <c r="FL40" s="436"/>
      <c r="FM40" s="436"/>
      <c r="FN40" s="436"/>
      <c r="FO40" s="436"/>
      <c r="FP40" s="436"/>
      <c r="FQ40" s="436"/>
      <c r="FR40" s="436"/>
      <c r="FS40" s="436"/>
      <c r="FT40" s="436"/>
      <c r="FU40" s="436"/>
      <c r="FV40" s="436"/>
      <c r="FW40" s="436"/>
      <c r="FX40" s="436"/>
      <c r="FY40" s="436"/>
      <c r="FZ40" s="436"/>
      <c r="GA40" s="436"/>
      <c r="GB40" s="436"/>
      <c r="GC40" s="436"/>
      <c r="GD40" s="436"/>
      <c r="GE40" s="436"/>
      <c r="GF40" s="436"/>
      <c r="GG40" s="436"/>
      <c r="GH40" s="436"/>
      <c r="GI40" s="436"/>
      <c r="GJ40" s="436"/>
      <c r="GK40" s="436"/>
      <c r="GL40" s="436"/>
      <c r="GM40" s="436"/>
      <c r="GN40" s="436"/>
      <c r="GO40" s="436"/>
      <c r="GP40" s="436"/>
      <c r="GQ40" s="436"/>
      <c r="GR40" s="436"/>
      <c r="GS40" s="436"/>
      <c r="GT40" s="436"/>
      <c r="GU40" s="436"/>
      <c r="GV40" s="436"/>
      <c r="GW40" s="436"/>
      <c r="GX40" s="436"/>
      <c r="GY40" s="436"/>
      <c r="GZ40" s="436"/>
      <c r="HA40" s="436"/>
      <c r="HB40" s="436"/>
      <c r="HC40" s="436"/>
      <c r="HD40" s="436"/>
      <c r="HE40" s="436"/>
      <c r="HF40" s="436"/>
      <c r="HG40" s="436"/>
      <c r="HH40" s="436"/>
      <c r="HI40" s="436"/>
      <c r="HJ40" s="436"/>
      <c r="HK40" s="436"/>
      <c r="HL40" s="436"/>
      <c r="HM40" s="436"/>
      <c r="HN40" s="436"/>
      <c r="HO40" s="436"/>
      <c r="HP40" s="436"/>
      <c r="HQ40" s="436"/>
      <c r="HR40" s="436"/>
      <c r="HS40" s="436"/>
      <c r="HT40" s="436"/>
      <c r="HU40" s="436"/>
      <c r="HV40" s="436"/>
      <c r="HW40" s="436"/>
      <c r="HX40" s="436"/>
      <c r="HY40" s="436"/>
    </row>
    <row r="41" spans="1:233" s="87" customFormat="1" ht="19.2" hidden="1" customHeight="1" x14ac:dyDescent="0.5">
      <c r="A41" s="119" t="s">
        <v>65</v>
      </c>
      <c r="B41" s="120"/>
      <c r="C41" s="121">
        <f t="shared" ref="C41:H41" ca="1" si="12">IF(C16="N/A","N/A",SUM(C30:C32)+C38)</f>
        <v>4465.22</v>
      </c>
      <c r="D41" s="121">
        <f t="shared" ca="1" si="12"/>
        <v>744.71</v>
      </c>
      <c r="E41" s="121">
        <f t="shared" ca="1" si="12"/>
        <v>3443.14</v>
      </c>
      <c r="F41" s="121">
        <f t="shared" ca="1" si="12"/>
        <v>573.86</v>
      </c>
      <c r="G41" s="150">
        <f t="shared" ca="1" si="12"/>
        <v>2605.9699999999998</v>
      </c>
      <c r="H41" s="122">
        <f t="shared" ca="1" si="12"/>
        <v>434.17</v>
      </c>
      <c r="I41" s="31"/>
      <c r="J41" s="31"/>
      <c r="K41" s="1"/>
      <c r="L41" s="1"/>
      <c r="M41" s="1"/>
      <c r="N41" s="1"/>
      <c r="O41" s="1"/>
      <c r="P41" s="1"/>
      <c r="Q41" s="31"/>
      <c r="R41" s="436"/>
      <c r="S41" s="436"/>
      <c r="T41" s="436"/>
      <c r="U41" s="436"/>
      <c r="V41" s="436"/>
      <c r="W41" s="436"/>
      <c r="X41" s="436"/>
      <c r="Y41" s="436"/>
      <c r="Z41" s="436"/>
      <c r="AA41" s="436"/>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436"/>
      <c r="EG41" s="436"/>
      <c r="EH41" s="436"/>
      <c r="EI41" s="436"/>
      <c r="EJ41" s="436"/>
      <c r="EK41" s="436"/>
      <c r="EL41" s="436"/>
      <c r="EM41" s="436"/>
      <c r="EN41" s="436"/>
      <c r="EO41" s="436"/>
      <c r="EP41" s="436"/>
      <c r="EQ41" s="436"/>
      <c r="ER41" s="436"/>
      <c r="ES41" s="436"/>
      <c r="ET41" s="436"/>
      <c r="EU41" s="436"/>
      <c r="EV41" s="436"/>
      <c r="EW41" s="436"/>
      <c r="EX41" s="436"/>
      <c r="EY41" s="436"/>
      <c r="EZ41" s="436"/>
      <c r="FA41" s="436"/>
      <c r="FB41" s="436"/>
      <c r="FC41" s="436"/>
      <c r="FD41" s="436"/>
      <c r="FE41" s="436"/>
      <c r="FF41" s="436"/>
      <c r="FG41" s="436"/>
      <c r="FH41" s="436"/>
      <c r="FI41" s="436"/>
      <c r="FJ41" s="436"/>
      <c r="FK41" s="436"/>
      <c r="FL41" s="436"/>
      <c r="FM41" s="436"/>
      <c r="FN41" s="436"/>
      <c r="FO41" s="436"/>
      <c r="FP41" s="436"/>
      <c r="FQ41" s="436"/>
      <c r="FR41" s="436"/>
      <c r="FS41" s="436"/>
      <c r="FT41" s="436"/>
      <c r="FU41" s="436"/>
      <c r="FV41" s="436"/>
      <c r="FW41" s="436"/>
      <c r="FX41" s="436"/>
      <c r="FY41" s="436"/>
      <c r="FZ41" s="436"/>
      <c r="GA41" s="436"/>
      <c r="GB41" s="436"/>
      <c r="GC41" s="436"/>
      <c r="GD41" s="436"/>
      <c r="GE41" s="436"/>
      <c r="GF41" s="436"/>
      <c r="GG41" s="436"/>
      <c r="GH41" s="436"/>
      <c r="GI41" s="436"/>
      <c r="GJ41" s="436"/>
      <c r="GK41" s="436"/>
      <c r="GL41" s="436"/>
      <c r="GM41" s="436"/>
      <c r="GN41" s="436"/>
      <c r="GO41" s="436"/>
      <c r="GP41" s="436"/>
      <c r="GQ41" s="436"/>
      <c r="GR41" s="436"/>
      <c r="GS41" s="436"/>
      <c r="GT41" s="436"/>
      <c r="GU41" s="436"/>
      <c r="GV41" s="436"/>
      <c r="GW41" s="436"/>
      <c r="GX41" s="436"/>
      <c r="GY41" s="436"/>
      <c r="GZ41" s="436"/>
      <c r="HA41" s="436"/>
      <c r="HB41" s="436"/>
      <c r="HC41" s="436"/>
      <c r="HD41" s="436"/>
      <c r="HE41" s="436"/>
      <c r="HF41" s="436"/>
      <c r="HG41" s="436"/>
      <c r="HH41" s="436"/>
      <c r="HI41" s="436"/>
      <c r="HJ41" s="436"/>
      <c r="HK41" s="436"/>
      <c r="HL41" s="436"/>
      <c r="HM41" s="436"/>
      <c r="HN41" s="436"/>
      <c r="HO41" s="436"/>
      <c r="HP41" s="436"/>
      <c r="HQ41" s="436"/>
      <c r="HR41" s="436"/>
      <c r="HS41" s="436"/>
      <c r="HT41" s="436"/>
      <c r="HU41" s="436"/>
      <c r="HV41" s="436"/>
      <c r="HW41" s="436"/>
      <c r="HX41" s="436"/>
      <c r="HY41" s="436"/>
    </row>
    <row r="42" spans="1:233" s="87" customFormat="1" ht="19.2" hidden="1" customHeight="1" x14ac:dyDescent="0.5">
      <c r="A42" s="72" t="s">
        <v>66</v>
      </c>
      <c r="B42" s="73"/>
      <c r="C42" s="74"/>
      <c r="D42" s="74"/>
      <c r="E42" s="74"/>
      <c r="F42" s="74"/>
      <c r="G42" s="74"/>
      <c r="H42" s="75"/>
      <c r="I42" s="436"/>
      <c r="J42" s="436"/>
      <c r="K42" s="195" t="s">
        <v>45</v>
      </c>
      <c r="L42" s="195"/>
      <c r="M42" s="195"/>
      <c r="N42" s="195"/>
      <c r="O42" s="195"/>
      <c r="P42" s="195"/>
      <c r="Q42" s="436"/>
      <c r="R42" s="436"/>
      <c r="S42" s="436"/>
      <c r="T42" s="436"/>
      <c r="U42" s="436"/>
      <c r="V42" s="436"/>
      <c r="W42" s="436"/>
      <c r="X42" s="436"/>
      <c r="Y42" s="436"/>
      <c r="Z42" s="436"/>
      <c r="AA42" s="436"/>
      <c r="AB42" s="436"/>
      <c r="AC42" s="436"/>
      <c r="AD42" s="436"/>
      <c r="AE42" s="436"/>
      <c r="AF42" s="436"/>
      <c r="AG42" s="436"/>
      <c r="AH42" s="436"/>
      <c r="AI42" s="436"/>
      <c r="AJ42" s="436"/>
      <c r="AK42" s="436"/>
      <c r="AL42" s="436"/>
      <c r="AM42" s="436"/>
      <c r="AN42" s="436"/>
      <c r="AO42" s="436"/>
      <c r="AP42" s="436"/>
      <c r="AQ42" s="436"/>
      <c r="AR42" s="436"/>
      <c r="AS42" s="436"/>
      <c r="AT42" s="436"/>
      <c r="AU42" s="436"/>
      <c r="AV42" s="436"/>
      <c r="AW42" s="436"/>
      <c r="AX42" s="436"/>
      <c r="AY42" s="436"/>
      <c r="AZ42" s="436"/>
      <c r="BA42" s="436"/>
      <c r="BB42" s="436"/>
      <c r="BC42" s="436"/>
      <c r="BD42" s="436"/>
      <c r="BE42" s="436"/>
      <c r="BF42" s="436"/>
      <c r="BG42" s="436"/>
      <c r="BH42" s="436"/>
      <c r="BI42" s="436"/>
      <c r="BJ42" s="436"/>
      <c r="BK42" s="436"/>
      <c r="BL42" s="436"/>
      <c r="BM42" s="436"/>
      <c r="BN42" s="436"/>
      <c r="BO42" s="436"/>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436"/>
      <c r="EG42" s="436"/>
      <c r="EH42" s="436"/>
      <c r="EI42" s="436"/>
      <c r="EJ42" s="436"/>
      <c r="EK42" s="436"/>
      <c r="EL42" s="436"/>
      <c r="EM42" s="436"/>
      <c r="EN42" s="436"/>
      <c r="EO42" s="436"/>
      <c r="EP42" s="436"/>
      <c r="EQ42" s="436"/>
      <c r="ER42" s="436"/>
      <c r="ES42" s="436"/>
      <c r="ET42" s="436"/>
      <c r="EU42" s="436"/>
      <c r="EV42" s="436"/>
      <c r="EW42" s="436"/>
      <c r="EX42" s="436"/>
      <c r="EY42" s="436"/>
      <c r="EZ42" s="436"/>
      <c r="FA42" s="436"/>
      <c r="FB42" s="436"/>
      <c r="FC42" s="436"/>
      <c r="FD42" s="436"/>
      <c r="FE42" s="436"/>
      <c r="FF42" s="436"/>
      <c r="FG42" s="436"/>
      <c r="FH42" s="436"/>
      <c r="FI42" s="436"/>
      <c r="FJ42" s="436"/>
      <c r="FK42" s="436"/>
      <c r="FL42" s="436"/>
      <c r="FM42" s="436"/>
      <c r="FN42" s="436"/>
      <c r="FO42" s="436"/>
      <c r="FP42" s="436"/>
      <c r="FQ42" s="436"/>
      <c r="FR42" s="436"/>
      <c r="FS42" s="436"/>
      <c r="FT42" s="436"/>
      <c r="FU42" s="436"/>
      <c r="FV42" s="436"/>
      <c r="FW42" s="436"/>
      <c r="FX42" s="436"/>
      <c r="FY42" s="436"/>
      <c r="FZ42" s="436"/>
      <c r="GA42" s="436"/>
      <c r="GB42" s="436"/>
      <c r="GC42" s="436"/>
      <c r="GD42" s="436"/>
      <c r="GE42" s="436"/>
      <c r="GF42" s="436"/>
      <c r="GG42" s="436"/>
      <c r="GH42" s="436"/>
      <c r="GI42" s="436"/>
      <c r="GJ42" s="436"/>
      <c r="GK42" s="436"/>
      <c r="GL42" s="436"/>
      <c r="GM42" s="436"/>
      <c r="GN42" s="436"/>
      <c r="GO42" s="436"/>
      <c r="GP42" s="436"/>
      <c r="GQ42" s="436"/>
      <c r="GR42" s="436"/>
      <c r="GS42" s="436"/>
      <c r="GT42" s="436"/>
      <c r="GU42" s="436"/>
      <c r="GV42" s="436"/>
      <c r="GW42" s="436"/>
      <c r="GX42" s="436"/>
      <c r="GY42" s="436"/>
      <c r="GZ42" s="436"/>
      <c r="HA42" s="436"/>
      <c r="HB42" s="436"/>
      <c r="HC42" s="436"/>
      <c r="HD42" s="436"/>
      <c r="HE42" s="436"/>
      <c r="HF42" s="436"/>
      <c r="HG42" s="436"/>
      <c r="HH42" s="436"/>
      <c r="HI42" s="436"/>
      <c r="HJ42" s="436"/>
      <c r="HK42" s="436"/>
      <c r="HL42" s="436"/>
      <c r="HM42" s="436"/>
      <c r="HN42" s="436"/>
      <c r="HO42" s="436"/>
      <c r="HP42" s="436"/>
      <c r="HQ42" s="436"/>
      <c r="HR42" s="436"/>
      <c r="HS42" s="436"/>
      <c r="HT42" s="436"/>
      <c r="HU42" s="436"/>
      <c r="HV42" s="436"/>
      <c r="HW42" s="436"/>
      <c r="HX42" s="436"/>
      <c r="HY42" s="436"/>
    </row>
    <row r="43" spans="1:233" s="87" customFormat="1" ht="19.2" hidden="1" customHeight="1" x14ac:dyDescent="0.5">
      <c r="A43" s="27" t="s">
        <v>46</v>
      </c>
      <c r="B43" s="63"/>
      <c r="C43" s="35">
        <f t="shared" ref="C43:H45" ca="1" si="13">IF(C16="N/A","N/A",ROUNDUP(PRODUCT(C16,0.27),0))</f>
        <v>1454</v>
      </c>
      <c r="D43" s="35">
        <f t="shared" ca="1" si="13"/>
        <v>1151</v>
      </c>
      <c r="E43" s="35">
        <f t="shared" ca="1" si="13"/>
        <v>854</v>
      </c>
      <c r="F43" s="35">
        <f t="shared" ca="1" si="13"/>
        <v>721</v>
      </c>
      <c r="G43" s="149">
        <f t="shared" ca="1" si="13"/>
        <v>566</v>
      </c>
      <c r="H43" s="36">
        <f t="shared" ca="1" si="13"/>
        <v>431</v>
      </c>
      <c r="I43" s="436"/>
      <c r="J43" s="436"/>
      <c r="K43" s="164">
        <f t="shared" ref="K43:K49" ca="1" si="14">IFERROR(ROUND(C43*0.005,2),0)</f>
        <v>7.27</v>
      </c>
      <c r="L43" s="164">
        <f t="shared" ref="L43:L48" ca="1" si="15">IFERROR(ROUND(D43*0.005,2),0)</f>
        <v>5.76</v>
      </c>
      <c r="M43" s="164">
        <f t="shared" ref="M43:M49" ca="1" si="16">IFERROR(ROUND(E43*0.005,2),0)</f>
        <v>4.2699999999999996</v>
      </c>
      <c r="N43" s="164">
        <f t="shared" ref="N43:P48" ca="1" si="17">IFERROR(ROUND(F43*0.005,2),0)</f>
        <v>3.61</v>
      </c>
      <c r="O43" s="164">
        <f t="shared" ca="1" si="17"/>
        <v>2.83</v>
      </c>
      <c r="P43" s="164">
        <f ca="1">IFERROR(ROUND(H43*0.005,2),0)</f>
        <v>2.16</v>
      </c>
      <c r="Q43" s="436"/>
      <c r="R43" s="436"/>
      <c r="S43" s="436"/>
      <c r="T43" s="436"/>
      <c r="U43" s="436"/>
      <c r="V43" s="436"/>
      <c r="W43" s="436"/>
      <c r="X43" s="436"/>
      <c r="Y43" s="436"/>
      <c r="Z43" s="436"/>
      <c r="AA43" s="436"/>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436"/>
      <c r="EG43" s="436"/>
      <c r="EH43" s="436"/>
      <c r="EI43" s="436"/>
      <c r="EJ43" s="436"/>
      <c r="EK43" s="436"/>
      <c r="EL43" s="436"/>
      <c r="EM43" s="436"/>
      <c r="EN43" s="436"/>
      <c r="EO43" s="436"/>
      <c r="EP43" s="436"/>
      <c r="EQ43" s="436"/>
      <c r="ER43" s="436"/>
      <c r="ES43" s="436"/>
      <c r="ET43" s="436"/>
      <c r="EU43" s="436"/>
      <c r="EV43" s="436"/>
      <c r="EW43" s="436"/>
      <c r="EX43" s="436"/>
      <c r="EY43" s="436"/>
      <c r="EZ43" s="436"/>
      <c r="FA43" s="436"/>
      <c r="FB43" s="436"/>
      <c r="FC43" s="436"/>
      <c r="FD43" s="436"/>
      <c r="FE43" s="436"/>
      <c r="FF43" s="436"/>
      <c r="FG43" s="436"/>
      <c r="FH43" s="436"/>
      <c r="FI43" s="436"/>
      <c r="FJ43" s="436"/>
      <c r="FK43" s="436"/>
      <c r="FL43" s="436"/>
      <c r="FM43" s="436"/>
      <c r="FN43" s="436"/>
      <c r="FO43" s="436"/>
      <c r="FP43" s="436"/>
      <c r="FQ43" s="436"/>
      <c r="FR43" s="436"/>
      <c r="FS43" s="436"/>
      <c r="FT43" s="436"/>
      <c r="FU43" s="436"/>
      <c r="FV43" s="436"/>
      <c r="FW43" s="436"/>
      <c r="FX43" s="436"/>
      <c r="FY43" s="436"/>
      <c r="FZ43" s="436"/>
      <c r="GA43" s="436"/>
      <c r="GB43" s="436"/>
      <c r="GC43" s="436"/>
      <c r="GD43" s="436"/>
      <c r="GE43" s="436"/>
      <c r="GF43" s="436"/>
      <c r="GG43" s="436"/>
      <c r="GH43" s="436"/>
      <c r="GI43" s="436"/>
      <c r="GJ43" s="436"/>
      <c r="GK43" s="436"/>
      <c r="GL43" s="436"/>
      <c r="GM43" s="436"/>
      <c r="GN43" s="436"/>
      <c r="GO43" s="436"/>
      <c r="GP43" s="436"/>
      <c r="GQ43" s="436"/>
      <c r="GR43" s="436"/>
      <c r="GS43" s="436"/>
      <c r="GT43" s="436"/>
      <c r="GU43" s="436"/>
      <c r="GV43" s="436"/>
      <c r="GW43" s="436"/>
      <c r="GX43" s="436"/>
      <c r="GY43" s="436"/>
      <c r="GZ43" s="436"/>
      <c r="HA43" s="436"/>
      <c r="HB43" s="436"/>
      <c r="HC43" s="436"/>
      <c r="HD43" s="436"/>
      <c r="HE43" s="436"/>
      <c r="HF43" s="436"/>
      <c r="HG43" s="436"/>
      <c r="HH43" s="436"/>
      <c r="HI43" s="436"/>
      <c r="HJ43" s="436"/>
      <c r="HK43" s="436"/>
      <c r="HL43" s="436"/>
      <c r="HM43" s="436"/>
      <c r="HN43" s="436"/>
      <c r="HO43" s="436"/>
      <c r="HP43" s="436"/>
      <c r="HQ43" s="436"/>
      <c r="HR43" s="436"/>
      <c r="HS43" s="436"/>
      <c r="HT43" s="436"/>
      <c r="HU43" s="436"/>
      <c r="HV43" s="436"/>
      <c r="HW43" s="436"/>
      <c r="HX43" s="436"/>
      <c r="HY43" s="436"/>
    </row>
    <row r="44" spans="1:233" ht="19.2" hidden="1" customHeight="1" x14ac:dyDescent="0.5">
      <c r="A44" s="37" t="s">
        <v>47</v>
      </c>
      <c r="B44" s="49"/>
      <c r="C44" s="38" t="str">
        <f t="shared" ca="1" si="13"/>
        <v>N/A</v>
      </c>
      <c r="D44" s="38" t="str">
        <f t="shared" ca="1" si="13"/>
        <v>N/A</v>
      </c>
      <c r="E44" s="38" t="str">
        <f t="shared" ca="1" si="13"/>
        <v>N/A</v>
      </c>
      <c r="F44" s="38" t="str">
        <f t="shared" ca="1" si="13"/>
        <v>N/A</v>
      </c>
      <c r="G44" s="40" t="str">
        <f t="shared" ca="1" si="13"/>
        <v>N/A</v>
      </c>
      <c r="H44" s="39" t="str">
        <f t="shared" ca="1" si="13"/>
        <v>N/A</v>
      </c>
      <c r="I44" s="436"/>
      <c r="J44" s="436"/>
      <c r="K44" s="164">
        <f t="shared" ca="1" si="14"/>
        <v>0</v>
      </c>
      <c r="L44" s="164">
        <f t="shared" ca="1" si="15"/>
        <v>0</v>
      </c>
      <c r="M44" s="164">
        <f t="shared" ca="1" si="16"/>
        <v>0</v>
      </c>
      <c r="N44" s="164">
        <f t="shared" ca="1" si="17"/>
        <v>0</v>
      </c>
      <c r="O44" s="164">
        <f t="shared" ca="1" si="17"/>
        <v>0</v>
      </c>
      <c r="P44" s="164">
        <f t="shared" ca="1" si="17"/>
        <v>0</v>
      </c>
      <c r="Q44" s="436"/>
      <c r="R44" s="59"/>
      <c r="S44" s="59"/>
      <c r="T44" s="59"/>
      <c r="U44" s="59"/>
      <c r="V44" s="59"/>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EF44" s="61"/>
    </row>
    <row r="45" spans="1:233" ht="19.2" hidden="1" customHeight="1" x14ac:dyDescent="0.5">
      <c r="A45" s="37" t="s">
        <v>48</v>
      </c>
      <c r="B45" s="49"/>
      <c r="C45" s="38">
        <f t="shared" ca="1" si="13"/>
        <v>945</v>
      </c>
      <c r="D45" s="38">
        <f t="shared" ca="1" si="13"/>
        <v>700</v>
      </c>
      <c r="E45" s="38">
        <f t="shared" ca="1" si="13"/>
        <v>547</v>
      </c>
      <c r="F45" s="38">
        <f t="shared" ca="1" si="13"/>
        <v>454</v>
      </c>
      <c r="G45" s="40">
        <f t="shared" ca="1" si="13"/>
        <v>396</v>
      </c>
      <c r="H45" s="39">
        <f t="shared" ca="1" si="13"/>
        <v>300</v>
      </c>
      <c r="I45" s="436"/>
      <c r="J45" s="436"/>
      <c r="K45" s="164">
        <f t="shared" ca="1" si="14"/>
        <v>4.7300000000000004</v>
      </c>
      <c r="L45" s="164">
        <f t="shared" ca="1" si="15"/>
        <v>3.5</v>
      </c>
      <c r="M45" s="164">
        <f t="shared" ca="1" si="16"/>
        <v>2.74</v>
      </c>
      <c r="N45" s="164">
        <f t="shared" ca="1" si="17"/>
        <v>2.27</v>
      </c>
      <c r="O45" s="164">
        <f t="shared" ca="1" si="17"/>
        <v>1.98</v>
      </c>
      <c r="P45" s="164">
        <f t="shared" ca="1" si="17"/>
        <v>1.5</v>
      </c>
      <c r="Q45" s="436"/>
      <c r="R45" s="59"/>
      <c r="S45" s="59"/>
      <c r="T45" s="59"/>
      <c r="U45" s="59"/>
      <c r="V45" s="59"/>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EF45" s="61"/>
    </row>
    <row r="46" spans="1:233" ht="19.2" hidden="1" customHeight="1" x14ac:dyDescent="0.5">
      <c r="A46" s="37" t="s">
        <v>299</v>
      </c>
      <c r="B46" s="49"/>
      <c r="C46" s="40" t="str">
        <f t="shared" ref="C46:H46" ca="1" si="18">IF(C19="N/A","N/A",ROUND(PRODUCT(C19,0.28),0))</f>
        <v>N/A</v>
      </c>
      <c r="D46" s="40" t="str">
        <f t="shared" ca="1" si="18"/>
        <v>N/A</v>
      </c>
      <c r="E46" s="40" t="str">
        <f t="shared" ca="1" si="18"/>
        <v>N/A</v>
      </c>
      <c r="F46" s="40" t="str">
        <f t="shared" ca="1" si="18"/>
        <v>N/A</v>
      </c>
      <c r="G46" s="40" t="str">
        <f t="shared" ca="1" si="18"/>
        <v>N/A</v>
      </c>
      <c r="H46" s="39" t="str">
        <f t="shared" ca="1" si="18"/>
        <v>N/A</v>
      </c>
      <c r="I46" s="436"/>
      <c r="J46" s="436"/>
      <c r="K46" s="164">
        <f t="shared" ca="1" si="14"/>
        <v>0</v>
      </c>
      <c r="L46" s="164">
        <f t="shared" ca="1" si="15"/>
        <v>0</v>
      </c>
      <c r="M46" s="164">
        <f t="shared" ca="1" si="16"/>
        <v>0</v>
      </c>
      <c r="N46" s="164">
        <f t="shared" ca="1" si="17"/>
        <v>0</v>
      </c>
      <c r="O46" s="164">
        <f t="shared" ca="1" si="17"/>
        <v>0</v>
      </c>
      <c r="P46" s="164">
        <f t="shared" ca="1" si="17"/>
        <v>0</v>
      </c>
      <c r="Q46" s="436"/>
      <c r="R46" s="59"/>
      <c r="S46" s="59"/>
      <c r="T46" s="59"/>
      <c r="U46" s="59"/>
      <c r="V46" s="59"/>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EF46" s="61"/>
    </row>
    <row r="47" spans="1:233" s="88" customFormat="1" ht="19.2" hidden="1" customHeight="1" x14ac:dyDescent="0.5">
      <c r="A47" s="37" t="s">
        <v>50</v>
      </c>
      <c r="B47" s="49"/>
      <c r="C47" s="38" t="s">
        <v>51</v>
      </c>
      <c r="D47" s="38" t="s">
        <v>51</v>
      </c>
      <c r="E47" s="40" t="str">
        <f ca="1">IF(RiderPlus="No","N/A",IFERROR(VLOOKUP($B$6,INDIRECT(E150),4,TRUE),"N/A"))</f>
        <v>N/A</v>
      </c>
      <c r="F47" s="40" t="str">
        <f ca="1">IF(RiderPlus="No","N/A",IFERROR(VLOOKUP($B$6,INDIRECT(E150),8,TRUE),"N/A"))</f>
        <v>N/A</v>
      </c>
      <c r="G47" s="40" t="s">
        <v>51</v>
      </c>
      <c r="H47" s="39" t="s">
        <v>51</v>
      </c>
      <c r="I47" s="1"/>
      <c r="J47" s="1"/>
      <c r="K47" s="164">
        <f t="shared" si="14"/>
        <v>0</v>
      </c>
      <c r="L47" s="164">
        <f t="shared" si="15"/>
        <v>0</v>
      </c>
      <c r="M47" s="164">
        <f t="shared" ca="1" si="16"/>
        <v>0</v>
      </c>
      <c r="N47" s="164">
        <f t="shared" ca="1" si="17"/>
        <v>0</v>
      </c>
      <c r="O47" s="164">
        <f t="shared" si="17"/>
        <v>0</v>
      </c>
      <c r="P47" s="164">
        <f t="shared" si="17"/>
        <v>0</v>
      </c>
      <c r="Q47" s="59"/>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GD47" s="89"/>
      <c r="GE47" s="89"/>
      <c r="GF47" s="89"/>
      <c r="GG47" s="89"/>
      <c r="GH47" s="89"/>
      <c r="GI47" s="89"/>
      <c r="GJ47" s="89"/>
      <c r="GK47" s="89"/>
      <c r="GL47" s="89"/>
      <c r="GM47" s="89"/>
      <c r="GN47" s="89"/>
      <c r="GO47" s="89"/>
      <c r="GP47" s="89"/>
      <c r="GQ47" s="89"/>
      <c r="GR47" s="89"/>
      <c r="GS47" s="89"/>
      <c r="GT47" s="89"/>
      <c r="GU47" s="89"/>
      <c r="GV47" s="89"/>
      <c r="GW47" s="89"/>
      <c r="GX47" s="89"/>
      <c r="GY47" s="89"/>
      <c r="GZ47" s="89"/>
      <c r="HA47" s="89"/>
      <c r="HB47" s="89"/>
      <c r="HC47" s="89"/>
      <c r="HD47" s="89"/>
      <c r="HE47" s="89"/>
      <c r="HF47" s="89"/>
      <c r="HG47" s="89"/>
      <c r="HH47" s="89"/>
      <c r="HI47" s="89"/>
      <c r="HJ47" s="89"/>
      <c r="HK47" s="89"/>
      <c r="HL47" s="89"/>
      <c r="HM47" s="89"/>
      <c r="HN47" s="89"/>
      <c r="HO47" s="89"/>
      <c r="HP47" s="89"/>
      <c r="HQ47" s="89"/>
      <c r="HR47" s="89"/>
      <c r="HS47" s="89"/>
      <c r="HT47" s="89"/>
      <c r="HU47" s="89"/>
      <c r="HV47" s="89"/>
      <c r="HW47" s="89"/>
      <c r="HX47" s="89"/>
      <c r="HY47" s="89"/>
    </row>
    <row r="48" spans="1:233" s="87" customFormat="1" ht="19.2" hidden="1" customHeight="1" x14ac:dyDescent="0.5">
      <c r="A48" s="37" t="s">
        <v>52</v>
      </c>
      <c r="B48" s="49"/>
      <c r="C48" s="38" t="s">
        <v>51</v>
      </c>
      <c r="D48" s="38" t="s">
        <v>51</v>
      </c>
      <c r="E48" s="40" t="str">
        <f ca="1">IF(RiderPlus="No","N/A",IFERROR(VLOOKUP($B$7,INDIRECT(E150),4,TRUE),"N/A"))</f>
        <v>N/A</v>
      </c>
      <c r="F48" s="40" t="str">
        <f ca="1">IF(RiderPlus="No","N/A",IFERROR(VLOOKUP($B$7,INDIRECT(E150),8,TRUE),"N/A"))</f>
        <v>N/A</v>
      </c>
      <c r="G48" s="40" t="s">
        <v>51</v>
      </c>
      <c r="H48" s="39" t="s">
        <v>51</v>
      </c>
      <c r="I48" s="1"/>
      <c r="J48" s="1"/>
      <c r="K48" s="164">
        <f t="shared" si="14"/>
        <v>0</v>
      </c>
      <c r="L48" s="164">
        <f t="shared" si="15"/>
        <v>0</v>
      </c>
      <c r="M48" s="164">
        <f t="shared" ca="1" si="16"/>
        <v>0</v>
      </c>
      <c r="N48" s="164">
        <f t="shared" ca="1" si="17"/>
        <v>0</v>
      </c>
      <c r="O48" s="164">
        <f t="shared" si="17"/>
        <v>0</v>
      </c>
      <c r="P48" s="164">
        <f>IFERROR(ROUND(H48*0.005,2),0)</f>
        <v>0</v>
      </c>
      <c r="Q48" s="59"/>
      <c r="R48" s="436"/>
      <c r="S48" s="436"/>
      <c r="T48" s="436"/>
      <c r="U48" s="436"/>
      <c r="V48" s="436"/>
      <c r="W48" s="436"/>
      <c r="X48" s="436"/>
      <c r="Y48" s="436"/>
      <c r="Z48" s="436"/>
      <c r="AA48" s="436"/>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436"/>
      <c r="EG48" s="436"/>
      <c r="EH48" s="436"/>
      <c r="EI48" s="436"/>
      <c r="EJ48" s="436"/>
      <c r="EK48" s="436"/>
      <c r="EL48" s="436"/>
      <c r="EM48" s="436"/>
      <c r="EN48" s="436"/>
      <c r="EO48" s="436"/>
      <c r="EP48" s="436"/>
      <c r="EQ48" s="436"/>
      <c r="ER48" s="436"/>
      <c r="ES48" s="436"/>
      <c r="ET48" s="436"/>
      <c r="EU48" s="436"/>
      <c r="EV48" s="436"/>
      <c r="EW48" s="436"/>
      <c r="EX48" s="436"/>
      <c r="EY48" s="436"/>
      <c r="EZ48" s="436"/>
      <c r="FA48" s="436"/>
      <c r="FB48" s="436"/>
      <c r="FC48" s="436"/>
      <c r="FD48" s="436"/>
      <c r="FE48" s="436"/>
      <c r="FF48" s="436"/>
      <c r="FG48" s="436"/>
      <c r="FH48" s="436"/>
      <c r="FI48" s="436"/>
      <c r="FJ48" s="436"/>
      <c r="FK48" s="436"/>
      <c r="FL48" s="436"/>
      <c r="FM48" s="436"/>
      <c r="FN48" s="436"/>
      <c r="FO48" s="436"/>
      <c r="FP48" s="436"/>
      <c r="FQ48" s="436"/>
      <c r="FR48" s="436"/>
      <c r="FS48" s="436"/>
      <c r="FT48" s="436"/>
      <c r="FU48" s="436"/>
      <c r="FV48" s="436"/>
      <c r="FW48" s="436"/>
      <c r="FX48" s="436"/>
      <c r="FY48" s="436"/>
      <c r="FZ48" s="436"/>
      <c r="GA48" s="436"/>
      <c r="GB48" s="436"/>
      <c r="GC48" s="436"/>
      <c r="GD48" s="436"/>
      <c r="GE48" s="436"/>
      <c r="GF48" s="436"/>
      <c r="GG48" s="436"/>
      <c r="GH48" s="436"/>
      <c r="GI48" s="436"/>
      <c r="GJ48" s="436"/>
      <c r="GK48" s="436"/>
      <c r="GL48" s="436"/>
      <c r="GM48" s="436"/>
      <c r="GN48" s="436"/>
      <c r="GO48" s="436"/>
      <c r="GP48" s="436"/>
      <c r="GQ48" s="436"/>
      <c r="GR48" s="436"/>
      <c r="GS48" s="436"/>
      <c r="GT48" s="436"/>
      <c r="GU48" s="436"/>
      <c r="GV48" s="436"/>
      <c r="GW48" s="436"/>
      <c r="GX48" s="436"/>
      <c r="GY48" s="436"/>
      <c r="GZ48" s="436"/>
      <c r="HA48" s="436"/>
      <c r="HB48" s="436"/>
      <c r="HC48" s="436"/>
      <c r="HD48" s="436"/>
      <c r="HE48" s="436"/>
      <c r="HF48" s="436"/>
      <c r="HG48" s="436"/>
      <c r="HH48" s="436"/>
      <c r="HI48" s="436"/>
      <c r="HJ48" s="436"/>
      <c r="HK48" s="436"/>
      <c r="HL48" s="436"/>
      <c r="HM48" s="436"/>
      <c r="HN48" s="436"/>
      <c r="HO48" s="436"/>
      <c r="HP48" s="436"/>
      <c r="HQ48" s="436"/>
      <c r="HR48" s="436"/>
      <c r="HS48" s="436"/>
      <c r="HT48" s="436"/>
      <c r="HU48" s="436"/>
      <c r="HV48" s="436"/>
      <c r="HW48" s="436"/>
      <c r="HX48" s="436"/>
      <c r="HY48" s="436"/>
    </row>
    <row r="49" spans="1:233" s="87" customFormat="1" ht="19.2" hidden="1" customHeight="1" x14ac:dyDescent="0.5">
      <c r="A49" s="37" t="s">
        <v>53</v>
      </c>
      <c r="B49" s="49"/>
      <c r="C49" s="38" t="s">
        <v>51</v>
      </c>
      <c r="D49" s="38" t="s">
        <v>51</v>
      </c>
      <c r="E49" s="40" t="str">
        <f ca="1">IF(RiderPlus="No","N/A",IFERROR(VLOOKUP($H$6,INDIRECT(E151),4,TRUE),"N/A"))</f>
        <v>N/A</v>
      </c>
      <c r="F49" s="40" t="str">
        <f ca="1">IF(RiderPlus="No","N/A",IFERROR(VLOOKUP($H$6,INDIRECT(E151),8,TRUE),"N/A"))</f>
        <v>N/A</v>
      </c>
      <c r="G49" s="40" t="s">
        <v>51</v>
      </c>
      <c r="H49" s="39" t="s">
        <v>51</v>
      </c>
      <c r="I49" s="1"/>
      <c r="J49" s="1"/>
      <c r="K49" s="164">
        <f t="shared" si="14"/>
        <v>0</v>
      </c>
      <c r="L49" s="164">
        <f>IFERROR(ROUND(D49*0.005,2),0)</f>
        <v>0</v>
      </c>
      <c r="M49" s="164">
        <f t="shared" ca="1" si="16"/>
        <v>0</v>
      </c>
      <c r="N49" s="164">
        <f ca="1">IFERROR(ROUND(F49*0.005,2),0)</f>
        <v>0</v>
      </c>
      <c r="O49" s="164">
        <f>IFERROR(ROUND(G49*0.005,2),0)</f>
        <v>0</v>
      </c>
      <c r="P49" s="164">
        <f>IFERROR(ROUND(H49*0.005,2),0)</f>
        <v>0</v>
      </c>
      <c r="Q49" s="59"/>
      <c r="R49" s="436"/>
      <c r="S49" s="436"/>
      <c r="T49" s="436"/>
      <c r="U49" s="436"/>
      <c r="V49" s="436"/>
      <c r="W49" s="436"/>
      <c r="X49" s="436"/>
      <c r="Y49" s="436"/>
      <c r="Z49" s="436"/>
      <c r="AA49" s="436"/>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436"/>
      <c r="EG49" s="436"/>
      <c r="EH49" s="436"/>
      <c r="EI49" s="436"/>
      <c r="EJ49" s="436"/>
      <c r="EK49" s="436"/>
      <c r="EL49" s="436"/>
      <c r="EM49" s="436"/>
      <c r="EN49" s="436"/>
      <c r="EO49" s="436"/>
      <c r="EP49" s="436"/>
      <c r="EQ49" s="436"/>
      <c r="ER49" s="436"/>
      <c r="ES49" s="436"/>
      <c r="ET49" s="436"/>
      <c r="EU49" s="436"/>
      <c r="EV49" s="436"/>
      <c r="EW49" s="436"/>
      <c r="EX49" s="436"/>
      <c r="EY49" s="436"/>
      <c r="EZ49" s="436"/>
      <c r="FA49" s="436"/>
      <c r="FB49" s="436"/>
      <c r="FC49" s="436"/>
      <c r="FD49" s="436"/>
      <c r="FE49" s="436"/>
      <c r="FF49" s="436"/>
      <c r="FG49" s="436"/>
      <c r="FH49" s="436"/>
      <c r="FI49" s="436"/>
      <c r="FJ49" s="436"/>
      <c r="FK49" s="436"/>
      <c r="FL49" s="436"/>
      <c r="FM49" s="436"/>
      <c r="FN49" s="436"/>
      <c r="FO49" s="436"/>
      <c r="FP49" s="436"/>
      <c r="FQ49" s="436"/>
      <c r="FR49" s="436"/>
      <c r="FS49" s="436"/>
      <c r="FT49" s="436"/>
      <c r="FU49" s="436"/>
      <c r="FV49" s="436"/>
      <c r="FW49" s="436"/>
      <c r="FX49" s="436"/>
      <c r="FY49" s="436"/>
      <c r="FZ49" s="436"/>
      <c r="GA49" s="436"/>
      <c r="GB49" s="436"/>
      <c r="GC49" s="436"/>
      <c r="GD49" s="436"/>
      <c r="GE49" s="436"/>
      <c r="GF49" s="436"/>
      <c r="GG49" s="436"/>
      <c r="GH49" s="436"/>
      <c r="GI49" s="436"/>
      <c r="GJ49" s="436"/>
      <c r="GK49" s="436"/>
      <c r="GL49" s="436"/>
      <c r="GM49" s="436"/>
      <c r="GN49" s="436"/>
      <c r="GO49" s="436"/>
      <c r="GP49" s="436"/>
      <c r="GQ49" s="436"/>
      <c r="GR49" s="436"/>
      <c r="GS49" s="436"/>
      <c r="GT49" s="436"/>
      <c r="GU49" s="436"/>
      <c r="GV49" s="436"/>
      <c r="GW49" s="436"/>
      <c r="GX49" s="436"/>
      <c r="GY49" s="436"/>
      <c r="GZ49" s="436"/>
      <c r="HA49" s="436"/>
      <c r="HB49" s="436"/>
      <c r="HC49" s="436"/>
      <c r="HD49" s="436"/>
      <c r="HE49" s="436"/>
      <c r="HF49" s="436"/>
      <c r="HG49" s="436"/>
      <c r="HH49" s="436"/>
      <c r="HI49" s="436"/>
      <c r="HJ49" s="436"/>
      <c r="HK49" s="436"/>
      <c r="HL49" s="436"/>
      <c r="HM49" s="436"/>
      <c r="HN49" s="436"/>
      <c r="HO49" s="436"/>
      <c r="HP49" s="436"/>
      <c r="HQ49" s="436"/>
      <c r="HR49" s="436"/>
      <c r="HS49" s="436"/>
      <c r="HT49" s="436"/>
      <c r="HU49" s="436"/>
      <c r="HV49" s="436"/>
      <c r="HW49" s="436"/>
      <c r="HX49" s="436"/>
      <c r="HY49" s="436"/>
    </row>
    <row r="50" spans="1:233" s="87" customFormat="1" ht="19.2" hidden="1" customHeight="1" x14ac:dyDescent="0.5">
      <c r="A50" s="42" t="s">
        <v>58</v>
      </c>
      <c r="B50" s="43"/>
      <c r="C50" s="44"/>
      <c r="D50" s="44"/>
      <c r="E50" s="44"/>
      <c r="F50" s="45"/>
      <c r="G50" s="45"/>
      <c r="H50" s="46"/>
      <c r="I50" s="88"/>
      <c r="J50" s="88"/>
      <c r="K50" s="88"/>
      <c r="L50" s="88"/>
      <c r="M50" s="88"/>
      <c r="N50" s="88"/>
      <c r="O50" s="88"/>
      <c r="P50" s="88"/>
      <c r="Q50" s="88"/>
      <c r="R50" s="436"/>
      <c r="S50" s="436"/>
      <c r="T50" s="436"/>
      <c r="U50" s="436"/>
      <c r="V50" s="436"/>
      <c r="W50" s="436"/>
      <c r="X50" s="436"/>
      <c r="Y50" s="436"/>
      <c r="Z50" s="436"/>
      <c r="AA50" s="436"/>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436"/>
      <c r="EG50" s="436"/>
      <c r="EH50" s="436"/>
      <c r="EI50" s="436"/>
      <c r="EJ50" s="436"/>
      <c r="EK50" s="436"/>
      <c r="EL50" s="436"/>
      <c r="EM50" s="436"/>
      <c r="EN50" s="436"/>
      <c r="EO50" s="436"/>
      <c r="EP50" s="436"/>
      <c r="EQ50" s="436"/>
      <c r="ER50" s="436"/>
      <c r="ES50" s="436"/>
      <c r="ET50" s="436"/>
      <c r="EU50" s="436"/>
      <c r="EV50" s="436"/>
      <c r="EW50" s="436"/>
      <c r="EX50" s="436"/>
      <c r="EY50" s="436"/>
      <c r="EZ50" s="436"/>
      <c r="FA50" s="436"/>
      <c r="FB50" s="436"/>
      <c r="FC50" s="436"/>
      <c r="FD50" s="436"/>
      <c r="FE50" s="436"/>
      <c r="FF50" s="436"/>
      <c r="FG50" s="436"/>
      <c r="FH50" s="436"/>
      <c r="FI50" s="436"/>
      <c r="FJ50" s="436"/>
      <c r="FK50" s="436"/>
      <c r="FL50" s="436"/>
      <c r="FM50" s="436"/>
      <c r="FN50" s="436"/>
      <c r="FO50" s="436"/>
      <c r="FP50" s="436"/>
      <c r="FQ50" s="436"/>
      <c r="FR50" s="436"/>
      <c r="FS50" s="436"/>
      <c r="FT50" s="436"/>
      <c r="FU50" s="436"/>
      <c r="FV50" s="436"/>
      <c r="FW50" s="436"/>
      <c r="FX50" s="436"/>
      <c r="FY50" s="436"/>
      <c r="FZ50" s="436"/>
      <c r="GA50" s="436"/>
      <c r="GB50" s="436"/>
      <c r="GC50" s="436"/>
      <c r="GD50" s="440"/>
      <c r="GE50" s="440"/>
      <c r="GF50" s="440"/>
      <c r="GG50" s="440"/>
      <c r="GH50" s="440"/>
      <c r="GI50" s="440"/>
      <c r="GJ50" s="440"/>
      <c r="GK50" s="440"/>
      <c r="GL50" s="440"/>
      <c r="GM50" s="440"/>
      <c r="GN50" s="440"/>
      <c r="GO50" s="440"/>
      <c r="GP50" s="440"/>
      <c r="GQ50" s="440"/>
      <c r="GR50" s="440"/>
      <c r="GS50" s="440"/>
      <c r="GT50" s="440"/>
      <c r="GU50" s="440"/>
      <c r="GV50" s="440"/>
      <c r="GW50" s="440"/>
      <c r="GX50" s="440"/>
      <c r="GY50" s="440"/>
      <c r="GZ50" s="440"/>
      <c r="HA50" s="440"/>
      <c r="HB50" s="440"/>
      <c r="HC50" s="440"/>
      <c r="HD50" s="440"/>
      <c r="HE50" s="440"/>
      <c r="HF50" s="440"/>
      <c r="HG50" s="440"/>
      <c r="HH50" s="440"/>
      <c r="HI50" s="440"/>
      <c r="HJ50" s="440"/>
      <c r="HK50" s="440"/>
      <c r="HL50" s="440"/>
      <c r="HM50" s="440"/>
      <c r="HN50" s="440"/>
      <c r="HO50" s="440"/>
      <c r="HP50" s="440"/>
      <c r="HQ50" s="440"/>
      <c r="HR50" s="440"/>
      <c r="HS50" s="440"/>
      <c r="HT50" s="440"/>
      <c r="HU50" s="440"/>
      <c r="HV50" s="440"/>
      <c r="HW50" s="440"/>
      <c r="HX50" s="440"/>
      <c r="HY50" s="440"/>
    </row>
    <row r="51" spans="1:233" s="87" customFormat="1" ht="19.2" hidden="1" customHeight="1" x14ac:dyDescent="0.5">
      <c r="A51" s="48" t="s">
        <v>45</v>
      </c>
      <c r="B51" s="43"/>
      <c r="C51" s="45">
        <f t="shared" ref="C51:H51" ca="1" si="19">SUM(K43:K49)</f>
        <v>12</v>
      </c>
      <c r="D51" s="45">
        <f t="shared" ca="1" si="19"/>
        <v>9.26</v>
      </c>
      <c r="E51" s="45">
        <f t="shared" ca="1" si="19"/>
        <v>7.01</v>
      </c>
      <c r="F51" s="45">
        <f t="shared" ca="1" si="19"/>
        <v>5.88</v>
      </c>
      <c r="G51" s="45">
        <f t="shared" ca="1" si="19"/>
        <v>4.8100000000000005</v>
      </c>
      <c r="H51" s="46">
        <f t="shared" ca="1" si="19"/>
        <v>3.66</v>
      </c>
      <c r="I51" s="436"/>
      <c r="J51" s="436"/>
      <c r="K51" s="436"/>
      <c r="L51" s="436"/>
      <c r="M51" s="436"/>
      <c r="N51" s="436"/>
      <c r="O51" s="436"/>
      <c r="P51" s="436"/>
      <c r="Q51" s="436"/>
      <c r="R51" s="436"/>
      <c r="S51" s="436"/>
      <c r="T51" s="436"/>
      <c r="U51" s="436"/>
      <c r="V51" s="436"/>
      <c r="W51" s="436"/>
      <c r="X51" s="436"/>
      <c r="Y51" s="436"/>
      <c r="Z51" s="436"/>
      <c r="AA51" s="436"/>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436"/>
      <c r="EG51" s="436"/>
      <c r="EH51" s="436"/>
      <c r="EI51" s="436"/>
      <c r="EJ51" s="436"/>
      <c r="EK51" s="436"/>
      <c r="EL51" s="436"/>
      <c r="EM51" s="436"/>
      <c r="EN51" s="436"/>
      <c r="EO51" s="436"/>
      <c r="EP51" s="436"/>
      <c r="EQ51" s="436"/>
      <c r="ER51" s="436"/>
      <c r="ES51" s="436"/>
      <c r="ET51" s="436"/>
      <c r="EU51" s="436"/>
      <c r="EV51" s="436"/>
      <c r="EW51" s="436"/>
      <c r="EX51" s="436"/>
      <c r="EY51" s="436"/>
      <c r="EZ51" s="436"/>
      <c r="FA51" s="436"/>
      <c r="FB51" s="436"/>
      <c r="FC51" s="436"/>
      <c r="FD51" s="436"/>
      <c r="FE51" s="436"/>
      <c r="FF51" s="436"/>
      <c r="FG51" s="436"/>
      <c r="FH51" s="436"/>
      <c r="FI51" s="436"/>
      <c r="FJ51" s="436"/>
      <c r="FK51" s="436"/>
      <c r="FL51" s="436"/>
      <c r="FM51" s="436"/>
      <c r="FN51" s="436"/>
      <c r="FO51" s="436"/>
      <c r="FP51" s="436"/>
      <c r="FQ51" s="436"/>
      <c r="FR51" s="436"/>
      <c r="FS51" s="436"/>
      <c r="FT51" s="436"/>
      <c r="FU51" s="436"/>
      <c r="FV51" s="436"/>
      <c r="FW51" s="436"/>
      <c r="FX51" s="436"/>
      <c r="FY51" s="436"/>
      <c r="FZ51" s="436"/>
      <c r="GA51" s="436"/>
      <c r="GB51" s="436"/>
      <c r="GC51" s="436"/>
      <c r="GD51" s="440"/>
      <c r="GE51" s="440"/>
      <c r="GF51" s="440"/>
      <c r="GG51" s="440"/>
      <c r="GH51" s="440"/>
      <c r="GI51" s="440"/>
      <c r="GJ51" s="440"/>
      <c r="GK51" s="440"/>
      <c r="GL51" s="440"/>
      <c r="GM51" s="440"/>
      <c r="GN51" s="440"/>
      <c r="GO51" s="440"/>
      <c r="GP51" s="440"/>
      <c r="GQ51" s="440"/>
      <c r="GR51" s="440"/>
      <c r="GS51" s="440"/>
      <c r="GT51" s="440"/>
      <c r="GU51" s="440"/>
      <c r="GV51" s="440"/>
      <c r="GW51" s="440"/>
      <c r="GX51" s="440"/>
      <c r="GY51" s="440"/>
      <c r="GZ51" s="440"/>
      <c r="HA51" s="440"/>
      <c r="HB51" s="440"/>
      <c r="HC51" s="440"/>
      <c r="HD51" s="440"/>
      <c r="HE51" s="440"/>
      <c r="HF51" s="440"/>
      <c r="HG51" s="440"/>
      <c r="HH51" s="440"/>
      <c r="HI51" s="440"/>
      <c r="HJ51" s="440"/>
      <c r="HK51" s="440"/>
      <c r="HL51" s="440"/>
      <c r="HM51" s="440"/>
      <c r="HN51" s="440"/>
      <c r="HO51" s="440"/>
      <c r="HP51" s="440"/>
      <c r="HQ51" s="440"/>
      <c r="HR51" s="440"/>
      <c r="HS51" s="440"/>
      <c r="HT51" s="440"/>
      <c r="HU51" s="440"/>
      <c r="HV51" s="440"/>
      <c r="HW51" s="440"/>
      <c r="HX51" s="440"/>
      <c r="HY51" s="440"/>
    </row>
    <row r="52" spans="1:233" s="87" customFormat="1" ht="21" hidden="1" customHeight="1" x14ac:dyDescent="0.5">
      <c r="A52" s="37" t="s">
        <v>223</v>
      </c>
      <c r="B52" s="1"/>
      <c r="C52" s="40"/>
      <c r="D52" s="40"/>
      <c r="E52" s="40"/>
      <c r="F52" s="40"/>
      <c r="G52" s="40"/>
      <c r="H52" s="39"/>
      <c r="I52" s="436"/>
      <c r="J52" s="436"/>
      <c r="K52" s="436"/>
      <c r="L52" s="436"/>
      <c r="M52" s="436"/>
      <c r="N52" s="436"/>
      <c r="O52" s="436"/>
      <c r="P52" s="436"/>
      <c r="Q52" s="436"/>
      <c r="R52" s="436"/>
      <c r="S52" s="436"/>
      <c r="T52" s="436"/>
      <c r="U52" s="436"/>
      <c r="V52" s="436"/>
      <c r="W52" s="436"/>
      <c r="X52" s="436"/>
      <c r="Y52" s="436"/>
      <c r="Z52" s="436"/>
      <c r="AA52" s="436"/>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436"/>
      <c r="EG52" s="436"/>
      <c r="EH52" s="436"/>
      <c r="EI52" s="436"/>
      <c r="EJ52" s="436"/>
      <c r="EK52" s="436"/>
      <c r="EL52" s="436"/>
      <c r="EM52" s="436"/>
      <c r="EN52" s="436"/>
      <c r="EO52" s="436"/>
      <c r="EP52" s="436"/>
      <c r="EQ52" s="436"/>
      <c r="ER52" s="436"/>
      <c r="ES52" s="436"/>
      <c r="ET52" s="436"/>
      <c r="EU52" s="436"/>
      <c r="EV52" s="436"/>
      <c r="EW52" s="436"/>
      <c r="EX52" s="436"/>
      <c r="EY52" s="436"/>
      <c r="EZ52" s="436"/>
      <c r="FA52" s="436"/>
      <c r="FB52" s="436"/>
      <c r="FC52" s="436"/>
      <c r="FD52" s="436"/>
      <c r="FE52" s="436"/>
      <c r="FF52" s="436"/>
      <c r="FG52" s="436"/>
      <c r="FH52" s="436"/>
      <c r="FI52" s="436"/>
      <c r="FJ52" s="436"/>
      <c r="FK52" s="436"/>
      <c r="FL52" s="436"/>
      <c r="FM52" s="436"/>
      <c r="FN52" s="436"/>
      <c r="FO52" s="436"/>
      <c r="FP52" s="436"/>
      <c r="FQ52" s="436"/>
      <c r="FR52" s="436"/>
      <c r="FS52" s="436"/>
      <c r="FT52" s="436"/>
      <c r="FU52" s="436"/>
      <c r="FV52" s="436"/>
      <c r="FW52" s="436"/>
      <c r="FX52" s="436"/>
      <c r="FY52" s="436"/>
      <c r="FZ52" s="436"/>
      <c r="GA52" s="436"/>
      <c r="GB52" s="436"/>
      <c r="GC52" s="436"/>
      <c r="GD52" s="436"/>
      <c r="GE52" s="436"/>
      <c r="GF52" s="436"/>
      <c r="GG52" s="436"/>
      <c r="GH52" s="436"/>
      <c r="GI52" s="436"/>
      <c r="GJ52" s="436"/>
      <c r="GK52" s="436"/>
      <c r="GL52" s="436"/>
      <c r="GM52" s="436"/>
      <c r="GN52" s="436"/>
      <c r="GO52" s="436"/>
      <c r="GP52" s="436"/>
      <c r="GQ52" s="436"/>
      <c r="GR52" s="436"/>
      <c r="GS52" s="436"/>
      <c r="GT52" s="436"/>
      <c r="GU52" s="436"/>
      <c r="GV52" s="436"/>
      <c r="GW52" s="436"/>
      <c r="GX52" s="436"/>
      <c r="GY52" s="436"/>
      <c r="GZ52" s="436"/>
      <c r="HA52" s="436"/>
      <c r="HB52" s="436"/>
      <c r="HC52" s="436"/>
      <c r="HD52" s="436"/>
      <c r="HE52" s="436"/>
      <c r="HF52" s="436"/>
      <c r="HG52" s="436"/>
      <c r="HH52" s="436"/>
      <c r="HI52" s="436"/>
      <c r="HJ52" s="436"/>
      <c r="HK52" s="436"/>
      <c r="HL52" s="436"/>
      <c r="HM52" s="436"/>
      <c r="HN52" s="436"/>
      <c r="HO52" s="436"/>
      <c r="HP52" s="436"/>
      <c r="HQ52" s="436"/>
      <c r="HR52" s="436"/>
      <c r="HS52" s="436"/>
      <c r="HT52" s="436"/>
      <c r="HU52" s="436"/>
      <c r="HV52" s="436"/>
      <c r="HW52" s="436"/>
      <c r="HX52" s="436"/>
      <c r="HY52" s="436"/>
    </row>
    <row r="53" spans="1:233" s="87" customFormat="1" ht="19.2" hidden="1" customHeight="1" x14ac:dyDescent="0.5">
      <c r="A53" s="123" t="s">
        <v>224</v>
      </c>
      <c r="B53" s="124"/>
      <c r="C53" s="125">
        <f t="shared" ref="C53:H53" ca="1" si="20">IF(C16="N/A","N/A",SUM(C43:C52))</f>
        <v>2411</v>
      </c>
      <c r="D53" s="125">
        <f t="shared" ca="1" si="20"/>
        <v>1860.26</v>
      </c>
      <c r="E53" s="125">
        <f t="shared" ca="1" si="20"/>
        <v>1408.01</v>
      </c>
      <c r="F53" s="125">
        <f t="shared" ca="1" si="20"/>
        <v>1180.8800000000001</v>
      </c>
      <c r="G53" s="151">
        <f t="shared" ca="1" si="20"/>
        <v>966.81</v>
      </c>
      <c r="H53" s="126">
        <f t="shared" ca="1" si="20"/>
        <v>734.66</v>
      </c>
      <c r="I53" s="436"/>
      <c r="J53" s="436"/>
      <c r="K53" s="436"/>
      <c r="L53" s="436"/>
      <c r="M53" s="436"/>
      <c r="N53" s="436"/>
      <c r="O53" s="436"/>
      <c r="P53" s="436"/>
      <c r="Q53" s="436"/>
      <c r="R53" s="436"/>
      <c r="S53" s="436"/>
      <c r="T53" s="436"/>
      <c r="U53" s="436"/>
      <c r="V53" s="436"/>
      <c r="W53" s="436"/>
      <c r="X53" s="436"/>
      <c r="Y53" s="436"/>
      <c r="Z53" s="436"/>
      <c r="AA53" s="436"/>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436"/>
      <c r="EG53" s="436"/>
      <c r="EH53" s="436"/>
      <c r="EI53" s="436"/>
      <c r="EJ53" s="436"/>
      <c r="EK53" s="436"/>
      <c r="EL53" s="436"/>
      <c r="EM53" s="436"/>
      <c r="EN53" s="436"/>
      <c r="EO53" s="436"/>
      <c r="EP53" s="436"/>
      <c r="EQ53" s="436"/>
      <c r="ER53" s="436"/>
      <c r="ES53" s="436"/>
      <c r="ET53" s="436"/>
      <c r="EU53" s="436"/>
      <c r="EV53" s="436"/>
      <c r="EW53" s="436"/>
      <c r="EX53" s="436"/>
      <c r="EY53" s="436"/>
      <c r="EZ53" s="436"/>
      <c r="FA53" s="436"/>
      <c r="FB53" s="436"/>
      <c r="FC53" s="436"/>
      <c r="FD53" s="436"/>
      <c r="FE53" s="436"/>
      <c r="FF53" s="436"/>
      <c r="FG53" s="436"/>
      <c r="FH53" s="436"/>
      <c r="FI53" s="436"/>
      <c r="FJ53" s="436"/>
      <c r="FK53" s="436"/>
      <c r="FL53" s="436"/>
      <c r="FM53" s="436"/>
      <c r="FN53" s="436"/>
      <c r="FO53" s="436"/>
      <c r="FP53" s="436"/>
      <c r="FQ53" s="436"/>
      <c r="FR53" s="436"/>
      <c r="FS53" s="436"/>
      <c r="FT53" s="436"/>
      <c r="FU53" s="436"/>
      <c r="FV53" s="436"/>
      <c r="FW53" s="436"/>
      <c r="FX53" s="436"/>
      <c r="FY53" s="436"/>
      <c r="FZ53" s="436"/>
      <c r="GA53" s="436"/>
      <c r="GB53" s="436"/>
      <c r="GC53" s="436"/>
      <c r="GD53" s="436"/>
      <c r="GE53" s="436"/>
      <c r="GF53" s="436"/>
      <c r="GG53" s="436"/>
      <c r="GH53" s="436"/>
      <c r="GI53" s="436"/>
      <c r="GJ53" s="436"/>
      <c r="GK53" s="436"/>
      <c r="GL53" s="436"/>
      <c r="GM53" s="436"/>
      <c r="GN53" s="436"/>
      <c r="GO53" s="436"/>
      <c r="GP53" s="436"/>
      <c r="GQ53" s="436"/>
      <c r="GR53" s="436"/>
      <c r="GS53" s="436"/>
      <c r="GT53" s="436"/>
      <c r="GU53" s="436"/>
      <c r="GV53" s="436"/>
      <c r="GW53" s="436"/>
      <c r="GX53" s="436"/>
      <c r="GY53" s="436"/>
      <c r="GZ53" s="436"/>
      <c r="HA53" s="436"/>
      <c r="HB53" s="436"/>
      <c r="HC53" s="436"/>
      <c r="HD53" s="436"/>
      <c r="HE53" s="436"/>
      <c r="HF53" s="436"/>
      <c r="HG53" s="436"/>
      <c r="HH53" s="436"/>
      <c r="HI53" s="436"/>
      <c r="HJ53" s="436"/>
      <c r="HK53" s="436"/>
      <c r="HL53" s="436"/>
      <c r="HM53" s="436"/>
      <c r="HN53" s="436"/>
      <c r="HO53" s="436"/>
      <c r="HP53" s="436"/>
      <c r="HQ53" s="436"/>
      <c r="HR53" s="436"/>
      <c r="HS53" s="436"/>
      <c r="HT53" s="436"/>
      <c r="HU53" s="436"/>
      <c r="HV53" s="436"/>
      <c r="HW53" s="436"/>
      <c r="HX53" s="436"/>
      <c r="HY53" s="436"/>
    </row>
    <row r="54" spans="1:233" s="87" customFormat="1" ht="19.2" hidden="1" customHeight="1" x14ac:dyDescent="0.5">
      <c r="A54" s="119" t="s">
        <v>68</v>
      </c>
      <c r="B54" s="120"/>
      <c r="C54" s="121">
        <f t="shared" ref="C54:H54" ca="1" si="21">IF(C16="N/A","N/A",SUM(C43:C45)+C51)</f>
        <v>2411</v>
      </c>
      <c r="D54" s="121">
        <f t="shared" ca="1" si="21"/>
        <v>1860.26</v>
      </c>
      <c r="E54" s="121">
        <f t="shared" ca="1" si="21"/>
        <v>1408.01</v>
      </c>
      <c r="F54" s="121">
        <f t="shared" ca="1" si="21"/>
        <v>1180.8800000000001</v>
      </c>
      <c r="G54" s="150">
        <f t="shared" ca="1" si="21"/>
        <v>966.81</v>
      </c>
      <c r="H54" s="122">
        <f t="shared" ca="1" si="21"/>
        <v>734.66</v>
      </c>
      <c r="I54" s="436"/>
      <c r="J54" s="436"/>
      <c r="K54" s="436"/>
      <c r="L54" s="436"/>
      <c r="M54" s="436"/>
      <c r="N54" s="436"/>
      <c r="O54" s="436"/>
      <c r="P54" s="436"/>
      <c r="Q54" s="436"/>
      <c r="R54" s="436"/>
      <c r="S54" s="436"/>
      <c r="T54" s="436"/>
      <c r="U54" s="436"/>
      <c r="V54" s="436"/>
      <c r="W54" s="436"/>
      <c r="X54" s="436"/>
      <c r="Y54" s="436"/>
      <c r="Z54" s="436"/>
      <c r="AA54" s="436"/>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436"/>
      <c r="EG54" s="436"/>
      <c r="EH54" s="436"/>
      <c r="EI54" s="436"/>
      <c r="EJ54" s="436"/>
      <c r="EK54" s="436"/>
      <c r="EL54" s="436"/>
      <c r="EM54" s="436"/>
      <c r="EN54" s="436"/>
      <c r="EO54" s="436"/>
      <c r="EP54" s="436"/>
      <c r="EQ54" s="436"/>
      <c r="ER54" s="436"/>
      <c r="ES54" s="436"/>
      <c r="ET54" s="436"/>
      <c r="EU54" s="436"/>
      <c r="EV54" s="436"/>
      <c r="EW54" s="436"/>
      <c r="EX54" s="436"/>
      <c r="EY54" s="436"/>
      <c r="EZ54" s="436"/>
      <c r="FA54" s="436"/>
      <c r="FB54" s="436"/>
      <c r="FC54" s="436"/>
      <c r="FD54" s="436"/>
      <c r="FE54" s="436"/>
      <c r="FF54" s="436"/>
      <c r="FG54" s="436"/>
      <c r="FH54" s="436"/>
      <c r="FI54" s="436"/>
      <c r="FJ54" s="436"/>
      <c r="FK54" s="436"/>
      <c r="FL54" s="436"/>
      <c r="FM54" s="436"/>
      <c r="FN54" s="436"/>
      <c r="FO54" s="436"/>
      <c r="FP54" s="436"/>
      <c r="FQ54" s="436"/>
      <c r="FR54" s="436"/>
      <c r="FS54" s="436"/>
      <c r="FT54" s="436"/>
      <c r="FU54" s="436"/>
      <c r="FV54" s="436"/>
      <c r="FW54" s="436"/>
      <c r="FX54" s="436"/>
      <c r="FY54" s="436"/>
      <c r="FZ54" s="436"/>
      <c r="GA54" s="436"/>
      <c r="GB54" s="436"/>
      <c r="GC54" s="436"/>
      <c r="GD54" s="436"/>
      <c r="GE54" s="436"/>
      <c r="GF54" s="436"/>
      <c r="GG54" s="436"/>
      <c r="GH54" s="436"/>
      <c r="GI54" s="436"/>
      <c r="GJ54" s="436"/>
      <c r="GK54" s="436"/>
      <c r="GL54" s="436"/>
      <c r="GM54" s="436"/>
      <c r="GN54" s="436"/>
      <c r="GO54" s="436"/>
      <c r="GP54" s="436"/>
      <c r="GQ54" s="436"/>
      <c r="GR54" s="436"/>
      <c r="GS54" s="436"/>
      <c r="GT54" s="436"/>
      <c r="GU54" s="436"/>
      <c r="GV54" s="436"/>
      <c r="GW54" s="436"/>
      <c r="GX54" s="436"/>
      <c r="GY54" s="436"/>
      <c r="GZ54" s="436"/>
      <c r="HA54" s="436"/>
      <c r="HB54" s="436"/>
      <c r="HC54" s="436"/>
      <c r="HD54" s="436"/>
      <c r="HE54" s="436"/>
      <c r="HF54" s="436"/>
      <c r="HG54" s="436"/>
      <c r="HH54" s="436"/>
      <c r="HI54" s="436"/>
      <c r="HJ54" s="436"/>
      <c r="HK54" s="436"/>
      <c r="HL54" s="436"/>
      <c r="HM54" s="436"/>
      <c r="HN54" s="436"/>
      <c r="HO54" s="436"/>
      <c r="HP54" s="436"/>
      <c r="HQ54" s="436"/>
      <c r="HR54" s="436"/>
      <c r="HS54" s="436"/>
      <c r="HT54" s="436"/>
      <c r="HU54" s="436"/>
      <c r="HV54" s="436"/>
      <c r="HW54" s="436"/>
      <c r="HX54" s="436"/>
      <c r="HY54" s="436"/>
    </row>
    <row r="55" spans="1:233" s="87" customFormat="1" ht="19.2" hidden="1" customHeight="1" x14ac:dyDescent="0.5">
      <c r="A55" s="72" t="s">
        <v>69</v>
      </c>
      <c r="B55" s="73"/>
      <c r="C55" s="74"/>
      <c r="D55" s="74"/>
      <c r="E55" s="74"/>
      <c r="F55" s="74"/>
      <c r="G55" s="74"/>
      <c r="H55" s="75"/>
      <c r="I55" s="436"/>
      <c r="J55" s="436"/>
      <c r="K55" s="195" t="s">
        <v>45</v>
      </c>
      <c r="L55" s="195"/>
      <c r="M55" s="195"/>
      <c r="N55" s="195"/>
      <c r="O55" s="195"/>
      <c r="P55" s="195"/>
      <c r="Q55" s="436"/>
      <c r="R55" s="436"/>
      <c r="S55" s="436"/>
      <c r="T55" s="436"/>
      <c r="U55" s="436"/>
      <c r="V55" s="436"/>
      <c r="W55" s="436"/>
      <c r="X55" s="436"/>
      <c r="Y55" s="436"/>
      <c r="Z55" s="436"/>
      <c r="AA55" s="436"/>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436"/>
      <c r="EG55" s="436"/>
      <c r="EH55" s="436"/>
      <c r="EI55" s="436"/>
      <c r="EJ55" s="436"/>
      <c r="EK55" s="436"/>
      <c r="EL55" s="436"/>
      <c r="EM55" s="436"/>
      <c r="EN55" s="436"/>
      <c r="EO55" s="436"/>
      <c r="EP55" s="436"/>
      <c r="EQ55" s="436"/>
      <c r="ER55" s="436"/>
      <c r="ES55" s="436"/>
      <c r="ET55" s="436"/>
      <c r="EU55" s="436"/>
      <c r="EV55" s="436"/>
      <c r="EW55" s="436"/>
      <c r="EX55" s="436"/>
      <c r="EY55" s="436"/>
      <c r="EZ55" s="436"/>
      <c r="FA55" s="436"/>
      <c r="FB55" s="436"/>
      <c r="FC55" s="436"/>
      <c r="FD55" s="436"/>
      <c r="FE55" s="436"/>
      <c r="FF55" s="436"/>
      <c r="FG55" s="436"/>
      <c r="FH55" s="436"/>
      <c r="FI55" s="436"/>
      <c r="FJ55" s="436"/>
      <c r="FK55" s="436"/>
      <c r="FL55" s="436"/>
      <c r="FM55" s="436"/>
      <c r="FN55" s="436"/>
      <c r="FO55" s="436"/>
      <c r="FP55" s="436"/>
      <c r="FQ55" s="436"/>
      <c r="FR55" s="436"/>
      <c r="FS55" s="436"/>
      <c r="FT55" s="436"/>
      <c r="FU55" s="436"/>
      <c r="FV55" s="436"/>
      <c r="FW55" s="436"/>
      <c r="FX55" s="436"/>
      <c r="FY55" s="436"/>
      <c r="FZ55" s="436"/>
      <c r="GA55" s="436"/>
      <c r="GB55" s="436"/>
      <c r="GC55" s="436"/>
      <c r="GD55" s="436"/>
      <c r="GE55" s="436"/>
      <c r="GF55" s="436"/>
      <c r="GG55" s="436"/>
      <c r="GH55" s="436"/>
      <c r="GI55" s="436"/>
      <c r="GJ55" s="436"/>
      <c r="GK55" s="436"/>
      <c r="GL55" s="436"/>
      <c r="GM55" s="436"/>
      <c r="GN55" s="436"/>
      <c r="GO55" s="436"/>
      <c r="GP55" s="436"/>
      <c r="GQ55" s="436"/>
      <c r="GR55" s="436"/>
      <c r="GS55" s="436"/>
      <c r="GT55" s="436"/>
      <c r="GU55" s="436"/>
      <c r="GV55" s="436"/>
      <c r="GW55" s="436"/>
      <c r="GX55" s="436"/>
      <c r="GY55" s="436"/>
      <c r="GZ55" s="436"/>
      <c r="HA55" s="436"/>
      <c r="HB55" s="436"/>
      <c r="HC55" s="436"/>
      <c r="HD55" s="436"/>
      <c r="HE55" s="436"/>
      <c r="HF55" s="436"/>
      <c r="HG55" s="436"/>
      <c r="HH55" s="436"/>
      <c r="HI55" s="436"/>
      <c r="HJ55" s="436"/>
      <c r="HK55" s="436"/>
      <c r="HL55" s="436"/>
      <c r="HM55" s="436"/>
      <c r="HN55" s="436"/>
      <c r="HO55" s="436"/>
      <c r="HP55" s="436"/>
      <c r="HQ55" s="436"/>
      <c r="HR55" s="436"/>
      <c r="HS55" s="436"/>
      <c r="HT55" s="436"/>
      <c r="HU55" s="436"/>
      <c r="HV55" s="436"/>
      <c r="HW55" s="436"/>
      <c r="HX55" s="436"/>
      <c r="HY55" s="436"/>
    </row>
    <row r="56" spans="1:233" s="87" customFormat="1" ht="19.2" hidden="1" customHeight="1" x14ac:dyDescent="0.5">
      <c r="A56" s="27" t="s">
        <v>46</v>
      </c>
      <c r="B56" s="63"/>
      <c r="C56" s="35">
        <f t="shared" ref="C56:H58" ca="1" si="22">IF(C16="N/A","N/A",ROUNDUP(PRODUCT(C16,0.0933),0))</f>
        <v>503</v>
      </c>
      <c r="D56" s="35">
        <f t="shared" ca="1" si="22"/>
        <v>398</v>
      </c>
      <c r="E56" s="35">
        <f t="shared" ca="1" si="22"/>
        <v>295</v>
      </c>
      <c r="F56" s="35">
        <f t="shared" ca="1" si="22"/>
        <v>249</v>
      </c>
      <c r="G56" s="149">
        <f t="shared" ca="1" si="22"/>
        <v>196</v>
      </c>
      <c r="H56" s="36">
        <f t="shared" ca="1" si="22"/>
        <v>149</v>
      </c>
      <c r="I56" s="436"/>
      <c r="J56" s="436"/>
      <c r="K56" s="164">
        <f t="shared" ref="K56:K62" ca="1" si="23">IFERROR(ROUND(C56*0.005,2),0)</f>
        <v>2.52</v>
      </c>
      <c r="L56" s="164">
        <f t="shared" ref="L56:L61" ca="1" si="24">IFERROR(ROUND(D56*0.005,2),0)</f>
        <v>1.99</v>
      </c>
      <c r="M56" s="164">
        <f t="shared" ref="M56:M62" ca="1" si="25">IFERROR(ROUND(E56*0.005,2),0)</f>
        <v>1.48</v>
      </c>
      <c r="N56" s="164">
        <f t="shared" ref="N56:P61" ca="1" si="26">IFERROR(ROUND(F56*0.005,2),0)</f>
        <v>1.25</v>
      </c>
      <c r="O56" s="164">
        <f t="shared" ca="1" si="26"/>
        <v>0.98</v>
      </c>
      <c r="P56" s="164">
        <f ca="1">IFERROR(ROUND(H56*0.005,2),0)</f>
        <v>0.75</v>
      </c>
      <c r="Q56" s="436"/>
      <c r="R56" s="436"/>
      <c r="S56" s="436"/>
      <c r="T56" s="436"/>
      <c r="U56" s="436"/>
      <c r="V56" s="436"/>
      <c r="W56" s="436"/>
      <c r="X56" s="436"/>
      <c r="Y56" s="436"/>
      <c r="Z56" s="436"/>
      <c r="AA56" s="436"/>
      <c r="AB56" s="436"/>
      <c r="AC56" s="436"/>
      <c r="AD56" s="436"/>
      <c r="AE56" s="436"/>
      <c r="AF56" s="436"/>
      <c r="AG56" s="436"/>
      <c r="AH56" s="436"/>
      <c r="AI56" s="436"/>
      <c r="AJ56" s="436"/>
      <c r="AK56" s="436"/>
      <c r="AL56" s="436"/>
      <c r="AM56" s="436"/>
      <c r="AN56" s="436"/>
      <c r="AO56" s="436"/>
      <c r="AP56" s="436"/>
      <c r="AQ56" s="436"/>
      <c r="AR56" s="436"/>
      <c r="AS56" s="436"/>
      <c r="AT56" s="436"/>
      <c r="AU56" s="436"/>
      <c r="AV56" s="436"/>
      <c r="AW56" s="436"/>
      <c r="AX56" s="436"/>
      <c r="AY56" s="436"/>
      <c r="AZ56" s="436"/>
      <c r="BA56" s="436"/>
      <c r="BB56" s="436"/>
      <c r="BC56" s="436"/>
      <c r="BD56" s="436"/>
      <c r="BE56" s="436"/>
      <c r="BF56" s="436"/>
      <c r="BG56" s="436"/>
      <c r="BH56" s="436"/>
      <c r="BI56" s="436"/>
      <c r="BJ56" s="436"/>
      <c r="BK56" s="436"/>
      <c r="BL56" s="436"/>
      <c r="BM56" s="436"/>
      <c r="BN56" s="436"/>
      <c r="BO56" s="436"/>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436"/>
      <c r="EG56" s="436"/>
      <c r="EH56" s="436"/>
      <c r="EI56" s="436"/>
      <c r="EJ56" s="436"/>
      <c r="EK56" s="436"/>
      <c r="EL56" s="436"/>
      <c r="EM56" s="436"/>
      <c r="EN56" s="436"/>
      <c r="EO56" s="436"/>
      <c r="EP56" s="436"/>
      <c r="EQ56" s="436"/>
      <c r="ER56" s="436"/>
      <c r="ES56" s="436"/>
      <c r="ET56" s="436"/>
      <c r="EU56" s="436"/>
      <c r="EV56" s="436"/>
      <c r="EW56" s="436"/>
      <c r="EX56" s="436"/>
      <c r="EY56" s="436"/>
      <c r="EZ56" s="436"/>
      <c r="FA56" s="436"/>
      <c r="FB56" s="436"/>
      <c r="FC56" s="436"/>
      <c r="FD56" s="436"/>
      <c r="FE56" s="436"/>
      <c r="FF56" s="436"/>
      <c r="FG56" s="436"/>
      <c r="FH56" s="436"/>
      <c r="FI56" s="436"/>
      <c r="FJ56" s="436"/>
      <c r="FK56" s="436"/>
      <c r="FL56" s="436"/>
      <c r="FM56" s="436"/>
      <c r="FN56" s="436"/>
      <c r="FO56" s="436"/>
      <c r="FP56" s="436"/>
      <c r="FQ56" s="436"/>
      <c r="FR56" s="436"/>
      <c r="FS56" s="436"/>
      <c r="FT56" s="436"/>
      <c r="FU56" s="436"/>
      <c r="FV56" s="436"/>
      <c r="FW56" s="436"/>
      <c r="FX56" s="436"/>
      <c r="FY56" s="436"/>
      <c r="FZ56" s="436"/>
      <c r="GA56" s="436"/>
      <c r="GB56" s="436"/>
      <c r="GC56" s="436"/>
      <c r="GD56" s="436"/>
      <c r="GE56" s="436"/>
      <c r="GF56" s="436"/>
      <c r="GG56" s="436"/>
      <c r="GH56" s="436"/>
      <c r="GI56" s="436"/>
      <c r="GJ56" s="436"/>
      <c r="GK56" s="436"/>
      <c r="GL56" s="436"/>
      <c r="GM56" s="436"/>
      <c r="GN56" s="436"/>
      <c r="GO56" s="436"/>
      <c r="GP56" s="436"/>
      <c r="GQ56" s="436"/>
      <c r="GR56" s="436"/>
      <c r="GS56" s="436"/>
      <c r="GT56" s="436"/>
      <c r="GU56" s="436"/>
      <c r="GV56" s="436"/>
      <c r="GW56" s="436"/>
      <c r="GX56" s="436"/>
      <c r="GY56" s="436"/>
      <c r="GZ56" s="436"/>
      <c r="HA56" s="436"/>
      <c r="HB56" s="436"/>
      <c r="HC56" s="436"/>
      <c r="HD56" s="436"/>
      <c r="HE56" s="436"/>
      <c r="HF56" s="436"/>
      <c r="HG56" s="436"/>
      <c r="HH56" s="436"/>
      <c r="HI56" s="436"/>
      <c r="HJ56" s="436"/>
      <c r="HK56" s="436"/>
      <c r="HL56" s="436"/>
      <c r="HM56" s="436"/>
      <c r="HN56" s="436"/>
      <c r="HO56" s="436"/>
      <c r="HP56" s="436"/>
      <c r="HQ56" s="436"/>
      <c r="HR56" s="436"/>
      <c r="HS56" s="436"/>
      <c r="HT56" s="436"/>
      <c r="HU56" s="436"/>
      <c r="HV56" s="436"/>
      <c r="HW56" s="436"/>
      <c r="HX56" s="436"/>
      <c r="HY56" s="436"/>
    </row>
    <row r="57" spans="1:233" ht="19.2" hidden="1" customHeight="1" x14ac:dyDescent="0.5">
      <c r="A57" s="37" t="s">
        <v>47</v>
      </c>
      <c r="B57" s="49"/>
      <c r="C57" s="38" t="str">
        <f t="shared" ca="1" si="22"/>
        <v>N/A</v>
      </c>
      <c r="D57" s="38" t="str">
        <f t="shared" ca="1" si="22"/>
        <v>N/A</v>
      </c>
      <c r="E57" s="38" t="str">
        <f t="shared" ca="1" si="22"/>
        <v>N/A</v>
      </c>
      <c r="F57" s="38" t="str">
        <f t="shared" ca="1" si="22"/>
        <v>N/A</v>
      </c>
      <c r="G57" s="40" t="str">
        <f t="shared" ca="1" si="22"/>
        <v>N/A</v>
      </c>
      <c r="H57" s="39" t="str">
        <f t="shared" ca="1" si="22"/>
        <v>N/A</v>
      </c>
      <c r="I57" s="436"/>
      <c r="J57" s="436"/>
      <c r="K57" s="164">
        <f t="shared" ca="1" si="23"/>
        <v>0</v>
      </c>
      <c r="L57" s="164">
        <f t="shared" ca="1" si="24"/>
        <v>0</v>
      </c>
      <c r="M57" s="164">
        <f t="shared" ca="1" si="25"/>
        <v>0</v>
      </c>
      <c r="N57" s="164">
        <f t="shared" ca="1" si="26"/>
        <v>0</v>
      </c>
      <c r="O57" s="164">
        <f t="shared" ca="1" si="26"/>
        <v>0</v>
      </c>
      <c r="P57" s="164">
        <f t="shared" ca="1" si="26"/>
        <v>0</v>
      </c>
      <c r="Q57" s="436"/>
      <c r="R57" s="59"/>
      <c r="S57" s="59"/>
      <c r="T57" s="59"/>
      <c r="U57" s="59"/>
      <c r="V57" s="59"/>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EF57" s="61"/>
    </row>
    <row r="58" spans="1:233" ht="19.2" hidden="1" customHeight="1" x14ac:dyDescent="0.5">
      <c r="A58" s="37" t="s">
        <v>48</v>
      </c>
      <c r="B58" s="49"/>
      <c r="C58" s="38">
        <f t="shared" ca="1" si="22"/>
        <v>327</v>
      </c>
      <c r="D58" s="38">
        <f t="shared" ca="1" si="22"/>
        <v>242</v>
      </c>
      <c r="E58" s="38">
        <f t="shared" ca="1" si="22"/>
        <v>189</v>
      </c>
      <c r="F58" s="38">
        <f t="shared" ca="1" si="22"/>
        <v>157</v>
      </c>
      <c r="G58" s="40">
        <f t="shared" ca="1" si="22"/>
        <v>137</v>
      </c>
      <c r="H58" s="39">
        <f t="shared" ca="1" si="22"/>
        <v>104</v>
      </c>
      <c r="I58" s="436"/>
      <c r="J58" s="436"/>
      <c r="K58" s="164">
        <f t="shared" ca="1" si="23"/>
        <v>1.64</v>
      </c>
      <c r="L58" s="164">
        <f t="shared" ca="1" si="24"/>
        <v>1.21</v>
      </c>
      <c r="M58" s="164">
        <f t="shared" ca="1" si="25"/>
        <v>0.95</v>
      </c>
      <c r="N58" s="164">
        <f t="shared" ca="1" si="26"/>
        <v>0.79</v>
      </c>
      <c r="O58" s="164">
        <f t="shared" ca="1" si="26"/>
        <v>0.69</v>
      </c>
      <c r="P58" s="164">
        <f t="shared" ca="1" si="26"/>
        <v>0.52</v>
      </c>
      <c r="Q58" s="436"/>
      <c r="R58" s="59"/>
      <c r="S58" s="59"/>
      <c r="T58" s="59"/>
      <c r="U58" s="59"/>
      <c r="V58" s="59"/>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EF58" s="61"/>
    </row>
    <row r="59" spans="1:233" ht="19.2" hidden="1" customHeight="1" x14ac:dyDescent="0.5">
      <c r="A59" s="37" t="s">
        <v>299</v>
      </c>
      <c r="B59" s="49"/>
      <c r="C59" s="40" t="str">
        <f t="shared" ref="C59:H59" ca="1" si="27">IF(C19="N/A","N/A",ROUND(PRODUCT(C19,0.095),0))</f>
        <v>N/A</v>
      </c>
      <c r="D59" s="40" t="str">
        <f t="shared" ca="1" si="27"/>
        <v>N/A</v>
      </c>
      <c r="E59" s="40" t="str">
        <f t="shared" ca="1" si="27"/>
        <v>N/A</v>
      </c>
      <c r="F59" s="40" t="str">
        <f t="shared" ca="1" si="27"/>
        <v>N/A</v>
      </c>
      <c r="G59" s="40" t="str">
        <f t="shared" ca="1" si="27"/>
        <v>N/A</v>
      </c>
      <c r="H59" s="39" t="str">
        <f t="shared" ca="1" si="27"/>
        <v>N/A</v>
      </c>
      <c r="I59" s="436"/>
      <c r="J59" s="436"/>
      <c r="K59" s="164">
        <f t="shared" ca="1" si="23"/>
        <v>0</v>
      </c>
      <c r="L59" s="164">
        <f t="shared" ca="1" si="24"/>
        <v>0</v>
      </c>
      <c r="M59" s="164">
        <f t="shared" ca="1" si="25"/>
        <v>0</v>
      </c>
      <c r="N59" s="164">
        <f t="shared" ca="1" si="26"/>
        <v>0</v>
      </c>
      <c r="O59" s="164">
        <f t="shared" ca="1" si="26"/>
        <v>0</v>
      </c>
      <c r="P59" s="164">
        <f t="shared" ca="1" si="26"/>
        <v>0</v>
      </c>
      <c r="Q59" s="436"/>
      <c r="R59" s="59"/>
      <c r="S59" s="59"/>
      <c r="T59" s="59"/>
      <c r="U59" s="59"/>
      <c r="V59" s="59"/>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EF59" s="61"/>
    </row>
    <row r="60" spans="1:233" s="88" customFormat="1" ht="19.2" hidden="1" customHeight="1" x14ac:dyDescent="0.5">
      <c r="A60" s="37" t="s">
        <v>50</v>
      </c>
      <c r="B60" s="49"/>
      <c r="C60" s="38" t="s">
        <v>51</v>
      </c>
      <c r="D60" s="38" t="s">
        <v>51</v>
      </c>
      <c r="E60" s="40" t="str">
        <f ca="1">IF(RiderPlus="No","N/A",IFERROR(VLOOKUP($B$6,INDIRECT(E150),5,TRUE),"N/A"))</f>
        <v>N/A</v>
      </c>
      <c r="F60" s="40" t="str">
        <f ca="1">IF(RiderPlus="No","N/A",IFERROR(VLOOKUP($B$6,INDIRECT(E150),9,TRUE),"N/A"))</f>
        <v>N/A</v>
      </c>
      <c r="G60" s="40" t="s">
        <v>51</v>
      </c>
      <c r="H60" s="39" t="s">
        <v>51</v>
      </c>
      <c r="I60" s="1"/>
      <c r="J60" s="1"/>
      <c r="K60" s="164">
        <f t="shared" si="23"/>
        <v>0</v>
      </c>
      <c r="L60" s="164">
        <f t="shared" si="24"/>
        <v>0</v>
      </c>
      <c r="M60" s="164">
        <f t="shared" ca="1" si="25"/>
        <v>0</v>
      </c>
      <c r="N60" s="164">
        <f t="shared" ca="1" si="26"/>
        <v>0</v>
      </c>
      <c r="O60" s="164">
        <f t="shared" si="26"/>
        <v>0</v>
      </c>
      <c r="P60" s="164">
        <f t="shared" si="26"/>
        <v>0</v>
      </c>
      <c r="Q60" s="59"/>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GD60" s="89"/>
      <c r="GE60" s="89"/>
      <c r="GF60" s="89"/>
      <c r="GG60" s="89"/>
      <c r="GH60" s="89"/>
      <c r="GI60" s="89"/>
      <c r="GJ60" s="89"/>
      <c r="GK60" s="89"/>
      <c r="GL60" s="89"/>
      <c r="GM60" s="89"/>
      <c r="GN60" s="89"/>
      <c r="GO60" s="89"/>
      <c r="GP60" s="89"/>
      <c r="GQ60" s="89"/>
      <c r="GR60" s="89"/>
      <c r="GS60" s="89"/>
      <c r="GT60" s="89"/>
      <c r="GU60" s="89"/>
      <c r="GV60" s="89"/>
      <c r="GW60" s="89"/>
      <c r="GX60" s="89"/>
      <c r="GY60" s="89"/>
      <c r="GZ60" s="89"/>
      <c r="HA60" s="89"/>
      <c r="HB60" s="89"/>
      <c r="HC60" s="89"/>
      <c r="HD60" s="89"/>
      <c r="HE60" s="89"/>
      <c r="HF60" s="89"/>
      <c r="HG60" s="89"/>
      <c r="HH60" s="89"/>
      <c r="HI60" s="89"/>
      <c r="HJ60" s="89"/>
      <c r="HK60" s="89"/>
      <c r="HL60" s="89"/>
      <c r="HM60" s="89"/>
      <c r="HN60" s="89"/>
      <c r="HO60" s="89"/>
      <c r="HP60" s="89"/>
      <c r="HQ60" s="89"/>
      <c r="HR60" s="89"/>
      <c r="HS60" s="89"/>
      <c r="HT60" s="89"/>
      <c r="HU60" s="89"/>
      <c r="HV60" s="89"/>
      <c r="HW60" s="89"/>
      <c r="HX60" s="89"/>
      <c r="HY60" s="89"/>
    </row>
    <row r="61" spans="1:233" s="87" customFormat="1" ht="19.2" hidden="1" customHeight="1" x14ac:dyDescent="0.5">
      <c r="A61" s="37" t="s">
        <v>52</v>
      </c>
      <c r="B61" s="49"/>
      <c r="C61" s="38" t="s">
        <v>51</v>
      </c>
      <c r="D61" s="38" t="s">
        <v>51</v>
      </c>
      <c r="E61" s="40" t="str">
        <f ca="1">IF(RiderPlus="No","N/A",IFERROR(VLOOKUP($B$7,INDIRECT(E150),5,TRUE),"N/A"))</f>
        <v>N/A</v>
      </c>
      <c r="F61" s="40" t="str">
        <f ca="1">IF(RiderPlus="No","N/A",IFERROR(VLOOKUP($B$7,INDIRECT(E150),9,TRUE),"N/A"))</f>
        <v>N/A</v>
      </c>
      <c r="G61" s="40" t="s">
        <v>51</v>
      </c>
      <c r="H61" s="39" t="s">
        <v>51</v>
      </c>
      <c r="I61" s="1"/>
      <c r="J61" s="1"/>
      <c r="K61" s="164">
        <f t="shared" si="23"/>
        <v>0</v>
      </c>
      <c r="L61" s="164">
        <f t="shared" si="24"/>
        <v>0</v>
      </c>
      <c r="M61" s="164">
        <f t="shared" ca="1" si="25"/>
        <v>0</v>
      </c>
      <c r="N61" s="164">
        <f t="shared" ca="1" si="26"/>
        <v>0</v>
      </c>
      <c r="O61" s="164">
        <f t="shared" si="26"/>
        <v>0</v>
      </c>
      <c r="P61" s="164">
        <f>IFERROR(ROUND(H61*0.005,2),0)</f>
        <v>0</v>
      </c>
      <c r="Q61" s="59"/>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436"/>
      <c r="EG61" s="436"/>
      <c r="EH61" s="436"/>
      <c r="EI61" s="436"/>
      <c r="EJ61" s="436"/>
      <c r="EK61" s="436"/>
      <c r="EL61" s="436"/>
      <c r="EM61" s="436"/>
      <c r="EN61" s="436"/>
      <c r="EO61" s="436"/>
      <c r="EP61" s="436"/>
      <c r="EQ61" s="436"/>
      <c r="ER61" s="436"/>
      <c r="ES61" s="436"/>
      <c r="ET61" s="436"/>
      <c r="EU61" s="436"/>
      <c r="EV61" s="436"/>
      <c r="EW61" s="436"/>
      <c r="EX61" s="436"/>
      <c r="EY61" s="436"/>
      <c r="EZ61" s="436"/>
      <c r="FA61" s="436"/>
      <c r="FB61" s="436"/>
      <c r="FC61" s="436"/>
      <c r="FD61" s="436"/>
      <c r="FE61" s="436"/>
      <c r="FF61" s="436"/>
      <c r="FG61" s="436"/>
      <c r="FH61" s="436"/>
      <c r="FI61" s="436"/>
      <c r="FJ61" s="436"/>
      <c r="FK61" s="436"/>
      <c r="FL61" s="436"/>
      <c r="FM61" s="436"/>
      <c r="FN61" s="436"/>
      <c r="FO61" s="436"/>
      <c r="FP61" s="436"/>
      <c r="FQ61" s="436"/>
      <c r="FR61" s="436"/>
      <c r="FS61" s="436"/>
      <c r="FT61" s="436"/>
      <c r="FU61" s="436"/>
      <c r="FV61" s="436"/>
      <c r="FW61" s="436"/>
      <c r="FX61" s="436"/>
      <c r="FY61" s="436"/>
      <c r="FZ61" s="436"/>
      <c r="GA61" s="436"/>
      <c r="GB61" s="436"/>
      <c r="GC61" s="436"/>
      <c r="GD61" s="436"/>
      <c r="GE61" s="436"/>
      <c r="GF61" s="436"/>
      <c r="GG61" s="436"/>
      <c r="GH61" s="436"/>
      <c r="GI61" s="436"/>
      <c r="GJ61" s="436"/>
      <c r="GK61" s="436"/>
      <c r="GL61" s="436"/>
      <c r="GM61" s="436"/>
      <c r="GN61" s="436"/>
      <c r="GO61" s="436"/>
      <c r="GP61" s="436"/>
      <c r="GQ61" s="436"/>
      <c r="GR61" s="436"/>
      <c r="GS61" s="436"/>
      <c r="GT61" s="436"/>
      <c r="GU61" s="436"/>
      <c r="GV61" s="436"/>
      <c r="GW61" s="436"/>
      <c r="GX61" s="436"/>
      <c r="GY61" s="436"/>
      <c r="GZ61" s="436"/>
      <c r="HA61" s="436"/>
      <c r="HB61" s="436"/>
      <c r="HC61" s="436"/>
      <c r="HD61" s="436"/>
      <c r="HE61" s="436"/>
      <c r="HF61" s="436"/>
      <c r="HG61" s="436"/>
      <c r="HH61" s="436"/>
      <c r="HI61" s="436"/>
      <c r="HJ61" s="436"/>
      <c r="HK61" s="436"/>
      <c r="HL61" s="436"/>
      <c r="HM61" s="436"/>
      <c r="HN61" s="436"/>
      <c r="HO61" s="436"/>
      <c r="HP61" s="436"/>
      <c r="HQ61" s="436"/>
      <c r="HR61" s="436"/>
      <c r="HS61" s="436"/>
      <c r="HT61" s="436"/>
      <c r="HU61" s="436"/>
      <c r="HV61" s="436"/>
      <c r="HW61" s="436"/>
      <c r="HX61" s="436"/>
      <c r="HY61" s="436"/>
    </row>
    <row r="62" spans="1:233" s="87" customFormat="1" ht="19.2" hidden="1" customHeight="1" x14ac:dyDescent="0.5">
      <c r="A62" s="37" t="s">
        <v>53</v>
      </c>
      <c r="B62" s="49"/>
      <c r="C62" s="38" t="s">
        <v>51</v>
      </c>
      <c r="D62" s="38" t="s">
        <v>51</v>
      </c>
      <c r="E62" s="40" t="str">
        <f ca="1">IF(RiderPlus="No","N/A",IFERROR(VLOOKUP($H$6,INDIRECT(E151),5,TRUE),"N/A"))</f>
        <v>N/A</v>
      </c>
      <c r="F62" s="40" t="str">
        <f ca="1">IF(RiderPlus="No","N/A",IFERROR(VLOOKUP($H$6,INDIRECT(E151),9,TRUE),"N/A"))</f>
        <v>N/A</v>
      </c>
      <c r="G62" s="40" t="s">
        <v>51</v>
      </c>
      <c r="H62" s="39" t="s">
        <v>51</v>
      </c>
      <c r="I62" s="1"/>
      <c r="J62" s="1"/>
      <c r="K62" s="164">
        <f t="shared" si="23"/>
        <v>0</v>
      </c>
      <c r="L62" s="164">
        <f>IFERROR(ROUND(D62*0.005,2),0)</f>
        <v>0</v>
      </c>
      <c r="M62" s="164">
        <f t="shared" ca="1" si="25"/>
        <v>0</v>
      </c>
      <c r="N62" s="164">
        <f ca="1">IFERROR(ROUND(F62*0.005,2),0)</f>
        <v>0</v>
      </c>
      <c r="O62" s="164">
        <f>IFERROR(ROUND(G62*0.005,2),0)</f>
        <v>0</v>
      </c>
      <c r="P62" s="164">
        <f>IFERROR(ROUND(H62*0.005,2),0)</f>
        <v>0</v>
      </c>
      <c r="Q62" s="59"/>
      <c r="R62" s="436"/>
      <c r="S62" s="436"/>
      <c r="T62" s="436"/>
      <c r="U62" s="436"/>
      <c r="V62" s="436"/>
      <c r="W62" s="436"/>
      <c r="X62" s="436"/>
      <c r="Y62" s="436"/>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436"/>
      <c r="EG62" s="436"/>
      <c r="EH62" s="436"/>
      <c r="EI62" s="436"/>
      <c r="EJ62" s="436"/>
      <c r="EK62" s="436"/>
      <c r="EL62" s="436"/>
      <c r="EM62" s="436"/>
      <c r="EN62" s="436"/>
      <c r="EO62" s="436"/>
      <c r="EP62" s="436"/>
      <c r="EQ62" s="436"/>
      <c r="ER62" s="436"/>
      <c r="ES62" s="436"/>
      <c r="ET62" s="436"/>
      <c r="EU62" s="436"/>
      <c r="EV62" s="436"/>
      <c r="EW62" s="436"/>
      <c r="EX62" s="436"/>
      <c r="EY62" s="436"/>
      <c r="EZ62" s="436"/>
      <c r="FA62" s="436"/>
      <c r="FB62" s="436"/>
      <c r="FC62" s="436"/>
      <c r="FD62" s="436"/>
      <c r="FE62" s="436"/>
      <c r="FF62" s="436"/>
      <c r="FG62" s="436"/>
      <c r="FH62" s="436"/>
      <c r="FI62" s="436"/>
      <c r="FJ62" s="436"/>
      <c r="FK62" s="436"/>
      <c r="FL62" s="436"/>
      <c r="FM62" s="436"/>
      <c r="FN62" s="436"/>
      <c r="FO62" s="436"/>
      <c r="FP62" s="436"/>
      <c r="FQ62" s="436"/>
      <c r="FR62" s="436"/>
      <c r="FS62" s="436"/>
      <c r="FT62" s="436"/>
      <c r="FU62" s="436"/>
      <c r="FV62" s="436"/>
      <c r="FW62" s="436"/>
      <c r="FX62" s="436"/>
      <c r="FY62" s="436"/>
      <c r="FZ62" s="436"/>
      <c r="GA62" s="436"/>
      <c r="GB62" s="436"/>
      <c r="GC62" s="436"/>
      <c r="GD62" s="436"/>
      <c r="GE62" s="436"/>
      <c r="GF62" s="436"/>
      <c r="GG62" s="436"/>
      <c r="GH62" s="436"/>
      <c r="GI62" s="436"/>
      <c r="GJ62" s="436"/>
      <c r="GK62" s="436"/>
      <c r="GL62" s="436"/>
      <c r="GM62" s="436"/>
      <c r="GN62" s="436"/>
      <c r="GO62" s="436"/>
      <c r="GP62" s="436"/>
      <c r="GQ62" s="436"/>
      <c r="GR62" s="436"/>
      <c r="GS62" s="436"/>
      <c r="GT62" s="436"/>
      <c r="GU62" s="436"/>
      <c r="GV62" s="436"/>
      <c r="GW62" s="436"/>
      <c r="GX62" s="436"/>
      <c r="GY62" s="436"/>
      <c r="GZ62" s="436"/>
      <c r="HA62" s="436"/>
      <c r="HB62" s="436"/>
      <c r="HC62" s="436"/>
      <c r="HD62" s="436"/>
      <c r="HE62" s="436"/>
      <c r="HF62" s="436"/>
      <c r="HG62" s="436"/>
      <c r="HH62" s="436"/>
      <c r="HI62" s="436"/>
      <c r="HJ62" s="436"/>
      <c r="HK62" s="436"/>
      <c r="HL62" s="436"/>
      <c r="HM62" s="436"/>
      <c r="HN62" s="436"/>
      <c r="HO62" s="436"/>
      <c r="HP62" s="436"/>
      <c r="HQ62" s="436"/>
      <c r="HR62" s="436"/>
      <c r="HS62" s="436"/>
      <c r="HT62" s="436"/>
      <c r="HU62" s="436"/>
      <c r="HV62" s="436"/>
      <c r="HW62" s="436"/>
      <c r="HX62" s="436"/>
      <c r="HY62" s="436"/>
    </row>
    <row r="63" spans="1:233" s="87" customFormat="1" ht="19.2" hidden="1" customHeight="1" x14ac:dyDescent="0.5">
      <c r="A63" s="42" t="s">
        <v>58</v>
      </c>
      <c r="B63" s="43"/>
      <c r="C63" s="44"/>
      <c r="D63" s="44"/>
      <c r="E63" s="44"/>
      <c r="F63" s="45"/>
      <c r="G63" s="45"/>
      <c r="H63" s="46"/>
      <c r="I63" s="88"/>
      <c r="J63" s="88"/>
      <c r="K63" s="88"/>
      <c r="L63" s="88"/>
      <c r="M63" s="88"/>
      <c r="N63" s="88"/>
      <c r="O63" s="88"/>
      <c r="P63" s="88"/>
      <c r="Q63" s="88"/>
      <c r="R63" s="436"/>
      <c r="S63" s="436"/>
      <c r="T63" s="436"/>
      <c r="U63" s="436"/>
      <c r="V63" s="436"/>
      <c r="W63" s="436"/>
      <c r="X63" s="436"/>
      <c r="Y63" s="436"/>
      <c r="Z63" s="436"/>
      <c r="AA63" s="436"/>
      <c r="AB63" s="436"/>
      <c r="AC63" s="436"/>
      <c r="AD63" s="436"/>
      <c r="AE63" s="436"/>
      <c r="AF63" s="436"/>
      <c r="AG63" s="436"/>
      <c r="AH63" s="436"/>
      <c r="AI63" s="436"/>
      <c r="AJ63" s="436"/>
      <c r="AK63" s="436"/>
      <c r="AL63" s="436"/>
      <c r="AM63" s="436"/>
      <c r="AN63" s="436"/>
      <c r="AO63" s="436"/>
      <c r="AP63" s="436"/>
      <c r="AQ63" s="436"/>
      <c r="AR63" s="436"/>
      <c r="AS63" s="436"/>
      <c r="AT63" s="436"/>
      <c r="AU63" s="436"/>
      <c r="AV63" s="436"/>
      <c r="AW63" s="436"/>
      <c r="AX63" s="436"/>
      <c r="AY63" s="436"/>
      <c r="AZ63" s="436"/>
      <c r="BA63" s="436"/>
      <c r="BB63" s="436"/>
      <c r="BC63" s="436"/>
      <c r="BD63" s="436"/>
      <c r="BE63" s="436"/>
      <c r="BF63" s="436"/>
      <c r="BG63" s="436"/>
      <c r="BH63" s="436"/>
      <c r="BI63" s="436"/>
      <c r="BJ63" s="436"/>
      <c r="BK63" s="436"/>
      <c r="BL63" s="436"/>
      <c r="BM63" s="436"/>
      <c r="BN63" s="436"/>
      <c r="BO63" s="436"/>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436"/>
      <c r="EG63" s="436"/>
      <c r="EH63" s="436"/>
      <c r="EI63" s="436"/>
      <c r="EJ63" s="436"/>
      <c r="EK63" s="436"/>
      <c r="EL63" s="436"/>
      <c r="EM63" s="436"/>
      <c r="EN63" s="436"/>
      <c r="EO63" s="436"/>
      <c r="EP63" s="436"/>
      <c r="EQ63" s="436"/>
      <c r="ER63" s="436"/>
      <c r="ES63" s="436"/>
      <c r="ET63" s="436"/>
      <c r="EU63" s="436"/>
      <c r="EV63" s="436"/>
      <c r="EW63" s="436"/>
      <c r="EX63" s="436"/>
      <c r="EY63" s="436"/>
      <c r="EZ63" s="436"/>
      <c r="FA63" s="436"/>
      <c r="FB63" s="436"/>
      <c r="FC63" s="436"/>
      <c r="FD63" s="436"/>
      <c r="FE63" s="436"/>
      <c r="FF63" s="436"/>
      <c r="FG63" s="436"/>
      <c r="FH63" s="436"/>
      <c r="FI63" s="436"/>
      <c r="FJ63" s="436"/>
      <c r="FK63" s="436"/>
      <c r="FL63" s="436"/>
      <c r="FM63" s="436"/>
      <c r="FN63" s="436"/>
      <c r="FO63" s="436"/>
      <c r="FP63" s="436"/>
      <c r="FQ63" s="436"/>
      <c r="FR63" s="436"/>
      <c r="FS63" s="436"/>
      <c r="FT63" s="436"/>
      <c r="FU63" s="436"/>
      <c r="FV63" s="436"/>
      <c r="FW63" s="436"/>
      <c r="FX63" s="436"/>
      <c r="FY63" s="436"/>
      <c r="FZ63" s="436"/>
      <c r="GA63" s="436"/>
      <c r="GB63" s="436"/>
      <c r="GC63" s="436"/>
      <c r="GD63" s="440"/>
      <c r="GE63" s="440"/>
      <c r="GF63" s="440"/>
      <c r="GG63" s="440"/>
      <c r="GH63" s="440"/>
      <c r="GI63" s="440"/>
      <c r="GJ63" s="440"/>
      <c r="GK63" s="440"/>
      <c r="GL63" s="440"/>
      <c r="GM63" s="440"/>
      <c r="GN63" s="440"/>
      <c r="GO63" s="440"/>
      <c r="GP63" s="440"/>
      <c r="GQ63" s="440"/>
      <c r="GR63" s="440"/>
      <c r="GS63" s="440"/>
      <c r="GT63" s="440"/>
      <c r="GU63" s="440"/>
      <c r="GV63" s="440"/>
      <c r="GW63" s="440"/>
      <c r="GX63" s="440"/>
      <c r="GY63" s="440"/>
      <c r="GZ63" s="440"/>
      <c r="HA63" s="440"/>
      <c r="HB63" s="440"/>
      <c r="HC63" s="440"/>
      <c r="HD63" s="440"/>
      <c r="HE63" s="440"/>
      <c r="HF63" s="440"/>
      <c r="HG63" s="440"/>
      <c r="HH63" s="440"/>
      <c r="HI63" s="440"/>
      <c r="HJ63" s="440"/>
      <c r="HK63" s="440"/>
      <c r="HL63" s="440"/>
      <c r="HM63" s="440"/>
      <c r="HN63" s="440"/>
      <c r="HO63" s="440"/>
      <c r="HP63" s="440"/>
      <c r="HQ63" s="440"/>
      <c r="HR63" s="440"/>
      <c r="HS63" s="440"/>
      <c r="HT63" s="440"/>
      <c r="HU63" s="440"/>
      <c r="HV63" s="440"/>
      <c r="HW63" s="440"/>
      <c r="HX63" s="440"/>
      <c r="HY63" s="440"/>
    </row>
    <row r="64" spans="1:233" s="87" customFormat="1" ht="19.2" hidden="1" customHeight="1" x14ac:dyDescent="0.5">
      <c r="A64" s="48" t="s">
        <v>45</v>
      </c>
      <c r="B64" s="43"/>
      <c r="C64" s="45">
        <f t="shared" ref="C64:H64" ca="1" si="28">SUM(K56:K62)</f>
        <v>4.16</v>
      </c>
      <c r="D64" s="45">
        <f t="shared" ca="1" si="28"/>
        <v>3.2</v>
      </c>
      <c r="E64" s="45">
        <f t="shared" ca="1" si="28"/>
        <v>2.4299999999999997</v>
      </c>
      <c r="F64" s="45">
        <f t="shared" ca="1" si="28"/>
        <v>2.04</v>
      </c>
      <c r="G64" s="45">
        <f t="shared" ca="1" si="28"/>
        <v>1.67</v>
      </c>
      <c r="H64" s="46">
        <f t="shared" ca="1" si="28"/>
        <v>1.27</v>
      </c>
      <c r="I64" s="436"/>
      <c r="J64" s="436"/>
      <c r="K64" s="436"/>
      <c r="L64" s="436"/>
      <c r="M64" s="436"/>
      <c r="N64" s="436"/>
      <c r="O64" s="436"/>
      <c r="P64" s="436"/>
      <c r="Q64" s="436"/>
      <c r="R64" s="436"/>
      <c r="S64" s="436"/>
      <c r="T64" s="436"/>
      <c r="U64" s="436"/>
      <c r="V64" s="436"/>
      <c r="W64" s="436"/>
      <c r="X64" s="436"/>
      <c r="Y64" s="436"/>
      <c r="Z64" s="436"/>
      <c r="AA64" s="436"/>
      <c r="AB64" s="436"/>
      <c r="AC64" s="436"/>
      <c r="AD64" s="436"/>
      <c r="AE64" s="436"/>
      <c r="AF64" s="436"/>
      <c r="AG64" s="436"/>
      <c r="AH64" s="436"/>
      <c r="AI64" s="436"/>
      <c r="AJ64" s="436"/>
      <c r="AK64" s="436"/>
      <c r="AL64" s="436"/>
      <c r="AM64" s="436"/>
      <c r="AN64" s="436"/>
      <c r="AO64" s="436"/>
      <c r="AP64" s="436"/>
      <c r="AQ64" s="436"/>
      <c r="AR64" s="436"/>
      <c r="AS64" s="436"/>
      <c r="AT64" s="436"/>
      <c r="AU64" s="436"/>
      <c r="AV64" s="436"/>
      <c r="AW64" s="436"/>
      <c r="AX64" s="436"/>
      <c r="AY64" s="436"/>
      <c r="AZ64" s="436"/>
      <c r="BA64" s="436"/>
      <c r="BB64" s="436"/>
      <c r="BC64" s="436"/>
      <c r="BD64" s="436"/>
      <c r="BE64" s="436"/>
      <c r="BF64" s="436"/>
      <c r="BG64" s="436"/>
      <c r="BH64" s="436"/>
      <c r="BI64" s="436"/>
      <c r="BJ64" s="436"/>
      <c r="BK64" s="436"/>
      <c r="BL64" s="436"/>
      <c r="BM64" s="436"/>
      <c r="BN64" s="436"/>
      <c r="BO64" s="436"/>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436"/>
      <c r="EG64" s="436"/>
      <c r="EH64" s="436"/>
      <c r="EI64" s="436"/>
      <c r="EJ64" s="436"/>
      <c r="EK64" s="436"/>
      <c r="EL64" s="436"/>
      <c r="EM64" s="436"/>
      <c r="EN64" s="436"/>
      <c r="EO64" s="436"/>
      <c r="EP64" s="436"/>
      <c r="EQ64" s="436"/>
      <c r="ER64" s="436"/>
      <c r="ES64" s="436"/>
      <c r="ET64" s="436"/>
      <c r="EU64" s="436"/>
      <c r="EV64" s="436"/>
      <c r="EW64" s="436"/>
      <c r="EX64" s="436"/>
      <c r="EY64" s="436"/>
      <c r="EZ64" s="436"/>
      <c r="FA64" s="436"/>
      <c r="FB64" s="436"/>
      <c r="FC64" s="436"/>
      <c r="FD64" s="436"/>
      <c r="FE64" s="436"/>
      <c r="FF64" s="436"/>
      <c r="FG64" s="436"/>
      <c r="FH64" s="436"/>
      <c r="FI64" s="436"/>
      <c r="FJ64" s="436"/>
      <c r="FK64" s="436"/>
      <c r="FL64" s="436"/>
      <c r="FM64" s="436"/>
      <c r="FN64" s="436"/>
      <c r="FO64" s="436"/>
      <c r="FP64" s="436"/>
      <c r="FQ64" s="436"/>
      <c r="FR64" s="436"/>
      <c r="FS64" s="436"/>
      <c r="FT64" s="436"/>
      <c r="FU64" s="436"/>
      <c r="FV64" s="436"/>
      <c r="FW64" s="436"/>
      <c r="FX64" s="436"/>
      <c r="FY64" s="436"/>
      <c r="FZ64" s="436"/>
      <c r="GA64" s="436"/>
      <c r="GB64" s="436"/>
      <c r="GC64" s="436"/>
      <c r="GD64" s="440"/>
      <c r="GE64" s="440"/>
      <c r="GF64" s="440"/>
      <c r="GG64" s="440"/>
      <c r="GH64" s="440"/>
      <c r="GI64" s="440"/>
      <c r="GJ64" s="440"/>
      <c r="GK64" s="440"/>
      <c r="GL64" s="440"/>
      <c r="GM64" s="440"/>
      <c r="GN64" s="440"/>
      <c r="GO64" s="440"/>
      <c r="GP64" s="440"/>
      <c r="GQ64" s="440"/>
      <c r="GR64" s="440"/>
      <c r="GS64" s="440"/>
      <c r="GT64" s="440"/>
      <c r="GU64" s="440"/>
      <c r="GV64" s="440"/>
      <c r="GW64" s="440"/>
      <c r="GX64" s="440"/>
      <c r="GY64" s="440"/>
      <c r="GZ64" s="440"/>
      <c r="HA64" s="440"/>
      <c r="HB64" s="440"/>
      <c r="HC64" s="440"/>
      <c r="HD64" s="440"/>
      <c r="HE64" s="440"/>
      <c r="HF64" s="440"/>
      <c r="HG64" s="440"/>
      <c r="HH64" s="440"/>
      <c r="HI64" s="440"/>
      <c r="HJ64" s="440"/>
      <c r="HK64" s="440"/>
      <c r="HL64" s="440"/>
      <c r="HM64" s="440"/>
      <c r="HN64" s="440"/>
      <c r="HO64" s="440"/>
      <c r="HP64" s="440"/>
      <c r="HQ64" s="440"/>
      <c r="HR64" s="440"/>
      <c r="HS64" s="440"/>
      <c r="HT64" s="440"/>
      <c r="HU64" s="440"/>
      <c r="HV64" s="440"/>
      <c r="HW64" s="440"/>
      <c r="HX64" s="440"/>
      <c r="HY64" s="440"/>
    </row>
    <row r="65" spans="1:127" ht="47.25" hidden="1" customHeight="1" x14ac:dyDescent="0.5">
      <c r="A65" s="37" t="s">
        <v>223</v>
      </c>
      <c r="C65" s="40"/>
      <c r="D65" s="40"/>
      <c r="E65" s="40"/>
      <c r="F65" s="40"/>
      <c r="G65" s="40"/>
      <c r="H65" s="39"/>
      <c r="I65" s="436"/>
      <c r="J65" s="436"/>
      <c r="K65" s="436"/>
      <c r="L65" s="436"/>
      <c r="M65" s="436"/>
      <c r="N65" s="436"/>
      <c r="O65" s="436"/>
      <c r="P65" s="436"/>
      <c r="Q65" s="436"/>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row>
    <row r="66" spans="1:127" ht="19.2" hidden="1" customHeight="1" x14ac:dyDescent="0.5">
      <c r="A66" s="119" t="s">
        <v>224</v>
      </c>
      <c r="B66" s="120"/>
      <c r="C66" s="121">
        <f t="shared" ref="C66:H66" ca="1" si="29">IF(C16="N/A","N/A",SUM(C56:C65))</f>
        <v>834.16</v>
      </c>
      <c r="D66" s="121">
        <f t="shared" ca="1" si="29"/>
        <v>643.20000000000005</v>
      </c>
      <c r="E66" s="121">
        <f t="shared" ca="1" si="29"/>
        <v>486.43</v>
      </c>
      <c r="F66" s="121">
        <f t="shared" ca="1" si="29"/>
        <v>408.04</v>
      </c>
      <c r="G66" s="150">
        <f t="shared" ca="1" si="29"/>
        <v>334.67</v>
      </c>
      <c r="H66" s="122">
        <f t="shared" ca="1" si="29"/>
        <v>254.27</v>
      </c>
      <c r="I66" s="436"/>
      <c r="J66" s="436"/>
      <c r="K66" s="436"/>
      <c r="L66" s="436"/>
      <c r="M66" s="436"/>
      <c r="N66" s="436"/>
      <c r="O66" s="436"/>
      <c r="P66" s="436"/>
      <c r="Q66" s="436"/>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row>
    <row r="67" spans="1:127" ht="19.2" hidden="1" customHeight="1" x14ac:dyDescent="0.5">
      <c r="A67" s="119" t="s">
        <v>71</v>
      </c>
      <c r="B67" s="120"/>
      <c r="C67" s="121">
        <f ca="1">IF(C16="N/A","N/A",SUM(C56:C58)+C64)</f>
        <v>834.16</v>
      </c>
      <c r="D67" s="121">
        <f ca="1">IF(D16="N/A","N/A",SUM(D56:D58)+D64)</f>
        <v>643.20000000000005</v>
      </c>
      <c r="E67" s="121">
        <f ca="1">IF(E16="N/A","N/A",SUM(E56:E58)+E64)</f>
        <v>486.43</v>
      </c>
      <c r="F67" s="121">
        <f ca="1">IF(F16="N/A","N/A",SUM(F56:F58)+F64)</f>
        <v>408.04</v>
      </c>
      <c r="G67" s="122">
        <f ca="1">IF(G16="N/A","N/A",SUM(G56:G58)+G64)</f>
        <v>334.67</v>
      </c>
      <c r="H67" s="436"/>
      <c r="I67" s="436"/>
      <c r="J67" s="436"/>
      <c r="K67" s="436"/>
      <c r="L67" s="436"/>
      <c r="M67" s="436"/>
      <c r="N67" s="436"/>
      <c r="O67" s="436"/>
      <c r="P67" s="436"/>
      <c r="Q67" s="436"/>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row>
    <row r="68" spans="1:127" ht="19.2" x14ac:dyDescent="0.5">
      <c r="A68" s="72" t="s">
        <v>63</v>
      </c>
      <c r="B68" s="73"/>
      <c r="C68" s="74"/>
      <c r="D68" s="74"/>
      <c r="E68" s="74"/>
      <c r="F68" s="74"/>
      <c r="G68" s="74"/>
      <c r="H68" s="75"/>
      <c r="I68" s="436"/>
      <c r="J68" s="436"/>
      <c r="K68" s="769" t="s">
        <v>45</v>
      </c>
      <c r="L68" s="769"/>
      <c r="M68" s="769"/>
      <c r="N68" s="769"/>
      <c r="O68" s="769"/>
      <c r="P68" s="769"/>
      <c r="Q68" s="436"/>
      <c r="R68" s="327"/>
      <c r="S68" s="327"/>
      <c r="T68" s="327"/>
      <c r="U68" s="327"/>
      <c r="V68" s="327"/>
      <c r="W68" s="327"/>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row>
    <row r="69" spans="1:127" ht="19.2" x14ac:dyDescent="0.5">
      <c r="A69" s="27" t="s">
        <v>46</v>
      </c>
      <c r="B69" s="63"/>
      <c r="C69" s="77">
        <f ca="1">IFERROR(ROUND(VLOOKUP($B$6,INDIRECT($C$150),3,TRUE),2),"N/A")</f>
        <v>2693</v>
      </c>
      <c r="D69" s="77">
        <f ca="1">IFERROR(ROUND(VLOOKUP($B$6,INDIRECT($C$150),7,TRUE),2),"N/A")</f>
        <v>2131</v>
      </c>
      <c r="E69" s="77">
        <f ca="1">IFERROR(ROUND(VLOOKUP($B$6,INDIRECT($C$150),11,TRUE),2),"N/A")</f>
        <v>1580</v>
      </c>
      <c r="F69" s="77">
        <f ca="1">IFERROR(ROUND(VLOOKUP($B$6,INDIRECT($C$150),15,TRUE),2),"N/A")</f>
        <v>1334</v>
      </c>
      <c r="G69" s="149">
        <f ca="1">IFERROR(ROUND(VLOOKUP($B$6,INDIRECT($C$150),19,TRUE),2),"N/A")</f>
        <v>1048</v>
      </c>
      <c r="H69" s="36">
        <f ca="1">IFERROR(ROUND(VLOOKUP($B$6,INDIRECT($C$150),23,TRUE),2),"N/A")</f>
        <v>798</v>
      </c>
      <c r="I69" s="436"/>
      <c r="J69" s="436"/>
      <c r="K69" s="164">
        <f ca="1">IFERROR(ROUND(C69*0.005,2),0)</f>
        <v>13.47</v>
      </c>
      <c r="L69" s="164">
        <f t="shared" ref="L69:L74" ca="1" si="30">IFERROR(ROUND(D69*0.005,2),0)</f>
        <v>10.66</v>
      </c>
      <c r="M69" s="164">
        <f t="shared" ref="M69:M74" ca="1" si="31">IFERROR(ROUND(E69*0.005,2),0)</f>
        <v>7.9</v>
      </c>
      <c r="N69" s="164">
        <f t="shared" ref="N69:N75" ca="1" si="32">IFERROR(ROUND(F69*0.005,2),0)</f>
        <v>6.67</v>
      </c>
      <c r="O69" s="164">
        <f t="shared" ref="O69:O75" ca="1" si="33">IFERROR(ROUND(G69*0.005,2),0)</f>
        <v>5.24</v>
      </c>
      <c r="P69" s="164">
        <f t="shared" ref="P69:P75" ca="1" si="34">IFERROR(ROUND(H69*0.005,2),0)</f>
        <v>3.99</v>
      </c>
      <c r="Q69" s="436"/>
      <c r="R69" s="164"/>
      <c r="S69" s="164"/>
      <c r="T69" s="164"/>
      <c r="U69" s="164"/>
      <c r="V69" s="164"/>
      <c r="W69" s="164"/>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row>
    <row r="70" spans="1:127" ht="19.2" x14ac:dyDescent="0.5">
      <c r="A70" s="37" t="s">
        <v>47</v>
      </c>
      <c r="B70" s="49"/>
      <c r="C70" s="78" t="str">
        <f ca="1">IFERROR(ROUND(VLOOKUP($B$7,INDIRECT($C$150),3,TRUE),2),"N/A")</f>
        <v>N/A</v>
      </c>
      <c r="D70" s="79" t="str">
        <f ca="1">IFERROR(ROUND(VLOOKUP($B$7,INDIRECT($C$150),7,TRUE),2),"N/A")</f>
        <v>N/A</v>
      </c>
      <c r="E70" s="79" t="str">
        <f ca="1">IFERROR(ROUND(VLOOKUP($B$7,INDIRECT($C$150),11,TRUE),2),"N/A")</f>
        <v>N/A</v>
      </c>
      <c r="F70" s="79" t="str">
        <f ca="1">IFERROR(ROUND(VLOOKUP($B$7,INDIRECT($C$150),15,TRUE),2),"N/A")</f>
        <v>N/A</v>
      </c>
      <c r="G70" s="40" t="str">
        <f ca="1">IFERROR(ROUND(VLOOKUP($B$7,INDIRECT($C$150),19,TRUE),2),"N/A")</f>
        <v>N/A</v>
      </c>
      <c r="H70" s="39" t="str">
        <f ca="1">IFERROR(ROUND(VLOOKUP($B$7,INDIRECT($C$150),23,TRUE),2),"N/A")</f>
        <v>N/A</v>
      </c>
      <c r="I70" s="436"/>
      <c r="J70" s="436"/>
      <c r="K70" s="164">
        <f t="shared" ref="K70:K75" ca="1" si="35">IFERROR(ROUND(C70*0.005,2),0)</f>
        <v>0</v>
      </c>
      <c r="L70" s="164">
        <f t="shared" ca="1" si="30"/>
        <v>0</v>
      </c>
      <c r="M70" s="164">
        <f t="shared" ca="1" si="31"/>
        <v>0</v>
      </c>
      <c r="N70" s="164">
        <f t="shared" ca="1" si="32"/>
        <v>0</v>
      </c>
      <c r="O70" s="164">
        <f t="shared" ca="1" si="33"/>
        <v>0</v>
      </c>
      <c r="P70" s="164">
        <f t="shared" ca="1" si="34"/>
        <v>0</v>
      </c>
      <c r="Q70" s="436"/>
      <c r="R70" s="164"/>
      <c r="S70" s="164"/>
      <c r="T70" s="164"/>
      <c r="U70" s="164"/>
      <c r="V70" s="164"/>
      <c r="W70" s="164"/>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row>
    <row r="71" spans="1:127" ht="19.2" x14ac:dyDescent="0.5">
      <c r="A71" s="37" t="s">
        <v>48</v>
      </c>
      <c r="B71" s="49"/>
      <c r="C71" s="80">
        <f ca="1">IFERROR(ROUND(VLOOKUP($C$143,INDIRECT($C$151),3,TRUE),2),"N/A")</f>
        <v>1750</v>
      </c>
      <c r="D71" s="80">
        <f ca="1">IFERROR(ROUND(VLOOKUP($C$143,INDIRECT($C$151),7,TRUE),2),"N/A")</f>
        <v>1295</v>
      </c>
      <c r="E71" s="79">
        <f ca="1">IFERROR(ROUND(VLOOKUP($C$143,INDIRECT($C$151),11,TRUE),2),"N/A")</f>
        <v>1013</v>
      </c>
      <c r="F71" s="79">
        <f ca="1">IFERROR(ROUND(VLOOKUP($C$143,INDIRECT($C$151),15,TRUE),2),"N/A")</f>
        <v>841</v>
      </c>
      <c r="G71" s="40">
        <f ca="1">IFERROR(ROUND(VLOOKUP($C$143,INDIRECT($C$151),19,TRUE),2),"N/A")</f>
        <v>732</v>
      </c>
      <c r="H71" s="39">
        <f ca="1">IFERROR(ROUND(VLOOKUP($C$143,INDIRECT($C$151),23,TRUE),2),"N/A")</f>
        <v>555</v>
      </c>
      <c r="I71" s="436"/>
      <c r="J71" s="436"/>
      <c r="K71" s="164">
        <f t="shared" ca="1" si="35"/>
        <v>8.75</v>
      </c>
      <c r="L71" s="164">
        <f t="shared" ca="1" si="30"/>
        <v>6.48</v>
      </c>
      <c r="M71" s="164">
        <f t="shared" ca="1" si="31"/>
        <v>5.07</v>
      </c>
      <c r="N71" s="164">
        <f t="shared" ca="1" si="32"/>
        <v>4.21</v>
      </c>
      <c r="O71" s="164">
        <f t="shared" ca="1" si="33"/>
        <v>3.66</v>
      </c>
      <c r="P71" s="164">
        <f t="shared" ca="1" si="34"/>
        <v>2.78</v>
      </c>
      <c r="Q71" s="436"/>
      <c r="R71" s="164"/>
      <c r="S71" s="164"/>
      <c r="T71" s="164"/>
      <c r="U71" s="164"/>
      <c r="V71" s="164"/>
      <c r="W71" s="164"/>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row>
    <row r="72" spans="1:127" ht="19.2" x14ac:dyDescent="0.5">
      <c r="A72" s="37" t="s">
        <v>299</v>
      </c>
      <c r="B72" s="49"/>
      <c r="C72" s="40" t="str">
        <f t="shared" ref="C72:H72" ca="1" si="36">IF(C69="N/A","N/A",IF(RiderTrans= "No","N/A",$C$204))</f>
        <v>N/A</v>
      </c>
      <c r="D72" s="40" t="str">
        <f t="shared" ca="1" si="36"/>
        <v>N/A</v>
      </c>
      <c r="E72" s="40" t="str">
        <f t="shared" ca="1" si="36"/>
        <v>N/A</v>
      </c>
      <c r="F72" s="40" t="str">
        <f t="shared" ca="1" si="36"/>
        <v>N/A</v>
      </c>
      <c r="G72" s="40" t="str">
        <f t="shared" ca="1" si="36"/>
        <v>N/A</v>
      </c>
      <c r="H72" s="39" t="str">
        <f t="shared" ca="1" si="36"/>
        <v>N/A</v>
      </c>
      <c r="I72" s="436"/>
      <c r="J72" s="436"/>
      <c r="K72" s="164">
        <f t="shared" ca="1" si="35"/>
        <v>0</v>
      </c>
      <c r="L72" s="164">
        <f t="shared" ca="1" si="30"/>
        <v>0</v>
      </c>
      <c r="M72" s="164">
        <f t="shared" ca="1" si="31"/>
        <v>0</v>
      </c>
      <c r="N72" s="164">
        <f t="shared" ca="1" si="32"/>
        <v>0</v>
      </c>
      <c r="O72" s="164">
        <f t="shared" ca="1" si="33"/>
        <v>0</v>
      </c>
      <c r="P72" s="164">
        <f t="shared" ca="1" si="34"/>
        <v>0</v>
      </c>
      <c r="Q72" s="436"/>
      <c r="R72" s="164"/>
      <c r="S72" s="164"/>
      <c r="T72" s="164"/>
      <c r="U72" s="164"/>
      <c r="V72" s="164"/>
      <c r="W72" s="164"/>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row>
    <row r="73" spans="1:127" ht="19.2" hidden="1" x14ac:dyDescent="0.5">
      <c r="A73" s="37" t="s">
        <v>50</v>
      </c>
      <c r="B73" s="49"/>
      <c r="C73" s="38" t="s">
        <v>51</v>
      </c>
      <c r="D73" s="38" t="s">
        <v>51</v>
      </c>
      <c r="E73" s="40" t="str">
        <f ca="1">IF(RiderPlus="No","N/A",IFERROR(VLOOKUP($B$6,INDIRECT($E$150),3,TRUE),"N/A"))</f>
        <v>N/A</v>
      </c>
      <c r="F73" s="40" t="str">
        <f ca="1">IF(RiderPlus="No","N/A",IFERROR(VLOOKUP($B$6,INDIRECT($E$150),7,TRUE),"N/A"))</f>
        <v>N/A</v>
      </c>
      <c r="G73" s="40" t="s">
        <v>51</v>
      </c>
      <c r="H73" s="39" t="s">
        <v>51</v>
      </c>
      <c r="I73" s="436"/>
      <c r="J73" s="436"/>
      <c r="K73" s="164">
        <f t="shared" si="35"/>
        <v>0</v>
      </c>
      <c r="L73" s="164">
        <f t="shared" si="30"/>
        <v>0</v>
      </c>
      <c r="M73" s="164">
        <f t="shared" ca="1" si="31"/>
        <v>0</v>
      </c>
      <c r="N73" s="164">
        <f t="shared" ca="1" si="32"/>
        <v>0</v>
      </c>
      <c r="O73" s="164">
        <f t="shared" si="33"/>
        <v>0</v>
      </c>
      <c r="P73" s="164">
        <f t="shared" si="34"/>
        <v>0</v>
      </c>
      <c r="Q73" s="436"/>
      <c r="R73" s="164"/>
      <c r="S73" s="164"/>
      <c r="T73" s="164"/>
      <c r="U73" s="164"/>
      <c r="V73" s="164"/>
      <c r="W73" s="164"/>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row>
    <row r="74" spans="1:127" ht="19.2" hidden="1" x14ac:dyDescent="0.5">
      <c r="A74" s="37" t="s">
        <v>52</v>
      </c>
      <c r="B74" s="49"/>
      <c r="C74" s="38" t="s">
        <v>51</v>
      </c>
      <c r="D74" s="38" t="s">
        <v>51</v>
      </c>
      <c r="E74" s="40" t="str">
        <f ca="1">IF(RiderPlus="No","N/A",IFERROR(VLOOKUP($B$7,INDIRECT($E$150),3,TRUE),"N/A"))</f>
        <v>N/A</v>
      </c>
      <c r="F74" s="40" t="str">
        <f ca="1">IF(RiderPlus="No","N/A",IFERROR(VLOOKUP($B$7,INDIRECT($E$150),7,TRUE),"N/A"))</f>
        <v>N/A</v>
      </c>
      <c r="G74" s="40" t="s">
        <v>51</v>
      </c>
      <c r="H74" s="39" t="s">
        <v>51</v>
      </c>
      <c r="I74" s="436"/>
      <c r="J74" s="436"/>
      <c r="K74" s="164">
        <f t="shared" si="35"/>
        <v>0</v>
      </c>
      <c r="L74" s="164">
        <f t="shared" si="30"/>
        <v>0</v>
      </c>
      <c r="M74" s="164">
        <f t="shared" ca="1" si="31"/>
        <v>0</v>
      </c>
      <c r="N74" s="164">
        <f t="shared" ca="1" si="32"/>
        <v>0</v>
      </c>
      <c r="O74" s="164">
        <f t="shared" si="33"/>
        <v>0</v>
      </c>
      <c r="P74" s="164">
        <f t="shared" si="34"/>
        <v>0</v>
      </c>
      <c r="Q74" s="436"/>
      <c r="R74" s="164"/>
      <c r="S74" s="164"/>
      <c r="T74" s="164"/>
      <c r="U74" s="164"/>
      <c r="V74" s="164"/>
      <c r="W74" s="164"/>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row>
    <row r="75" spans="1:127" ht="19.2" hidden="1" x14ac:dyDescent="0.5">
      <c r="A75" s="37" t="s">
        <v>53</v>
      </c>
      <c r="B75" s="49"/>
      <c r="C75" s="38" t="s">
        <v>51</v>
      </c>
      <c r="D75" s="38" t="s">
        <v>51</v>
      </c>
      <c r="E75" s="40" t="str">
        <f ca="1">IF(RiderPlus="No","N/A",IFERROR(VLOOKUP($H$6,INDIRECT($E$151),3,TRUE),"N/A"))</f>
        <v>N/A</v>
      </c>
      <c r="F75" s="40" t="str">
        <f ca="1">IF(RiderPlus="No","N/A",IFERROR(VLOOKUP($H$6,INDIRECT($E$151),7,TRUE),"N/A"))</f>
        <v>N/A</v>
      </c>
      <c r="G75" s="40" t="s">
        <v>51</v>
      </c>
      <c r="H75" s="39" t="s">
        <v>51</v>
      </c>
      <c r="I75" s="436"/>
      <c r="J75" s="436"/>
      <c r="K75" s="164">
        <f t="shared" si="35"/>
        <v>0</v>
      </c>
      <c r="L75" s="164">
        <f>IFERROR(ROUND(D75*0.005,2),0)</f>
        <v>0</v>
      </c>
      <c r="M75" s="164">
        <f ca="1">IFERROR(ROUND(E75*0.005,2),0)</f>
        <v>0</v>
      </c>
      <c r="N75" s="164">
        <f t="shared" ca="1" si="32"/>
        <v>0</v>
      </c>
      <c r="O75" s="164">
        <f t="shared" si="33"/>
        <v>0</v>
      </c>
      <c r="P75" s="164">
        <f t="shared" si="34"/>
        <v>0</v>
      </c>
      <c r="Q75" s="436"/>
      <c r="R75" s="164"/>
      <c r="S75" s="164"/>
      <c r="T75" s="164"/>
      <c r="U75" s="164"/>
      <c r="V75" s="164"/>
      <c r="W75" s="164"/>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row>
    <row r="76" spans="1:127" ht="19.2" hidden="1" x14ac:dyDescent="0.5">
      <c r="A76" s="48" t="s">
        <v>222</v>
      </c>
      <c r="C76" s="40"/>
      <c r="D76" s="40"/>
      <c r="E76" s="40"/>
      <c r="F76" s="40"/>
      <c r="G76" s="40"/>
      <c r="H76" s="39"/>
      <c r="I76" s="436"/>
      <c r="J76" s="436"/>
      <c r="K76" s="164"/>
      <c r="L76" s="164"/>
      <c r="M76" s="164"/>
      <c r="N76" s="164"/>
      <c r="O76" s="164"/>
      <c r="P76" s="164"/>
      <c r="Q76" s="436"/>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row>
    <row r="77" spans="1:127" ht="19.2" x14ac:dyDescent="0.5">
      <c r="A77" s="259" t="s">
        <v>58</v>
      </c>
      <c r="B77" s="43"/>
      <c r="C77" s="44"/>
      <c r="D77" s="44"/>
      <c r="E77" s="44"/>
      <c r="F77" s="45"/>
      <c r="G77" s="45"/>
      <c r="H77" s="46"/>
      <c r="I77" s="436"/>
      <c r="J77" s="436"/>
      <c r="K77" s="436"/>
      <c r="L77" s="436"/>
      <c r="M77" s="436"/>
      <c r="N77" s="436"/>
      <c r="O77" s="436"/>
      <c r="P77" s="436"/>
      <c r="Q77" s="436"/>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row>
    <row r="78" spans="1:127" ht="19.2" x14ac:dyDescent="0.5">
      <c r="A78" s="48" t="s">
        <v>45</v>
      </c>
      <c r="B78" s="43"/>
      <c r="C78" s="45">
        <f ca="1">SUM(K69:K75)</f>
        <v>22.22</v>
      </c>
      <c r="D78" s="45">
        <f ca="1">SUM(L69:L75)</f>
        <v>17.14</v>
      </c>
      <c r="E78" s="45">
        <f t="shared" ref="E78:H78" ca="1" si="37">SUM(M69:M75)</f>
        <v>12.97</v>
      </c>
      <c r="F78" s="45">
        <f t="shared" ca="1" si="37"/>
        <v>10.879999999999999</v>
      </c>
      <c r="G78" s="45">
        <f t="shared" ca="1" si="37"/>
        <v>8.9</v>
      </c>
      <c r="H78" s="46">
        <f t="shared" ca="1" si="37"/>
        <v>6.77</v>
      </c>
      <c r="I78" s="436"/>
      <c r="J78" s="436"/>
      <c r="K78" s="436"/>
      <c r="L78" s="436"/>
      <c r="M78" s="436"/>
      <c r="N78" s="436"/>
      <c r="O78" s="436"/>
      <c r="P78" s="436"/>
      <c r="Q78" s="436"/>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row>
    <row r="79" spans="1:127" ht="19.2" hidden="1" customHeight="1" x14ac:dyDescent="0.5">
      <c r="A79" s="37" t="s">
        <v>223</v>
      </c>
      <c r="C79" s="161"/>
      <c r="D79" s="40"/>
      <c r="E79" s="40"/>
      <c r="F79" s="40"/>
      <c r="G79" s="40"/>
      <c r="H79" s="39"/>
      <c r="I79" s="436"/>
      <c r="J79" s="436"/>
      <c r="K79" s="436"/>
      <c r="L79" s="436"/>
      <c r="M79" s="436"/>
      <c r="N79" s="436"/>
      <c r="O79" s="436"/>
      <c r="P79" s="436"/>
      <c r="Q79" s="436"/>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row>
    <row r="80" spans="1:127" ht="19.2" x14ac:dyDescent="0.5">
      <c r="A80" s="251" t="s">
        <v>64</v>
      </c>
      <c r="B80" s="250"/>
      <c r="C80" s="256">
        <f ca="1">IF(C69="N/A","N/A",SUM(C69,C70,C71,C72,C78))</f>
        <v>4465.22</v>
      </c>
      <c r="D80" s="256">
        <f ca="1">IF(D69="N/A","N/A",SUM(D69,D70,D71,D72,D78))</f>
        <v>3443.14</v>
      </c>
      <c r="E80" s="256">
        <f ca="1">IF(E69="N/A","N/A",SUM(E69,E70,E71,E72,E73,E74,E75,E78))</f>
        <v>2605.9699999999998</v>
      </c>
      <c r="F80" s="256">
        <f ca="1">IF(F69="N/A","N/A",SUM(F69,F70,F71,F72,F73,F74,F75,F78))</f>
        <v>2185.88</v>
      </c>
      <c r="G80" s="256">
        <f ca="1">IF(G69="N/A","N/A",SUM(G69,G70,G71,G72,G78))</f>
        <v>1788.9</v>
      </c>
      <c r="H80" s="257">
        <f ca="1">IF(H69="N/A","N/A",SUM(H69,H70,H71,H72,H78))</f>
        <v>1359.77</v>
      </c>
      <c r="I80" s="436"/>
      <c r="J80" s="436"/>
      <c r="K80" s="436"/>
      <c r="L80" s="436"/>
      <c r="M80" s="436"/>
      <c r="N80" s="436"/>
      <c r="O80" s="436"/>
      <c r="P80" s="436"/>
      <c r="Q80" s="436"/>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row>
    <row r="81" spans="1:127" ht="19.2" x14ac:dyDescent="0.5">
      <c r="A81" s="234" t="s">
        <v>65</v>
      </c>
      <c r="B81" s="306"/>
      <c r="C81" s="267">
        <f ca="1">IF(C69="N/A","N/A",SUM(C69,C70,C71,C72,C78))</f>
        <v>4465.22</v>
      </c>
      <c r="D81" s="267">
        <f ca="1">IF(D69="N/A","N/A",SUM(D69,D70,D71,D72,D78))</f>
        <v>3443.14</v>
      </c>
      <c r="E81" s="267">
        <f ca="1">IF(E69="N/A","N/A",SUM(E69,E70,E71,E72,E73,E74,E75,E78))</f>
        <v>2605.9699999999998</v>
      </c>
      <c r="F81" s="267">
        <f ca="1">IF(F69="N/A","N/A",SUM(F69,F70,F71,F72,F73,F74,F75,F78))</f>
        <v>2185.88</v>
      </c>
      <c r="G81" s="267">
        <f ca="1">IF(G69="N/A","N/A",SUM(G69,G70,G71,G72,G78))</f>
        <v>1788.9</v>
      </c>
      <c r="H81" s="198">
        <f ca="1">IF(H69="N/A","N/A",SUM(H69,H70,H71,H72,H78))</f>
        <v>1359.77</v>
      </c>
      <c r="I81" s="436"/>
      <c r="J81" s="436"/>
      <c r="K81" s="436"/>
      <c r="L81" s="436"/>
      <c r="M81" s="436"/>
      <c r="N81" s="436"/>
      <c r="O81" s="436"/>
      <c r="P81" s="436"/>
      <c r="Q81" s="436"/>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row>
    <row r="82" spans="1:127" ht="19.2" x14ac:dyDescent="0.5">
      <c r="A82" s="72" t="s">
        <v>66</v>
      </c>
      <c r="B82" s="73"/>
      <c r="C82" s="74"/>
      <c r="D82" s="74"/>
      <c r="E82" s="74"/>
      <c r="F82" s="74"/>
      <c r="G82" s="74"/>
      <c r="H82" s="75"/>
      <c r="I82" s="436"/>
      <c r="J82" s="436"/>
      <c r="K82" s="769" t="s">
        <v>45</v>
      </c>
      <c r="L82" s="769"/>
      <c r="M82" s="769"/>
      <c r="N82" s="769"/>
      <c r="O82" s="769"/>
      <c r="P82" s="769"/>
      <c r="Q82" s="436"/>
      <c r="R82" s="327"/>
      <c r="S82" s="327"/>
      <c r="T82" s="327"/>
      <c r="U82" s="327"/>
      <c r="V82" s="327"/>
      <c r="W82" s="327"/>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row>
    <row r="83" spans="1:127" ht="19.2" x14ac:dyDescent="0.5">
      <c r="A83" s="27" t="s">
        <v>46</v>
      </c>
      <c r="B83" s="63"/>
      <c r="C83" s="77">
        <f ca="1">IFERROR(ROUND(VLOOKUP($B$6,INDIRECT($C$150),4,TRUE),2),"N/A")</f>
        <v>1346</v>
      </c>
      <c r="D83" s="77">
        <f ca="1">IFERROR(ROUND(VLOOKUP($B$6,INDIRECT($C$150),8,TRUE),2),"N/A")</f>
        <v>1065</v>
      </c>
      <c r="E83" s="77">
        <f ca="1">IFERROR(ROUND(VLOOKUP($B$6,INDIRECT($C$150),12,TRUE),2),"N/A")</f>
        <v>790</v>
      </c>
      <c r="F83" s="77">
        <f ca="1">IFERROR(ROUND(VLOOKUP($B$6,INDIRECT($C$150),16,TRUE),2),"N/A")</f>
        <v>667</v>
      </c>
      <c r="G83" s="149">
        <f ca="1">IFERROR(ROUND(VLOOKUP($B$6,INDIRECT($C$150),20,TRUE),2),"N/A")</f>
        <v>524</v>
      </c>
      <c r="H83" s="36">
        <f ca="1">IFERROR(ROUND(VLOOKUP($B$6,INDIRECT($C$150),24,TRUE),2),"N/A")</f>
        <v>399</v>
      </c>
      <c r="I83" s="436"/>
      <c r="J83" s="436"/>
      <c r="K83" s="164">
        <f ca="1">IFERROR(ROUND(C83*0.005,2),0)</f>
        <v>6.73</v>
      </c>
      <c r="L83" s="164">
        <f t="shared" ref="L83:L88" ca="1" si="38">IFERROR(ROUND(D83*0.005,2),0)</f>
        <v>5.33</v>
      </c>
      <c r="M83" s="164">
        <f t="shared" ref="M83:M88" ca="1" si="39">IFERROR(ROUND(E83*0.005,2),0)</f>
        <v>3.95</v>
      </c>
      <c r="N83" s="164">
        <f t="shared" ref="N83:N89" ca="1" si="40">IFERROR(ROUND(F83*0.005,2),0)</f>
        <v>3.34</v>
      </c>
      <c r="O83" s="164">
        <f t="shared" ref="O83:O89" ca="1" si="41">IFERROR(ROUND(G83*0.005,2),0)</f>
        <v>2.62</v>
      </c>
      <c r="P83" s="164">
        <f t="shared" ref="P83:P89" ca="1" si="42">IFERROR(ROUND(H83*0.005,2),0)</f>
        <v>2</v>
      </c>
      <c r="Q83" s="436"/>
      <c r="R83" s="164"/>
      <c r="S83" s="164"/>
      <c r="T83" s="164"/>
      <c r="U83" s="164"/>
      <c r="V83" s="164"/>
      <c r="W83" s="164"/>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row>
    <row r="84" spans="1:127" ht="19.2" x14ac:dyDescent="0.5">
      <c r="A84" s="37" t="s">
        <v>47</v>
      </c>
      <c r="B84" s="49"/>
      <c r="C84" s="78" t="str">
        <f ca="1">IFERROR(ROUND(VLOOKUP($B$7,INDIRECT($C$150),4,TRUE),2),"N/A")</f>
        <v>N/A</v>
      </c>
      <c r="D84" s="79" t="str">
        <f ca="1">IFERROR(ROUND(VLOOKUP($B$7,INDIRECT($C$150),8,TRUE),2),"N/A")</f>
        <v>N/A</v>
      </c>
      <c r="E84" s="79" t="str">
        <f ca="1">IFERROR(ROUND(VLOOKUP($B$7,INDIRECT($C$150),12,TRUE),2),"N/A")</f>
        <v>N/A</v>
      </c>
      <c r="F84" s="79" t="str">
        <f ca="1">IFERROR(ROUND(VLOOKUP($B$7,INDIRECT($C$150),16,TRUE),2),"N/A")</f>
        <v>N/A</v>
      </c>
      <c r="G84" s="40" t="str">
        <f ca="1">IFERROR(ROUND(VLOOKUP($B$7,INDIRECT($C$150),20,TRUE),2),"N/A")</f>
        <v>N/A</v>
      </c>
      <c r="H84" s="39" t="str">
        <f ca="1">IFERROR(ROUND(VLOOKUP($B$7,INDIRECT($C$150),24,TRUE),2),"N/A")</f>
        <v>N/A</v>
      </c>
      <c r="I84" s="436"/>
      <c r="J84" s="436"/>
      <c r="K84" s="164">
        <f t="shared" ref="K84:K89" ca="1" si="43">IFERROR(ROUND(C84*0.005,2),0)</f>
        <v>0</v>
      </c>
      <c r="L84" s="164">
        <f t="shared" ca="1" si="38"/>
        <v>0</v>
      </c>
      <c r="M84" s="164">
        <f t="shared" ca="1" si="39"/>
        <v>0</v>
      </c>
      <c r="N84" s="164">
        <f t="shared" ca="1" si="40"/>
        <v>0</v>
      </c>
      <c r="O84" s="164">
        <f t="shared" ca="1" si="41"/>
        <v>0</v>
      </c>
      <c r="P84" s="164">
        <f t="shared" ca="1" si="42"/>
        <v>0</v>
      </c>
      <c r="Q84" s="436"/>
      <c r="R84" s="164"/>
      <c r="S84" s="164"/>
      <c r="T84" s="164"/>
      <c r="U84" s="164"/>
      <c r="V84" s="164"/>
      <c r="W84" s="164"/>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row>
    <row r="85" spans="1:127" ht="19.2" x14ac:dyDescent="0.5">
      <c r="A85" s="37" t="s">
        <v>48</v>
      </c>
      <c r="B85" s="49"/>
      <c r="C85" s="80">
        <f ca="1">IFERROR(ROUND(VLOOKUP($C$143,INDIRECT($C$151),4,TRUE),2),"N/A")</f>
        <v>875</v>
      </c>
      <c r="D85" s="80">
        <f ca="1">IFERROR(ROUND(VLOOKUP($C$143,INDIRECT($C$151),8,TRUE),2),"N/A")</f>
        <v>648</v>
      </c>
      <c r="E85" s="79">
        <f ca="1">IFERROR(ROUND(VLOOKUP($C$143,INDIRECT($C$151),12,TRUE),2),"N/A")</f>
        <v>506</v>
      </c>
      <c r="F85" s="79">
        <f ca="1">IFERROR(ROUND(VLOOKUP($C$143,INDIRECT($C$151),16,TRUE),2),"N/A")</f>
        <v>420</v>
      </c>
      <c r="G85" s="40">
        <f ca="1">IFERROR(ROUND(VLOOKUP($C$143,INDIRECT($C$151),20,TRUE),2),"N/A")</f>
        <v>366</v>
      </c>
      <c r="H85" s="39">
        <f ca="1">IFERROR(ROUND(VLOOKUP($C$143,INDIRECT($C$151),24,TRUE),2),"N/A")</f>
        <v>278</v>
      </c>
      <c r="I85" s="436"/>
      <c r="J85" s="436"/>
      <c r="K85" s="164">
        <f t="shared" ca="1" si="43"/>
        <v>4.38</v>
      </c>
      <c r="L85" s="164">
        <f t="shared" ca="1" si="38"/>
        <v>3.24</v>
      </c>
      <c r="M85" s="164">
        <f t="shared" ca="1" si="39"/>
        <v>2.5299999999999998</v>
      </c>
      <c r="N85" s="164">
        <f t="shared" ca="1" si="40"/>
        <v>2.1</v>
      </c>
      <c r="O85" s="164">
        <f t="shared" ca="1" si="41"/>
        <v>1.83</v>
      </c>
      <c r="P85" s="164">
        <f t="shared" ca="1" si="42"/>
        <v>1.39</v>
      </c>
      <c r="Q85" s="436"/>
      <c r="R85" s="164"/>
      <c r="S85" s="164"/>
      <c r="T85" s="164"/>
      <c r="U85" s="164"/>
      <c r="V85" s="164"/>
      <c r="W85" s="164"/>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row>
    <row r="86" spans="1:127" ht="19.2" x14ac:dyDescent="0.5">
      <c r="A86" s="37" t="s">
        <v>299</v>
      </c>
      <c r="B86" s="49"/>
      <c r="C86" s="40" t="str">
        <f t="shared" ref="C86:H86" ca="1" si="44">IF(C83="N/A","N/A",IF(RiderTrans= "No","N/A",$D$204))</f>
        <v>N/A</v>
      </c>
      <c r="D86" s="40" t="str">
        <f t="shared" ca="1" si="44"/>
        <v>N/A</v>
      </c>
      <c r="E86" s="40" t="str">
        <f t="shared" ca="1" si="44"/>
        <v>N/A</v>
      </c>
      <c r="F86" s="40" t="str">
        <f t="shared" ca="1" si="44"/>
        <v>N/A</v>
      </c>
      <c r="G86" s="40" t="str">
        <f t="shared" ca="1" si="44"/>
        <v>N/A</v>
      </c>
      <c r="H86" s="39" t="str">
        <f t="shared" ca="1" si="44"/>
        <v>N/A</v>
      </c>
      <c r="I86" s="436"/>
      <c r="J86" s="436"/>
      <c r="K86" s="164">
        <f t="shared" ca="1" si="43"/>
        <v>0</v>
      </c>
      <c r="L86" s="164">
        <f t="shared" ca="1" si="38"/>
        <v>0</v>
      </c>
      <c r="M86" s="164">
        <f t="shared" ca="1" si="39"/>
        <v>0</v>
      </c>
      <c r="N86" s="164">
        <f t="shared" ca="1" si="40"/>
        <v>0</v>
      </c>
      <c r="O86" s="164">
        <f t="shared" ca="1" si="41"/>
        <v>0</v>
      </c>
      <c r="P86" s="164">
        <f t="shared" ca="1" si="42"/>
        <v>0</v>
      </c>
      <c r="Q86" s="436"/>
      <c r="R86" s="164"/>
      <c r="S86" s="164"/>
      <c r="T86" s="164"/>
      <c r="U86" s="164"/>
      <c r="V86" s="164"/>
      <c r="W86" s="164"/>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row>
    <row r="87" spans="1:127" ht="19.2" hidden="1" x14ac:dyDescent="0.5">
      <c r="A87" s="37" t="s">
        <v>50</v>
      </c>
      <c r="B87" s="49"/>
      <c r="C87" s="38" t="s">
        <v>51</v>
      </c>
      <c r="D87" s="38" t="s">
        <v>51</v>
      </c>
      <c r="E87" s="40" t="str">
        <f ca="1">IF(RiderPlus="No","N/A",IFERROR(VLOOKUP($B$6,INDIRECT($E$150),4,TRUE),"N/A"))</f>
        <v>N/A</v>
      </c>
      <c r="F87" s="40" t="str">
        <f ca="1">IF(RiderPlus="No","N/A",IFERROR(VLOOKUP($B$6,INDIRECT($E$150),8,TRUE),"N/A"))</f>
        <v>N/A</v>
      </c>
      <c r="G87" s="40" t="s">
        <v>51</v>
      </c>
      <c r="H87" s="39" t="s">
        <v>51</v>
      </c>
      <c r="I87" s="436"/>
      <c r="J87" s="436"/>
      <c r="K87" s="164">
        <f t="shared" si="43"/>
        <v>0</v>
      </c>
      <c r="L87" s="164">
        <f t="shared" si="38"/>
        <v>0</v>
      </c>
      <c r="M87" s="164">
        <f t="shared" ca="1" si="39"/>
        <v>0</v>
      </c>
      <c r="N87" s="164">
        <f t="shared" ca="1" si="40"/>
        <v>0</v>
      </c>
      <c r="O87" s="164">
        <f t="shared" si="41"/>
        <v>0</v>
      </c>
      <c r="P87" s="164">
        <f t="shared" si="42"/>
        <v>0</v>
      </c>
      <c r="Q87" s="436"/>
      <c r="R87" s="164"/>
      <c r="S87" s="164"/>
      <c r="T87" s="164"/>
      <c r="U87" s="164"/>
      <c r="V87" s="164"/>
      <c r="W87" s="164"/>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row>
    <row r="88" spans="1:127" ht="19.2" hidden="1" x14ac:dyDescent="0.5">
      <c r="A88" s="37" t="s">
        <v>52</v>
      </c>
      <c r="B88" s="49"/>
      <c r="C88" s="38" t="s">
        <v>51</v>
      </c>
      <c r="D88" s="38" t="s">
        <v>51</v>
      </c>
      <c r="E88" s="40" t="str">
        <f ca="1">IF(RiderPlus="No","N/A",IFERROR(VLOOKUP($B$7,INDIRECT($E$150),4,TRUE),"N/A"))</f>
        <v>N/A</v>
      </c>
      <c r="F88" s="40" t="str">
        <f ca="1">IF(RiderPlus="No","N/A",IFERROR(VLOOKUP($B$7,INDIRECT($E$150),8,TRUE),"N/A"))</f>
        <v>N/A</v>
      </c>
      <c r="G88" s="40" t="s">
        <v>51</v>
      </c>
      <c r="H88" s="39" t="s">
        <v>51</v>
      </c>
      <c r="I88" s="436"/>
      <c r="J88" s="436"/>
      <c r="K88" s="164">
        <f t="shared" si="43"/>
        <v>0</v>
      </c>
      <c r="L88" s="164">
        <f t="shared" si="38"/>
        <v>0</v>
      </c>
      <c r="M88" s="164">
        <f t="shared" ca="1" si="39"/>
        <v>0</v>
      </c>
      <c r="N88" s="164">
        <f t="shared" ca="1" si="40"/>
        <v>0</v>
      </c>
      <c r="O88" s="164">
        <f t="shared" si="41"/>
        <v>0</v>
      </c>
      <c r="P88" s="164">
        <f t="shared" si="42"/>
        <v>0</v>
      </c>
      <c r="Q88" s="436"/>
      <c r="R88" s="164"/>
      <c r="S88" s="164"/>
      <c r="T88" s="164"/>
      <c r="U88" s="164"/>
      <c r="V88" s="164"/>
      <c r="W88" s="164"/>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row>
    <row r="89" spans="1:127" ht="19.2" hidden="1" x14ac:dyDescent="0.5">
      <c r="A89" s="37" t="s">
        <v>53</v>
      </c>
      <c r="B89" s="49"/>
      <c r="C89" s="38" t="s">
        <v>51</v>
      </c>
      <c r="D89" s="38" t="s">
        <v>51</v>
      </c>
      <c r="E89" s="40" t="str">
        <f ca="1">IF(RiderPlus="No","N/A",IFERROR(VLOOKUP($H$6,INDIRECT($E$151),4,TRUE),"N/A"))</f>
        <v>N/A</v>
      </c>
      <c r="F89" s="40" t="str">
        <f ca="1">IF(RiderPlus="No","N/A",IFERROR(VLOOKUP($H$6,INDIRECT($E$151),8,TRUE),"N/A"))</f>
        <v>N/A</v>
      </c>
      <c r="G89" s="40" t="s">
        <v>51</v>
      </c>
      <c r="H89" s="39" t="s">
        <v>51</v>
      </c>
      <c r="I89" s="436"/>
      <c r="J89" s="436"/>
      <c r="K89" s="164">
        <f t="shared" si="43"/>
        <v>0</v>
      </c>
      <c r="L89" s="164">
        <f t="shared" ref="L89:M90" si="45">IFERROR(ROUND(D89*0.005,2),0)</f>
        <v>0</v>
      </c>
      <c r="M89" s="164">
        <f t="shared" ca="1" si="45"/>
        <v>0</v>
      </c>
      <c r="N89" s="164">
        <f t="shared" ca="1" si="40"/>
        <v>0</v>
      </c>
      <c r="O89" s="164">
        <f t="shared" si="41"/>
        <v>0</v>
      </c>
      <c r="P89" s="164">
        <f t="shared" si="42"/>
        <v>0</v>
      </c>
      <c r="Q89" s="436"/>
      <c r="R89" s="164"/>
      <c r="S89" s="164"/>
      <c r="T89" s="164"/>
      <c r="U89" s="164"/>
      <c r="V89" s="164"/>
      <c r="W89" s="164"/>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row>
    <row r="90" spans="1:127" ht="19.2" hidden="1" customHeight="1" x14ac:dyDescent="0.5">
      <c r="A90" s="37" t="s">
        <v>55</v>
      </c>
      <c r="C90" s="40">
        <v>0</v>
      </c>
      <c r="D90" s="40">
        <v>0</v>
      </c>
      <c r="E90" s="40">
        <v>0</v>
      </c>
      <c r="F90" s="40">
        <v>0</v>
      </c>
      <c r="G90" s="40">
        <v>0</v>
      </c>
      <c r="H90" s="39">
        <v>0</v>
      </c>
      <c r="I90" s="436"/>
      <c r="J90" s="436"/>
      <c r="K90" s="164">
        <f>IFERROR(ROUND(C90*0.005,2),0)</f>
        <v>0</v>
      </c>
      <c r="L90" s="164">
        <f t="shared" si="45"/>
        <v>0</v>
      </c>
      <c r="M90" s="164">
        <f t="shared" si="45"/>
        <v>0</v>
      </c>
      <c r="N90" s="164">
        <f t="shared" ref="N90:P90" si="46">IFERROR(ROUND(F90*0.005,2),0)</f>
        <v>0</v>
      </c>
      <c r="O90" s="164">
        <f t="shared" si="46"/>
        <v>0</v>
      </c>
      <c r="P90" s="164">
        <f t="shared" si="46"/>
        <v>0</v>
      </c>
      <c r="Q90" s="436"/>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row>
    <row r="91" spans="1:127" ht="19.2" hidden="1" x14ac:dyDescent="0.5">
      <c r="A91" s="48" t="s">
        <v>222</v>
      </c>
      <c r="C91" s="40"/>
      <c r="D91" s="40"/>
      <c r="E91" s="40"/>
      <c r="F91" s="40"/>
      <c r="G91" s="40"/>
      <c r="H91" s="39"/>
      <c r="I91" s="436"/>
      <c r="J91" s="436"/>
      <c r="K91" s="164"/>
      <c r="L91" s="164"/>
      <c r="M91" s="164"/>
      <c r="N91" s="164"/>
      <c r="O91" s="164"/>
      <c r="P91" s="164"/>
      <c r="Q91" s="436"/>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row>
    <row r="92" spans="1:127" ht="19.2" x14ac:dyDescent="0.5">
      <c r="A92" s="264" t="s">
        <v>58</v>
      </c>
      <c r="B92" s="43"/>
      <c r="C92" s="44"/>
      <c r="D92" s="44"/>
      <c r="E92" s="44"/>
      <c r="F92" s="45"/>
      <c r="G92" s="45"/>
      <c r="H92" s="46"/>
      <c r="I92" s="436"/>
      <c r="J92" s="436"/>
      <c r="K92" s="436"/>
      <c r="L92" s="436"/>
      <c r="M92" s="436"/>
      <c r="N92" s="436"/>
      <c r="O92" s="436"/>
      <c r="P92" s="436"/>
      <c r="Q92" s="436"/>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row>
    <row r="93" spans="1:127" ht="19.2" x14ac:dyDescent="0.5">
      <c r="A93" s="48" t="s">
        <v>45</v>
      </c>
      <c r="B93" s="43"/>
      <c r="C93" s="45">
        <f ca="1">SUM(K83:K89)</f>
        <v>11.11</v>
      </c>
      <c r="D93" s="45">
        <f ca="1">SUM(L83:L89)</f>
        <v>8.57</v>
      </c>
      <c r="E93" s="45">
        <f t="shared" ref="E93:H93" ca="1" si="47">SUM(M83:M89)</f>
        <v>6.48</v>
      </c>
      <c r="F93" s="45">
        <f t="shared" ca="1" si="47"/>
        <v>5.4399999999999995</v>
      </c>
      <c r="G93" s="45">
        <f t="shared" ca="1" si="47"/>
        <v>4.45</v>
      </c>
      <c r="H93" s="46">
        <f t="shared" ca="1" si="47"/>
        <v>3.3899999999999997</v>
      </c>
      <c r="I93" s="436"/>
      <c r="J93" s="436"/>
      <c r="K93" s="436"/>
      <c r="L93" s="436"/>
      <c r="M93" s="436"/>
      <c r="N93" s="436"/>
      <c r="O93" s="436"/>
      <c r="P93" s="436"/>
      <c r="Q93" s="436"/>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row>
    <row r="94" spans="1:127" ht="19.2" hidden="1" customHeight="1" x14ac:dyDescent="0.5">
      <c r="A94" s="37" t="s">
        <v>223</v>
      </c>
      <c r="C94" s="161"/>
      <c r="D94" s="40"/>
      <c r="E94" s="40"/>
      <c r="F94" s="40"/>
      <c r="G94" s="40"/>
      <c r="H94" s="39"/>
      <c r="I94" s="436"/>
      <c r="J94" s="436"/>
      <c r="K94" s="436"/>
      <c r="L94" s="436"/>
      <c r="M94" s="436"/>
      <c r="N94" s="436"/>
      <c r="O94" s="436"/>
      <c r="P94" s="436"/>
      <c r="Q94" s="436"/>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row>
    <row r="95" spans="1:127" ht="19.2" x14ac:dyDescent="0.5">
      <c r="A95" s="119" t="s">
        <v>67</v>
      </c>
      <c r="B95" s="120"/>
      <c r="C95" s="121">
        <f ca="1">IF(C83="N/A","N/A",SUM(C83,C84,C85,C86,C93))</f>
        <v>2232.11</v>
      </c>
      <c r="D95" s="121">
        <f ca="1">IF(D83="N/A","N/A",SUM(D83,D84,D85,D86,D93))</f>
        <v>1721.57</v>
      </c>
      <c r="E95" s="121">
        <f ca="1">IF(E83="N/A","N/A",SUM(E83:E89)+E93)</f>
        <v>1302.48</v>
      </c>
      <c r="F95" s="121">
        <f ca="1">IF(F83="N/A","N/A",SUM(F83:F89)+F93)</f>
        <v>1092.44</v>
      </c>
      <c r="G95" s="150">
        <f t="shared" ref="G95:H95" ca="1" si="48">IF(G83="N/A","N/A",SUM(G83,G84,G85,G86,G93))</f>
        <v>894.45</v>
      </c>
      <c r="H95" s="122">
        <f t="shared" ca="1" si="48"/>
        <v>680.39</v>
      </c>
      <c r="I95" s="436"/>
      <c r="J95" s="436"/>
      <c r="K95" s="436"/>
      <c r="L95" s="436"/>
      <c r="M95" s="436"/>
      <c r="N95" s="436"/>
      <c r="O95" s="436"/>
      <c r="P95" s="436"/>
      <c r="Q95" s="436"/>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row>
    <row r="96" spans="1:127" ht="19.2" x14ac:dyDescent="0.5">
      <c r="A96" s="234" t="s">
        <v>68</v>
      </c>
      <c r="B96" s="306"/>
      <c r="C96" s="267">
        <f ca="1">IF(C83="N/A","N/A",SUM(C83,C84,C85,C86,C93))</f>
        <v>2232.11</v>
      </c>
      <c r="D96" s="267">
        <f ca="1">IF(D83="N/A","N/A",SUM(D83,D84,D85,D86,D93))</f>
        <v>1721.57</v>
      </c>
      <c r="E96" s="267">
        <f ca="1">IF(E85="N/A","N/A",SUM(E83,E84,E85,E86,E87,E88,E89,E93))</f>
        <v>1302.48</v>
      </c>
      <c r="F96" s="267">
        <f ca="1">IF(F85="N/A","N/A",SUM(F83,F84,F85,F86,F87,F88,F89,F93))</f>
        <v>1092.44</v>
      </c>
      <c r="G96" s="267">
        <f t="shared" ref="G96:H96" ca="1" si="49">IF(G83="N/A","N/A",SUM(G83,G84,G85,G86,G93))</f>
        <v>894.45</v>
      </c>
      <c r="H96" s="198">
        <f t="shared" ca="1" si="49"/>
        <v>680.39</v>
      </c>
      <c r="I96" s="436"/>
      <c r="J96" s="436"/>
      <c r="K96" s="436"/>
      <c r="L96" s="436"/>
      <c r="M96" s="436"/>
      <c r="N96" s="436"/>
      <c r="O96" s="436"/>
      <c r="P96" s="436"/>
      <c r="Q96" s="436"/>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row>
    <row r="97" spans="1:127" ht="19.2" x14ac:dyDescent="0.5">
      <c r="A97" s="72" t="s">
        <v>69</v>
      </c>
      <c r="B97" s="73"/>
      <c r="C97" s="74"/>
      <c r="D97" s="74"/>
      <c r="E97" s="74"/>
      <c r="F97" s="74"/>
      <c r="G97" s="74"/>
      <c r="H97" s="75"/>
      <c r="I97" s="436"/>
      <c r="J97" s="436"/>
      <c r="K97" s="769" t="s">
        <v>45</v>
      </c>
      <c r="L97" s="769"/>
      <c r="M97" s="769"/>
      <c r="N97" s="769"/>
      <c r="O97" s="769"/>
      <c r="P97" s="769"/>
      <c r="Q97" s="436"/>
      <c r="R97" s="327"/>
      <c r="S97" s="327"/>
      <c r="T97" s="327"/>
      <c r="U97" s="327"/>
      <c r="V97" s="327"/>
      <c r="W97" s="327"/>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row>
    <row r="98" spans="1:127" ht="19.2" x14ac:dyDescent="0.5">
      <c r="A98" s="27" t="s">
        <v>46</v>
      </c>
      <c r="B98" s="63"/>
      <c r="C98" s="77">
        <f ca="1">IFERROR(ROUND(VLOOKUP($B$6,INDIRECT($C$150),5,TRUE),2),"N/A")</f>
        <v>449</v>
      </c>
      <c r="D98" s="77">
        <f ca="1">IFERROR(ROUND(VLOOKUP($B$6,INDIRECT($C$150),9,TRUE),2),"N/A")</f>
        <v>355</v>
      </c>
      <c r="E98" s="77">
        <f ca="1">IFERROR(ROUND(VLOOKUP($B$6,INDIRECT($C$150),13,TRUE),2),"N/A")</f>
        <v>263</v>
      </c>
      <c r="F98" s="77">
        <f ca="1">IFERROR(ROUND(VLOOKUP($B$6,INDIRECT($C$150),17,TRUE),2),"N/A")</f>
        <v>222</v>
      </c>
      <c r="G98" s="149">
        <f ca="1">IFERROR(ROUND(VLOOKUP($B$6,INDIRECT($C$150),21,TRUE),2),"N/A")</f>
        <v>175</v>
      </c>
      <c r="H98" s="36">
        <f ca="1">IFERROR(ROUND(VLOOKUP($B$6,INDIRECT($C$150),25,TRUE),2),"N/A")</f>
        <v>133</v>
      </c>
      <c r="I98" s="436"/>
      <c r="J98" s="436"/>
      <c r="K98" s="164">
        <f t="shared" ref="K98:K104" ca="1" si="50">IFERROR(ROUND(C98*0.005,2),0)</f>
        <v>2.25</v>
      </c>
      <c r="L98" s="164">
        <f t="shared" ref="L98:L103" ca="1" si="51">IFERROR(ROUND(D98*0.005,2),0)</f>
        <v>1.78</v>
      </c>
      <c r="M98" s="164">
        <f t="shared" ref="M98:M103" ca="1" si="52">IFERROR(ROUND(E98*0.005,2),0)</f>
        <v>1.32</v>
      </c>
      <c r="N98" s="164">
        <f t="shared" ref="N98:N105" ca="1" si="53">IFERROR(ROUND(F98*0.005,2),0)</f>
        <v>1.1100000000000001</v>
      </c>
      <c r="O98" s="164">
        <f t="shared" ref="O98:O105" ca="1" si="54">IFERROR(ROUND(G98*0.005,2),0)</f>
        <v>0.88</v>
      </c>
      <c r="P98" s="164">
        <f t="shared" ref="P98:P105" ca="1" si="55">IFERROR(ROUND(H98*0.005,2),0)</f>
        <v>0.67</v>
      </c>
      <c r="Q98" s="436"/>
      <c r="R98" s="164"/>
      <c r="S98" s="164"/>
      <c r="T98" s="164"/>
      <c r="U98" s="164"/>
      <c r="V98" s="164"/>
      <c r="W98" s="164"/>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row>
    <row r="99" spans="1:127" ht="19.2" x14ac:dyDescent="0.5">
      <c r="A99" s="37" t="s">
        <v>47</v>
      </c>
      <c r="B99" s="49"/>
      <c r="C99" s="78" t="str">
        <f ca="1">IFERROR(ROUND(VLOOKUP($B$7,INDIRECT($C$150),5,TRUE),2),"N/A")</f>
        <v>N/A</v>
      </c>
      <c r="D99" s="79" t="str">
        <f ca="1">IFERROR(ROUND(VLOOKUP($B$7,INDIRECT($C$150),9,TRUE),2),"N/A")</f>
        <v>N/A</v>
      </c>
      <c r="E99" s="79" t="str">
        <f ca="1">IFERROR(ROUND(VLOOKUP($B$7,INDIRECT($C$150),13,TRUE),2),"N/A")</f>
        <v>N/A</v>
      </c>
      <c r="F99" s="79" t="str">
        <f ca="1">IFERROR(ROUND(VLOOKUP($B$7,INDIRECT($C$150),17,TRUE),2),"N/A")</f>
        <v>N/A</v>
      </c>
      <c r="G99" s="40" t="str">
        <f ca="1">IFERROR(ROUND(VLOOKUP($B$7,INDIRECT($C$150),21,TRUE),2),"N/A")</f>
        <v>N/A</v>
      </c>
      <c r="H99" s="39" t="str">
        <f ca="1">IFERROR(ROUND(VLOOKUP($B$7,INDIRECT($C$150),25,TRUE),2),"N/A")</f>
        <v>N/A</v>
      </c>
      <c r="I99" s="436"/>
      <c r="J99" s="436"/>
      <c r="K99" s="164">
        <f t="shared" ca="1" si="50"/>
        <v>0</v>
      </c>
      <c r="L99" s="164">
        <f t="shared" ca="1" si="51"/>
        <v>0</v>
      </c>
      <c r="M99" s="164">
        <f t="shared" ca="1" si="52"/>
        <v>0</v>
      </c>
      <c r="N99" s="164">
        <f t="shared" ca="1" si="53"/>
        <v>0</v>
      </c>
      <c r="O99" s="164">
        <f t="shared" ca="1" si="54"/>
        <v>0</v>
      </c>
      <c r="P99" s="164">
        <f t="shared" ca="1" si="55"/>
        <v>0</v>
      </c>
      <c r="Q99" s="436"/>
      <c r="R99" s="164"/>
      <c r="S99" s="164"/>
      <c r="T99" s="164"/>
      <c r="U99" s="164"/>
      <c r="V99" s="164"/>
      <c r="W99" s="164"/>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row>
    <row r="100" spans="1:127" ht="19.2" x14ac:dyDescent="0.5">
      <c r="A100" s="37" t="s">
        <v>48</v>
      </c>
      <c r="B100" s="49"/>
      <c r="C100" s="80">
        <f ca="1">IFERROR(ROUND(VLOOKUP($C$143,INDIRECT($C$151),5,TRUE),2),"N/A")</f>
        <v>292</v>
      </c>
      <c r="D100" s="80">
        <f ca="1">IFERROR(ROUND(VLOOKUP($C$143,INDIRECT($C$151),9,TRUE),2),"N/A")</f>
        <v>216</v>
      </c>
      <c r="E100" s="79">
        <f ca="1">IFERROR(ROUND(VLOOKUP($C$143,INDIRECT($C$151),13,TRUE),2),"N/A")</f>
        <v>169</v>
      </c>
      <c r="F100" s="79">
        <f ca="1">IFERROR(ROUND(VLOOKUP($C$143,INDIRECT($C$151),17,TRUE),2),"N/A")</f>
        <v>140</v>
      </c>
      <c r="G100" s="40">
        <f ca="1">IFERROR(ROUND(VLOOKUP($C$143,INDIRECT($C$151),21,TRUE),2),"N/A")</f>
        <v>122</v>
      </c>
      <c r="H100" s="39">
        <f ca="1">IFERROR(ROUND(VLOOKUP($C$143,INDIRECT($C$151),25,TRUE),2),"N/A")</f>
        <v>92</v>
      </c>
      <c r="I100" s="436"/>
      <c r="J100" s="436"/>
      <c r="K100" s="164">
        <f t="shared" ca="1" si="50"/>
        <v>1.46</v>
      </c>
      <c r="L100" s="164">
        <f t="shared" ca="1" si="51"/>
        <v>1.08</v>
      </c>
      <c r="M100" s="164">
        <f t="shared" ca="1" si="52"/>
        <v>0.85</v>
      </c>
      <c r="N100" s="164">
        <f t="shared" ca="1" si="53"/>
        <v>0.7</v>
      </c>
      <c r="O100" s="164">
        <f t="shared" ca="1" si="54"/>
        <v>0.61</v>
      </c>
      <c r="P100" s="164">
        <f t="shared" ca="1" si="55"/>
        <v>0.46</v>
      </c>
      <c r="Q100" s="436"/>
      <c r="R100" s="164"/>
      <c r="S100" s="164"/>
      <c r="T100" s="164"/>
      <c r="U100" s="164"/>
      <c r="V100" s="164"/>
      <c r="W100" s="164"/>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row>
    <row r="101" spans="1:127" ht="19.2" x14ac:dyDescent="0.5">
      <c r="A101" s="37" t="s">
        <v>299</v>
      </c>
      <c r="B101" s="49"/>
      <c r="C101" s="40" t="str">
        <f t="shared" ref="C101:H101" ca="1" si="56">IF(C98="N/A","N/A",IF(RiderTrans= "No","N/A",$E$204))</f>
        <v>N/A</v>
      </c>
      <c r="D101" s="40" t="str">
        <f t="shared" ca="1" si="56"/>
        <v>N/A</v>
      </c>
      <c r="E101" s="40" t="str">
        <f t="shared" ca="1" si="56"/>
        <v>N/A</v>
      </c>
      <c r="F101" s="40" t="str">
        <f t="shared" ca="1" si="56"/>
        <v>N/A</v>
      </c>
      <c r="G101" s="40" t="str">
        <f t="shared" ca="1" si="56"/>
        <v>N/A</v>
      </c>
      <c r="H101" s="39" t="str">
        <f t="shared" ca="1" si="56"/>
        <v>N/A</v>
      </c>
      <c r="I101" s="436"/>
      <c r="J101" s="436"/>
      <c r="K101" s="164">
        <f t="shared" ca="1" si="50"/>
        <v>0</v>
      </c>
      <c r="L101" s="164">
        <f t="shared" ca="1" si="51"/>
        <v>0</v>
      </c>
      <c r="M101" s="164">
        <f t="shared" ca="1" si="52"/>
        <v>0</v>
      </c>
      <c r="N101" s="164">
        <f t="shared" ca="1" si="53"/>
        <v>0</v>
      </c>
      <c r="O101" s="164">
        <f t="shared" ca="1" si="54"/>
        <v>0</v>
      </c>
      <c r="P101" s="164">
        <f t="shared" ca="1" si="55"/>
        <v>0</v>
      </c>
      <c r="Q101" s="436"/>
      <c r="R101" s="164"/>
      <c r="S101" s="164"/>
      <c r="T101" s="164"/>
      <c r="U101" s="164"/>
      <c r="V101" s="164"/>
      <c r="W101" s="164"/>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row>
    <row r="102" spans="1:127" ht="19.2" hidden="1" x14ac:dyDescent="0.5">
      <c r="A102" s="37" t="s">
        <v>50</v>
      </c>
      <c r="B102" s="49"/>
      <c r="C102" s="38" t="s">
        <v>51</v>
      </c>
      <c r="D102" s="38" t="s">
        <v>51</v>
      </c>
      <c r="E102" s="40" t="str">
        <f ca="1">IF(RiderPlus="No","N/A",IFERROR(VLOOKUP($B$6,INDIRECT($E$150),5,TRUE),"N/A"))</f>
        <v>N/A</v>
      </c>
      <c r="F102" s="40" t="str">
        <f ca="1">IF(RiderPlus="No","N/A",IFERROR(VLOOKUP($B$6,INDIRECT($E$150),9,TRUE),"N/A"))</f>
        <v>N/A</v>
      </c>
      <c r="G102" s="40" t="s">
        <v>51</v>
      </c>
      <c r="H102" s="39" t="s">
        <v>51</v>
      </c>
      <c r="I102" s="436"/>
      <c r="J102" s="436"/>
      <c r="K102" s="164">
        <f t="shared" si="50"/>
        <v>0</v>
      </c>
      <c r="L102" s="164">
        <f t="shared" si="51"/>
        <v>0</v>
      </c>
      <c r="M102" s="164">
        <f t="shared" ca="1" si="52"/>
        <v>0</v>
      </c>
      <c r="N102" s="164">
        <f t="shared" ca="1" si="53"/>
        <v>0</v>
      </c>
      <c r="O102" s="164">
        <f t="shared" si="54"/>
        <v>0</v>
      </c>
      <c r="P102" s="164">
        <f t="shared" si="55"/>
        <v>0</v>
      </c>
      <c r="Q102" s="436"/>
      <c r="R102" s="164"/>
      <c r="S102" s="164"/>
      <c r="T102" s="164"/>
      <c r="U102" s="164"/>
      <c r="V102" s="164"/>
      <c r="W102" s="164"/>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row>
    <row r="103" spans="1:127" ht="19.2" hidden="1" x14ac:dyDescent="0.5">
      <c r="A103" s="37" t="s">
        <v>52</v>
      </c>
      <c r="B103" s="49"/>
      <c r="C103" s="38" t="s">
        <v>51</v>
      </c>
      <c r="D103" s="38" t="s">
        <v>51</v>
      </c>
      <c r="E103" s="40" t="str">
        <f ca="1">IF(RiderPlus="No","N/A",IFERROR(VLOOKUP($B$7,INDIRECT($E$150),5,TRUE),"N/A"))</f>
        <v>N/A</v>
      </c>
      <c r="F103" s="40" t="str">
        <f ca="1">IF(RiderPlus="No","N/A",IFERROR(VLOOKUP($B$7,INDIRECT($E$150),9,TRUE),"N/A"))</f>
        <v>N/A</v>
      </c>
      <c r="G103" s="40" t="s">
        <v>51</v>
      </c>
      <c r="H103" s="39" t="s">
        <v>51</v>
      </c>
      <c r="I103" s="436"/>
      <c r="J103" s="436"/>
      <c r="K103" s="164">
        <f t="shared" si="50"/>
        <v>0</v>
      </c>
      <c r="L103" s="164">
        <f t="shared" si="51"/>
        <v>0</v>
      </c>
      <c r="M103" s="164">
        <f t="shared" ca="1" si="52"/>
        <v>0</v>
      </c>
      <c r="N103" s="164">
        <f t="shared" ca="1" si="53"/>
        <v>0</v>
      </c>
      <c r="O103" s="164">
        <f t="shared" si="54"/>
        <v>0</v>
      </c>
      <c r="P103" s="164">
        <f t="shared" si="55"/>
        <v>0</v>
      </c>
      <c r="Q103" s="436"/>
      <c r="R103" s="164"/>
      <c r="S103" s="164"/>
      <c r="T103" s="164"/>
      <c r="U103" s="164"/>
      <c r="V103" s="164"/>
      <c r="W103" s="164"/>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row>
    <row r="104" spans="1:127" ht="19.2" hidden="1" x14ac:dyDescent="0.5">
      <c r="A104" s="37" t="s">
        <v>53</v>
      </c>
      <c r="B104" s="49"/>
      <c r="C104" s="38" t="s">
        <v>51</v>
      </c>
      <c r="D104" s="38" t="s">
        <v>51</v>
      </c>
      <c r="E104" s="40" t="str">
        <f ca="1">IF(RiderPlus="No","N/A",IFERROR(VLOOKUP($H$6,INDIRECT($E$151),5,TRUE),"N/A"))</f>
        <v>N/A</v>
      </c>
      <c r="F104" s="40" t="str">
        <f ca="1">IF(RiderPlus="No","N/A",IFERROR(VLOOKUP($H$6,INDIRECT($E$151),9,TRUE),"N/A"))</f>
        <v>N/A</v>
      </c>
      <c r="G104" s="40" t="s">
        <v>51</v>
      </c>
      <c r="H104" s="39" t="s">
        <v>51</v>
      </c>
      <c r="I104" s="436"/>
      <c r="J104" s="436"/>
      <c r="K104" s="164">
        <f t="shared" si="50"/>
        <v>0</v>
      </c>
      <c r="L104" s="164">
        <f t="shared" ref="L104:M105" si="57">IFERROR(ROUND(D104*0.005,2),0)</f>
        <v>0</v>
      </c>
      <c r="M104" s="164">
        <f t="shared" ca="1" si="57"/>
        <v>0</v>
      </c>
      <c r="N104" s="164">
        <f t="shared" ca="1" si="53"/>
        <v>0</v>
      </c>
      <c r="O104" s="164">
        <f t="shared" si="54"/>
        <v>0</v>
      </c>
      <c r="P104" s="164">
        <f t="shared" si="55"/>
        <v>0</v>
      </c>
      <c r="Q104" s="436"/>
      <c r="R104" s="164"/>
      <c r="S104" s="164"/>
      <c r="T104" s="164"/>
      <c r="U104" s="164"/>
      <c r="V104" s="164"/>
      <c r="W104" s="164"/>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row>
    <row r="105" spans="1:127" ht="19.2" hidden="1" x14ac:dyDescent="0.5">
      <c r="A105" s="37" t="s">
        <v>55</v>
      </c>
      <c r="C105" s="40">
        <v>0</v>
      </c>
      <c r="D105" s="40">
        <v>0</v>
      </c>
      <c r="E105" s="40">
        <v>0</v>
      </c>
      <c r="F105" s="40">
        <v>0</v>
      </c>
      <c r="G105" s="40">
        <v>0</v>
      </c>
      <c r="H105" s="39">
        <v>0</v>
      </c>
      <c r="I105" s="436"/>
      <c r="J105" s="436"/>
      <c r="K105" s="164">
        <f>IFERROR(ROUND(C105*0.005,2),0)</f>
        <v>0</v>
      </c>
      <c r="L105" s="164">
        <f t="shared" si="57"/>
        <v>0</v>
      </c>
      <c r="M105" s="164">
        <f t="shared" si="57"/>
        <v>0</v>
      </c>
      <c r="N105" s="164">
        <f t="shared" si="53"/>
        <v>0</v>
      </c>
      <c r="O105" s="164">
        <f t="shared" si="54"/>
        <v>0</v>
      </c>
      <c r="P105" s="164">
        <f t="shared" si="55"/>
        <v>0</v>
      </c>
      <c r="Q105" s="436"/>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row>
    <row r="106" spans="1:127" ht="19.2" hidden="1" x14ac:dyDescent="0.5">
      <c r="A106" s="48" t="s">
        <v>222</v>
      </c>
      <c r="C106" s="40"/>
      <c r="D106" s="40"/>
      <c r="E106" s="40"/>
      <c r="F106" s="40"/>
      <c r="G106" s="40"/>
      <c r="H106" s="39"/>
      <c r="I106" s="436"/>
      <c r="J106" s="436"/>
      <c r="K106" s="164"/>
      <c r="L106" s="164"/>
      <c r="M106" s="164"/>
      <c r="N106" s="164"/>
      <c r="O106" s="164"/>
      <c r="P106" s="164"/>
      <c r="Q106" s="436"/>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row>
    <row r="107" spans="1:127" ht="19.2" x14ac:dyDescent="0.5">
      <c r="A107" s="264" t="s">
        <v>58</v>
      </c>
      <c r="B107" s="43"/>
      <c r="C107" s="44"/>
      <c r="D107" s="44"/>
      <c r="E107" s="44"/>
      <c r="F107" s="45"/>
      <c r="G107" s="45"/>
      <c r="H107" s="46"/>
      <c r="I107" s="436"/>
      <c r="J107" s="436"/>
      <c r="K107" s="436"/>
      <c r="L107" s="436"/>
      <c r="M107" s="436"/>
      <c r="N107" s="436"/>
      <c r="O107" s="436"/>
      <c r="P107" s="436"/>
      <c r="Q107" s="436"/>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row>
    <row r="108" spans="1:127" ht="19.2" x14ac:dyDescent="0.5">
      <c r="A108" s="48" t="s">
        <v>45</v>
      </c>
      <c r="B108" s="43"/>
      <c r="C108" s="45">
        <f ca="1">SUM(K98:K104)</f>
        <v>3.71</v>
      </c>
      <c r="D108" s="45">
        <f t="shared" ref="D108:H108" ca="1" si="58">SUM(L98:L104)</f>
        <v>2.8600000000000003</v>
      </c>
      <c r="E108" s="45">
        <f t="shared" ca="1" si="58"/>
        <v>2.17</v>
      </c>
      <c r="F108" s="45">
        <f t="shared" ca="1" si="58"/>
        <v>1.81</v>
      </c>
      <c r="G108" s="45">
        <f t="shared" ca="1" si="58"/>
        <v>1.49</v>
      </c>
      <c r="H108" s="46">
        <f t="shared" ca="1" si="58"/>
        <v>1.1300000000000001</v>
      </c>
      <c r="I108" s="436"/>
      <c r="K108" s="436"/>
      <c r="L108" s="436"/>
      <c r="M108" s="436"/>
      <c r="N108" s="436"/>
      <c r="O108" s="436"/>
      <c r="P108" s="436"/>
      <c r="Q108" s="436"/>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row>
    <row r="109" spans="1:127" ht="19.2" hidden="1" x14ac:dyDescent="0.5">
      <c r="A109" s="37" t="s">
        <v>223</v>
      </c>
      <c r="C109" s="161"/>
      <c r="D109" s="40"/>
      <c r="E109" s="40"/>
      <c r="F109" s="40"/>
      <c r="G109" s="40"/>
      <c r="H109" s="39"/>
      <c r="I109" s="436"/>
      <c r="J109" s="436"/>
      <c r="K109" s="436"/>
      <c r="L109" s="436"/>
      <c r="M109" s="436"/>
      <c r="N109" s="436"/>
      <c r="O109" s="436"/>
      <c r="P109" s="436"/>
      <c r="Q109" s="436"/>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row>
    <row r="110" spans="1:127" ht="19.2" x14ac:dyDescent="0.5">
      <c r="A110" s="119" t="s">
        <v>70</v>
      </c>
      <c r="B110" s="120"/>
      <c r="C110" s="121">
        <f ca="1">IF(C98="N/A","N/A",SUM(C98,C99,C100,C101,C108))</f>
        <v>744.71</v>
      </c>
      <c r="D110" s="121">
        <f ca="1">IF(D98="N/A","N/A",SUM(D98,D99,D100,D101,D108))</f>
        <v>573.86</v>
      </c>
      <c r="E110" s="121">
        <f ca="1">IF(E98="N/A","N/A",SUM(E98,E99,E100,E101,E102,E104,E103,E108))</f>
        <v>434.17</v>
      </c>
      <c r="F110" s="121">
        <f ca="1">IF(F98="N/A","N/A",SUM(F98,F99,F100,F101,F102,F104,F103,F108))</f>
        <v>363.81</v>
      </c>
      <c r="G110" s="150">
        <f t="shared" ref="G110:H110" ca="1" si="59">IF(G98="N/A","N/A",SUM(G98,G99,G100,G101,G108))</f>
        <v>298.49</v>
      </c>
      <c r="H110" s="122">
        <f t="shared" ca="1" si="59"/>
        <v>226.13</v>
      </c>
      <c r="I110" s="436"/>
      <c r="J110" s="436"/>
      <c r="K110" s="436"/>
      <c r="L110" s="436"/>
      <c r="M110" s="436"/>
      <c r="N110" s="436"/>
      <c r="O110" s="436"/>
      <c r="P110" s="436"/>
      <c r="Q110" s="436"/>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row>
    <row r="111" spans="1:127" ht="19.2" x14ac:dyDescent="0.5">
      <c r="A111" s="234" t="s">
        <v>71</v>
      </c>
      <c r="B111" s="417"/>
      <c r="C111" s="411">
        <f ca="1">IF(C98="N/A","N/A",SUM(C98,C99,C100,C101,C108))</f>
        <v>744.71</v>
      </c>
      <c r="D111" s="267">
        <f ca="1">IF(D98="N/A","N/A",SUM(D98,D99,D100,D101,D108))</f>
        <v>573.86</v>
      </c>
      <c r="E111" s="267">
        <f ca="1">IF(E100="N/A","N/A",SUM(E98,E99,E100,E101,E102,E103,E104,E108))</f>
        <v>434.17</v>
      </c>
      <c r="F111" s="267">
        <f ca="1">IF(F100="N/A","N/A",SUM(F98,F99,F100,F101,F102,F103,F104,F108))</f>
        <v>363.81</v>
      </c>
      <c r="G111" s="267">
        <f ca="1">IF(G98="N/A","N/A",SUM(G98,G99,G100,G101,G108))</f>
        <v>298.49</v>
      </c>
      <c r="H111" s="198">
        <f ca="1">IF(H98="N/A","N/A",SUM(H98,H99,H100,H101,H108))</f>
        <v>226.13</v>
      </c>
      <c r="I111" s="436"/>
      <c r="J111" s="436"/>
      <c r="K111" s="436"/>
      <c r="L111" s="436"/>
      <c r="M111" s="436"/>
      <c r="N111" s="436"/>
      <c r="O111" s="436"/>
      <c r="P111" s="436"/>
      <c r="Q111" s="436"/>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row>
    <row r="112" spans="1:127" ht="19.2" hidden="1" x14ac:dyDescent="0.5">
      <c r="A112" s="241"/>
      <c r="B112" s="418"/>
      <c r="C112" s="131"/>
      <c r="D112" s="131"/>
      <c r="E112" s="131"/>
      <c r="F112" s="131"/>
      <c r="G112" s="131"/>
      <c r="H112" s="131"/>
      <c r="I112" s="436"/>
      <c r="J112" s="436"/>
      <c r="K112" s="436"/>
      <c r="L112" s="436"/>
      <c r="M112" s="436"/>
      <c r="N112" s="436"/>
      <c r="O112" s="436"/>
      <c r="P112" s="436"/>
      <c r="Q112" s="436"/>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row>
    <row r="113" spans="1:127" ht="19.2" hidden="1" x14ac:dyDescent="0.5">
      <c r="A113" s="241"/>
      <c r="B113" s="418"/>
      <c r="C113" s="131"/>
      <c r="D113" s="131"/>
      <c r="E113" s="131"/>
      <c r="F113" s="131"/>
      <c r="G113" s="131"/>
      <c r="H113" s="131"/>
      <c r="I113" s="436"/>
      <c r="J113" s="436"/>
      <c r="K113" s="436"/>
      <c r="L113" s="436"/>
      <c r="M113" s="436"/>
      <c r="N113" s="436"/>
      <c r="O113" s="436"/>
      <c r="P113" s="436"/>
      <c r="Q113" s="436"/>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row>
    <row r="114" spans="1:127" ht="19.2" hidden="1" x14ac:dyDescent="0.5">
      <c r="A114" s="241"/>
      <c r="B114" s="418"/>
      <c r="C114" s="131"/>
      <c r="D114" s="131"/>
      <c r="E114" s="131"/>
      <c r="F114" s="131"/>
      <c r="G114" s="131"/>
      <c r="H114" s="131"/>
      <c r="I114" s="436"/>
      <c r="J114" s="436"/>
      <c r="K114" s="436"/>
      <c r="L114" s="436"/>
      <c r="M114" s="436"/>
      <c r="N114" s="436"/>
      <c r="O114" s="436"/>
      <c r="P114" s="436"/>
      <c r="Q114" s="436"/>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row>
    <row r="115" spans="1:127" ht="19.2" hidden="1" x14ac:dyDescent="0.5">
      <c r="A115" s="241"/>
      <c r="B115" s="418"/>
      <c r="C115" s="131"/>
      <c r="D115" s="131"/>
      <c r="E115" s="131"/>
      <c r="F115" s="131"/>
      <c r="G115" s="131"/>
      <c r="H115" s="131"/>
      <c r="I115" s="436"/>
      <c r="J115" s="436"/>
      <c r="K115" s="436"/>
      <c r="L115" s="436"/>
      <c r="M115" s="436"/>
      <c r="N115" s="436"/>
      <c r="O115" s="436"/>
      <c r="P115" s="436"/>
      <c r="Q115" s="436"/>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row>
    <row r="116" spans="1:127" ht="19.2" hidden="1" x14ac:dyDescent="0.5">
      <c r="A116" s="241"/>
      <c r="B116" s="418"/>
      <c r="C116" s="131"/>
      <c r="D116" s="131"/>
      <c r="E116" s="131"/>
      <c r="F116" s="131"/>
      <c r="G116" s="131"/>
      <c r="H116" s="131"/>
      <c r="I116" s="436"/>
      <c r="J116" s="436"/>
      <c r="K116" s="436"/>
      <c r="L116" s="436"/>
      <c r="M116" s="436"/>
      <c r="N116" s="436"/>
      <c r="O116" s="436"/>
      <c r="P116" s="436"/>
      <c r="Q116" s="436"/>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row>
    <row r="117" spans="1:127" ht="19.2" hidden="1" x14ac:dyDescent="0.5">
      <c r="A117" s="241"/>
      <c r="B117" s="418"/>
      <c r="C117" s="131"/>
      <c r="D117" s="131"/>
      <c r="E117" s="131"/>
      <c r="F117" s="131"/>
      <c r="G117" s="131"/>
      <c r="H117" s="131"/>
      <c r="I117" s="436"/>
      <c r="J117" s="436"/>
      <c r="K117" s="436"/>
      <c r="L117" s="436"/>
      <c r="M117" s="436"/>
      <c r="N117" s="436"/>
      <c r="O117" s="436"/>
      <c r="P117" s="436"/>
      <c r="Q117" s="436"/>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row>
    <row r="118" spans="1:127" ht="19.2" hidden="1" x14ac:dyDescent="0.5">
      <c r="A118" s="241"/>
      <c r="B118" s="418"/>
      <c r="C118" s="131"/>
      <c r="D118" s="131"/>
      <c r="E118" s="131"/>
      <c r="F118" s="131"/>
      <c r="G118" s="131"/>
      <c r="H118" s="131"/>
      <c r="I118" s="436"/>
      <c r="J118" s="436"/>
      <c r="K118" s="436"/>
      <c r="L118" s="436"/>
      <c r="M118" s="436"/>
      <c r="N118" s="436"/>
      <c r="O118" s="436"/>
      <c r="P118" s="436"/>
      <c r="Q118" s="436"/>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row>
    <row r="119" spans="1:127" ht="19.2" hidden="1" x14ac:dyDescent="0.5">
      <c r="A119" s="241"/>
      <c r="B119" s="418"/>
      <c r="C119" s="131"/>
      <c r="D119" s="131"/>
      <c r="E119" s="131"/>
      <c r="F119" s="131"/>
      <c r="G119" s="131"/>
      <c r="H119" s="131"/>
      <c r="I119" s="436"/>
      <c r="J119" s="436"/>
      <c r="K119" s="436"/>
      <c r="L119" s="436"/>
      <c r="M119" s="436"/>
      <c r="N119" s="436"/>
      <c r="O119" s="436"/>
      <c r="P119" s="436"/>
      <c r="Q119" s="436"/>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row>
    <row r="120" spans="1:127" ht="19.2" hidden="1" x14ac:dyDescent="0.5">
      <c r="A120" s="241"/>
      <c r="B120" s="418"/>
      <c r="C120" s="131"/>
      <c r="D120" s="131"/>
      <c r="E120" s="131"/>
      <c r="F120" s="131"/>
      <c r="G120" s="131"/>
      <c r="H120" s="131"/>
      <c r="I120" s="436"/>
      <c r="J120" s="436"/>
      <c r="K120" s="436"/>
      <c r="L120" s="436"/>
      <c r="M120" s="436"/>
      <c r="N120" s="436"/>
      <c r="O120" s="436"/>
      <c r="P120" s="436"/>
      <c r="Q120" s="436"/>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row>
    <row r="121" spans="1:127" ht="19.2" hidden="1" x14ac:dyDescent="0.5">
      <c r="A121" s="241"/>
      <c r="B121" s="418"/>
      <c r="C121" s="131"/>
      <c r="D121" s="131"/>
      <c r="E121" s="131"/>
      <c r="F121" s="131"/>
      <c r="G121" s="131"/>
      <c r="H121" s="131"/>
      <c r="I121" s="436"/>
      <c r="J121" s="436"/>
      <c r="K121" s="436"/>
      <c r="L121" s="436"/>
      <c r="M121" s="436"/>
      <c r="N121" s="436"/>
      <c r="O121" s="436"/>
      <c r="P121" s="436"/>
      <c r="Q121" s="436"/>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row>
    <row r="122" spans="1:127" ht="19.2" hidden="1" x14ac:dyDescent="0.5">
      <c r="A122" s="241"/>
      <c r="B122" s="418"/>
      <c r="C122" s="131"/>
      <c r="D122" s="131"/>
      <c r="E122" s="131"/>
      <c r="F122" s="131"/>
      <c r="G122" s="131"/>
      <c r="H122" s="131"/>
      <c r="I122" s="436"/>
      <c r="J122" s="436"/>
      <c r="K122" s="436"/>
      <c r="L122" s="436"/>
      <c r="M122" s="436"/>
      <c r="N122" s="436"/>
      <c r="O122" s="436"/>
      <c r="P122" s="436"/>
      <c r="Q122" s="436"/>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row>
    <row r="123" spans="1:127" ht="19.2" hidden="1" x14ac:dyDescent="0.5">
      <c r="A123" s="241"/>
      <c r="B123" s="418"/>
      <c r="C123" s="131"/>
      <c r="D123" s="131"/>
      <c r="E123" s="131"/>
      <c r="F123" s="131"/>
      <c r="G123" s="131"/>
      <c r="H123" s="131"/>
      <c r="I123" s="436"/>
      <c r="J123" s="436"/>
      <c r="K123" s="436"/>
      <c r="L123" s="436"/>
      <c r="M123" s="436"/>
      <c r="N123" s="436"/>
      <c r="O123" s="436"/>
      <c r="P123" s="436"/>
      <c r="Q123" s="436"/>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row>
    <row r="124" spans="1:127" ht="19.2" hidden="1" x14ac:dyDescent="0.5">
      <c r="A124" s="241"/>
      <c r="B124" s="418"/>
      <c r="C124" s="131"/>
      <c r="D124" s="131"/>
      <c r="E124" s="131"/>
      <c r="F124" s="131"/>
      <c r="G124" s="131"/>
      <c r="H124" s="131"/>
      <c r="I124" s="436"/>
      <c r="J124" s="436"/>
      <c r="K124" s="436"/>
      <c r="L124" s="436"/>
      <c r="M124" s="436"/>
      <c r="N124" s="436"/>
      <c r="O124" s="436"/>
      <c r="P124" s="436"/>
      <c r="Q124" s="436"/>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row>
    <row r="125" spans="1:127" ht="19.2" hidden="1" x14ac:dyDescent="0.5">
      <c r="A125" s="241"/>
      <c r="B125" s="418"/>
      <c r="C125" s="131"/>
      <c r="D125" s="131"/>
      <c r="E125" s="131"/>
      <c r="F125" s="131"/>
      <c r="G125" s="131"/>
      <c r="H125" s="131"/>
      <c r="I125" s="436"/>
      <c r="J125" s="436"/>
      <c r="K125" s="436"/>
      <c r="L125" s="436"/>
      <c r="M125" s="436"/>
      <c r="N125" s="436"/>
      <c r="O125" s="436"/>
      <c r="P125" s="436"/>
      <c r="Q125" s="436"/>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row>
    <row r="126" spans="1:127" ht="19.2" hidden="1" x14ac:dyDescent="0.5">
      <c r="A126" s="241"/>
      <c r="B126" s="418"/>
      <c r="C126" s="131"/>
      <c r="D126" s="131"/>
      <c r="E126" s="131"/>
      <c r="F126" s="131"/>
      <c r="G126" s="131"/>
      <c r="H126" s="131"/>
      <c r="I126" s="436"/>
      <c r="J126" s="436"/>
      <c r="K126" s="436"/>
      <c r="L126" s="436"/>
      <c r="M126" s="436"/>
      <c r="N126" s="436"/>
      <c r="O126" s="436"/>
      <c r="P126" s="436"/>
      <c r="Q126" s="436"/>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row>
    <row r="127" spans="1:127" ht="19.2" hidden="1" x14ac:dyDescent="0.5">
      <c r="A127" s="241"/>
      <c r="B127" s="418"/>
      <c r="C127" s="131"/>
      <c r="D127" s="131"/>
      <c r="E127" s="131"/>
      <c r="F127" s="131"/>
      <c r="G127" s="131"/>
      <c r="H127" s="131"/>
      <c r="I127" s="436"/>
      <c r="J127" s="436"/>
      <c r="K127" s="436"/>
      <c r="L127" s="436"/>
      <c r="M127" s="436"/>
      <c r="N127" s="436"/>
      <c r="O127" s="436"/>
      <c r="P127" s="436"/>
      <c r="Q127" s="436"/>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row>
    <row r="128" spans="1:127" ht="19.2" hidden="1" x14ac:dyDescent="0.5">
      <c r="A128" s="234" t="s">
        <v>226</v>
      </c>
      <c r="B128" s="417"/>
      <c r="C128" s="416">
        <f ca="1">$C$95</f>
        <v>2232.11</v>
      </c>
      <c r="D128" s="416">
        <f ca="1">$D$95</f>
        <v>1721.57</v>
      </c>
      <c r="E128" s="416">
        <f ca="1">$E$95</f>
        <v>1302.48</v>
      </c>
      <c r="F128" s="416">
        <f ca="1">$F$95</f>
        <v>1092.44</v>
      </c>
      <c r="G128" s="416">
        <f ca="1">$G$95</f>
        <v>894.45</v>
      </c>
      <c r="H128" s="422">
        <f ca="1">$H$95</f>
        <v>680.39</v>
      </c>
      <c r="I128" s="436"/>
      <c r="J128" s="436"/>
      <c r="K128" s="436"/>
      <c r="L128" s="436"/>
      <c r="M128" s="436"/>
      <c r="N128" s="436"/>
      <c r="O128" s="436"/>
      <c r="P128" s="436"/>
      <c r="Q128" s="436"/>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row>
    <row r="129" spans="1:127" ht="19.2" hidden="1" x14ac:dyDescent="0.5">
      <c r="A129" s="251" t="s">
        <v>73</v>
      </c>
      <c r="B129" s="419"/>
      <c r="C129" s="420">
        <f ca="1">$C$80</f>
        <v>4465.22</v>
      </c>
      <c r="D129" s="420">
        <f ca="1">$D$80</f>
        <v>3443.14</v>
      </c>
      <c r="E129" s="420">
        <f ca="1">$E$80</f>
        <v>2605.9699999999998</v>
      </c>
      <c r="F129" s="420">
        <f ca="1">$F$80</f>
        <v>2185.88</v>
      </c>
      <c r="G129" s="420">
        <f ca="1">$G$80</f>
        <v>1788.9</v>
      </c>
      <c r="H129" s="421">
        <f ca="1">$H$80</f>
        <v>1359.77</v>
      </c>
      <c r="I129" s="436"/>
      <c r="J129" s="436"/>
      <c r="K129" s="436"/>
      <c r="L129" s="436"/>
      <c r="M129" s="436"/>
      <c r="N129" s="436"/>
      <c r="O129" s="436"/>
      <c r="P129" s="436"/>
      <c r="Q129" s="436"/>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row>
    <row r="130" spans="1:127" ht="19.2" hidden="1" x14ac:dyDescent="0.5">
      <c r="A130" s="407" t="s">
        <v>74</v>
      </c>
      <c r="B130" s="410"/>
      <c r="C130" s="416">
        <f ca="1">$C$28</f>
        <v>8929.43</v>
      </c>
      <c r="D130" s="416">
        <f ca="1">$D$28</f>
        <v>6885.26</v>
      </c>
      <c r="E130" s="416">
        <f ca="1">$E$28</f>
        <v>5210.93</v>
      </c>
      <c r="F130" s="416">
        <f ca="1">$F$28</f>
        <v>4370.75</v>
      </c>
      <c r="G130" s="416">
        <f ca="1">$G$28</f>
        <v>3576.8</v>
      </c>
      <c r="H130" s="422">
        <f ca="1">$H$28</f>
        <v>2718.53</v>
      </c>
      <c r="I130" s="436"/>
      <c r="J130" s="436"/>
      <c r="K130" s="436"/>
      <c r="L130" s="436"/>
      <c r="M130" s="436"/>
      <c r="N130" s="436"/>
      <c r="O130" s="436"/>
      <c r="P130" s="436"/>
      <c r="Q130" s="436"/>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row>
    <row r="131" spans="1:127" ht="29.4" customHeight="1" x14ac:dyDescent="0.5">
      <c r="A131" s="625" t="s">
        <v>227</v>
      </c>
      <c r="B131" s="625"/>
      <c r="C131" s="625"/>
      <c r="D131" s="625"/>
      <c r="E131" s="625"/>
      <c r="F131" s="625"/>
      <c r="G131" s="625"/>
      <c r="H131" s="625"/>
      <c r="I131" s="249"/>
      <c r="J131" s="436"/>
      <c r="K131" s="436"/>
      <c r="L131" s="436"/>
      <c r="M131" s="436"/>
      <c r="N131" s="436"/>
      <c r="O131" s="436"/>
      <c r="P131" s="436"/>
      <c r="Q131" s="436"/>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row>
    <row r="132" spans="1:127" ht="19.2" x14ac:dyDescent="0.5">
      <c r="A132" s="687"/>
      <c r="B132" s="687"/>
      <c r="C132" s="687"/>
      <c r="D132" s="687"/>
      <c r="E132" s="687"/>
      <c r="F132" s="687"/>
      <c r="G132" s="687"/>
      <c r="H132" s="687"/>
      <c r="I132" s="249"/>
      <c r="J132" s="436"/>
      <c r="L132" s="2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row>
    <row r="133" spans="1:127" ht="19.2" x14ac:dyDescent="0.5">
      <c r="H133" s="13" t="str">
        <f>VERSION</f>
        <v>V.01.26.4</v>
      </c>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row>
    <row r="134" spans="1:127" ht="22.2" customHeight="1" x14ac:dyDescent="0.5">
      <c r="G134" s="13"/>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row>
    <row r="135" spans="1:127" ht="19.2" hidden="1" x14ac:dyDescent="0.5">
      <c r="A135" s="14" t="s">
        <v>20</v>
      </c>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row>
    <row r="136" spans="1:127" ht="19.2" hidden="1" x14ac:dyDescent="0.5">
      <c r="A136" s="14" t="s">
        <v>10</v>
      </c>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row>
    <row r="137" spans="1:127" ht="19.2" hidden="1" x14ac:dyDescent="0.5">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row>
    <row r="138" spans="1:127" ht="19.2" hidden="1" x14ac:dyDescent="0.5">
      <c r="A138" s="1" t="s">
        <v>22</v>
      </c>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row>
    <row r="139" spans="1:127" ht="19.2" hidden="1" x14ac:dyDescent="0.5">
      <c r="A139" s="14" t="s">
        <v>23</v>
      </c>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row>
    <row r="140" spans="1:127" ht="19.2" hidden="1" x14ac:dyDescent="0.5">
      <c r="A140" s="14" t="s">
        <v>24</v>
      </c>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row>
    <row r="141" spans="1:127" ht="19.2" hidden="1" x14ac:dyDescent="0.5">
      <c r="A141" s="14" t="s">
        <v>25</v>
      </c>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row>
    <row r="142" spans="1:127" ht="19.2" hidden="1" x14ac:dyDescent="0.5">
      <c r="A142" s="14" t="s">
        <v>26</v>
      </c>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row>
    <row r="143" spans="1:127" ht="19.2" hidden="1" x14ac:dyDescent="0.5">
      <c r="A143" s="1" t="s">
        <v>228</v>
      </c>
      <c r="C143" s="1">
        <f>IF(H6="",0,IF(H6&lt;4,H6,3))</f>
        <v>3</v>
      </c>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row>
    <row r="144" spans="1:127" ht="19.2" hidden="1" x14ac:dyDescent="0.5">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row>
    <row r="145" spans="1:127" ht="19.2" hidden="1" x14ac:dyDescent="0.5">
      <c r="A145" s="27" t="s">
        <v>27</v>
      </c>
      <c r="B145" s="28"/>
      <c r="C145" s="28"/>
      <c r="D145" s="141"/>
      <c r="E145" s="1" t="s">
        <v>77</v>
      </c>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row>
    <row r="146" spans="1:127" ht="19.2" hidden="1" x14ac:dyDescent="0.5">
      <c r="A146" s="37" t="s">
        <v>3</v>
      </c>
      <c r="C146" s="1" t="s">
        <v>300</v>
      </c>
      <c r="D146" s="142" t="s">
        <v>301</v>
      </c>
      <c r="E146" s="1" t="s">
        <v>302</v>
      </c>
      <c r="F146" s="1" t="s">
        <v>303</v>
      </c>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row>
    <row r="147" spans="1:127" ht="19.2" hidden="1" x14ac:dyDescent="0.5">
      <c r="A147" s="30" t="s">
        <v>28</v>
      </c>
      <c r="B147" s="31"/>
      <c r="C147" s="31" t="s">
        <v>304</v>
      </c>
      <c r="D147" s="143" t="s">
        <v>305</v>
      </c>
      <c r="E147" s="1" t="s">
        <v>235</v>
      </c>
      <c r="F147" s="1" t="s">
        <v>236</v>
      </c>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row>
    <row r="148" spans="1:127" ht="19.2" hidden="1" x14ac:dyDescent="0.5">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row>
    <row r="149" spans="1:127" ht="19.2" hidden="1" x14ac:dyDescent="0.5">
      <c r="A149" s="1" t="s">
        <v>86</v>
      </c>
      <c r="C149" s="1" t="str">
        <f>Country</f>
        <v>Ecuador Zona 2</v>
      </c>
      <c r="E149" s="1" t="s">
        <v>77</v>
      </c>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row>
    <row r="150" spans="1:127" ht="19.2" hidden="1" x14ac:dyDescent="0.5">
      <c r="A150" s="1" t="s">
        <v>87</v>
      </c>
      <c r="C150" s="1" t="str">
        <f>VLOOKUP(C149,A146:D147,3,FALSE)</f>
        <v>A184:Y196</v>
      </c>
      <c r="E150" s="1" t="str">
        <f>VLOOKUP(C149,A146:F147,5,FALSE)</f>
        <v>L212:T274</v>
      </c>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row>
    <row r="151" spans="1:127" ht="19.2" hidden="1" x14ac:dyDescent="0.5">
      <c r="A151" s="1" t="s">
        <v>88</v>
      </c>
      <c r="C151" s="1" t="str">
        <f>VLOOKUP(C149,A146:D147,4,FALSE)</f>
        <v>A197:Y200</v>
      </c>
      <c r="E151" s="1" t="str">
        <f>VLOOKUP(C149,A146:F147,6,FALSE)</f>
        <v>L275:T278</v>
      </c>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row>
    <row r="152" spans="1:127" ht="19.2" hidden="1" x14ac:dyDescent="0.5">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row>
    <row r="153" spans="1:127" ht="19.2" hidden="1" x14ac:dyDescent="0.5">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row>
    <row r="154" spans="1:127" ht="19.2" hidden="1" x14ac:dyDescent="0.5">
      <c r="A154" s="1" t="s">
        <v>89</v>
      </c>
      <c r="B154" s="24">
        <v>5.0000000000000001E-3</v>
      </c>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row>
    <row r="155" spans="1:127" ht="19.2" hidden="1" x14ac:dyDescent="0.5">
      <c r="A155" s="1" t="s">
        <v>90</v>
      </c>
      <c r="B155" s="24">
        <v>0.12</v>
      </c>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row>
    <row r="156" spans="1:127" ht="19.2" hidden="1" x14ac:dyDescent="0.5">
      <c r="B156" s="24"/>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row>
    <row r="157" spans="1:127" ht="19.2" hidden="1" x14ac:dyDescent="0.5">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row>
    <row r="158" spans="1:127" s="21" customFormat="1" ht="19.2" hidden="1" customHeight="1" x14ac:dyDescent="0.5">
      <c r="A158" s="432" t="s">
        <v>91</v>
      </c>
      <c r="B158" s="777" t="s">
        <v>92</v>
      </c>
      <c r="C158" s="778"/>
      <c r="D158" s="778"/>
      <c r="E158" s="779"/>
      <c r="F158" s="777" t="s">
        <v>93</v>
      </c>
      <c r="G158" s="778"/>
      <c r="H158" s="778"/>
      <c r="I158" s="779"/>
      <c r="J158" s="433" t="s">
        <v>95</v>
      </c>
      <c r="K158" s="434"/>
      <c r="L158" s="434"/>
      <c r="M158" s="435"/>
      <c r="N158" s="777" t="s">
        <v>96</v>
      </c>
      <c r="O158" s="778"/>
      <c r="P158" s="778"/>
      <c r="Q158" s="779"/>
      <c r="R158" s="777" t="s">
        <v>96</v>
      </c>
      <c r="S158" s="778"/>
      <c r="T158" s="778"/>
      <c r="U158" s="779"/>
      <c r="V158" s="433" t="s">
        <v>96</v>
      </c>
      <c r="W158" s="434"/>
      <c r="X158" s="434"/>
      <c r="Y158" s="435"/>
    </row>
    <row r="159" spans="1:127" ht="19.2" hidden="1" customHeight="1" x14ac:dyDescent="0.5">
      <c r="A159" s="83" t="s">
        <v>98</v>
      </c>
      <c r="B159" s="697">
        <v>500</v>
      </c>
      <c r="C159" s="698"/>
      <c r="D159" s="698"/>
      <c r="E159" s="699"/>
      <c r="F159" s="697">
        <v>2000</v>
      </c>
      <c r="G159" s="698"/>
      <c r="H159" s="698"/>
      <c r="I159" s="699"/>
      <c r="J159" s="307">
        <v>5000</v>
      </c>
      <c r="K159" s="308"/>
      <c r="L159" s="308"/>
      <c r="M159" s="309"/>
      <c r="N159" s="697">
        <v>10000</v>
      </c>
      <c r="O159" s="698"/>
      <c r="P159" s="698"/>
      <c r="Q159" s="699"/>
      <c r="R159" s="697">
        <v>20000</v>
      </c>
      <c r="S159" s="698"/>
      <c r="T159" s="698"/>
      <c r="U159" s="699"/>
      <c r="V159" s="307">
        <v>50000</v>
      </c>
      <c r="W159" s="308"/>
      <c r="X159" s="308"/>
      <c r="Y159" s="309"/>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row>
    <row r="160" spans="1:127" ht="19.2" hidden="1" customHeight="1" x14ac:dyDescent="0.5">
      <c r="A160" s="84" t="s">
        <v>99</v>
      </c>
      <c r="B160" s="667">
        <v>1000</v>
      </c>
      <c r="C160" s="668"/>
      <c r="D160" s="668"/>
      <c r="E160" s="669"/>
      <c r="F160" s="667">
        <v>2000</v>
      </c>
      <c r="G160" s="668"/>
      <c r="H160" s="668"/>
      <c r="I160" s="669"/>
      <c r="J160" s="310">
        <v>5000</v>
      </c>
      <c r="K160" s="311"/>
      <c r="L160" s="311"/>
      <c r="M160" s="312"/>
      <c r="N160" s="667">
        <v>10000</v>
      </c>
      <c r="O160" s="668"/>
      <c r="P160" s="668"/>
      <c r="Q160" s="669"/>
      <c r="R160" s="667">
        <v>20000</v>
      </c>
      <c r="S160" s="668"/>
      <c r="T160" s="668"/>
      <c r="U160" s="669"/>
      <c r="V160" s="310">
        <v>50000</v>
      </c>
      <c r="W160" s="311"/>
      <c r="X160" s="311"/>
      <c r="Y160" s="312"/>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row>
    <row r="161" spans="1:127" ht="19.2" hidden="1" x14ac:dyDescent="0.5">
      <c r="A161" s="67"/>
      <c r="B161" s="85"/>
      <c r="C161" s="85"/>
      <c r="D161" s="85"/>
      <c r="E161" s="85"/>
      <c r="F161" s="85"/>
      <c r="G161" s="67"/>
      <c r="H161" s="67"/>
      <c r="I161" s="67"/>
      <c r="J161" s="67"/>
      <c r="K161" s="67"/>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row>
    <row r="162" spans="1:127" ht="19.2" hidden="1" customHeight="1" x14ac:dyDescent="0.5">
      <c r="A162" s="326" t="s">
        <v>100</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row>
    <row r="163" spans="1:127" ht="19.2" hidden="1" x14ac:dyDescent="0.5">
      <c r="A163" s="378" t="s">
        <v>101</v>
      </c>
      <c r="B163" s="302" t="s">
        <v>102</v>
      </c>
      <c r="C163" s="303" t="s">
        <v>103</v>
      </c>
      <c r="D163" s="303" t="s">
        <v>104</v>
      </c>
      <c r="E163" s="379" t="s">
        <v>105</v>
      </c>
      <c r="F163" s="303" t="s">
        <v>102</v>
      </c>
      <c r="G163" s="303" t="s">
        <v>103</v>
      </c>
      <c r="H163" s="303" t="s">
        <v>104</v>
      </c>
      <c r="I163" s="380" t="s">
        <v>105</v>
      </c>
      <c r="J163" s="302" t="s">
        <v>102</v>
      </c>
      <c r="K163" s="303" t="s">
        <v>103</v>
      </c>
      <c r="L163" s="303" t="s">
        <v>104</v>
      </c>
      <c r="M163" s="379" t="s">
        <v>105</v>
      </c>
      <c r="N163" s="303" t="s">
        <v>102</v>
      </c>
      <c r="O163" s="303" t="s">
        <v>103</v>
      </c>
      <c r="P163" s="303" t="s">
        <v>104</v>
      </c>
      <c r="Q163" s="380" t="s">
        <v>105</v>
      </c>
      <c r="R163" s="302" t="s">
        <v>102</v>
      </c>
      <c r="S163" s="303" t="s">
        <v>103</v>
      </c>
      <c r="T163" s="303" t="s">
        <v>104</v>
      </c>
      <c r="U163" s="379" t="s">
        <v>105</v>
      </c>
      <c r="V163" s="303" t="s">
        <v>102</v>
      </c>
      <c r="W163" s="303" t="s">
        <v>103</v>
      </c>
      <c r="X163" s="303" t="s">
        <v>104</v>
      </c>
      <c r="Y163" s="379" t="s">
        <v>105</v>
      </c>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row>
    <row r="164" spans="1:127" ht="19.2" hidden="1" x14ac:dyDescent="0.5">
      <c r="A164" s="345">
        <v>18</v>
      </c>
      <c r="B164" s="279">
        <v>9068</v>
      </c>
      <c r="C164" s="271">
        <v>4534</v>
      </c>
      <c r="D164" s="271">
        <v>2267</v>
      </c>
      <c r="E164" s="330">
        <v>755</v>
      </c>
      <c r="F164" s="271">
        <v>7209</v>
      </c>
      <c r="G164" s="271">
        <v>3605</v>
      </c>
      <c r="H164" s="271">
        <v>1802</v>
      </c>
      <c r="I164" s="331">
        <v>601</v>
      </c>
      <c r="J164" s="279">
        <v>5383</v>
      </c>
      <c r="K164" s="271">
        <v>2692</v>
      </c>
      <c r="L164" s="271">
        <v>1346</v>
      </c>
      <c r="M164" s="330">
        <v>448</v>
      </c>
      <c r="N164" s="271">
        <v>4549</v>
      </c>
      <c r="O164" s="271">
        <v>2275</v>
      </c>
      <c r="P164" s="271">
        <v>1137</v>
      </c>
      <c r="Q164" s="331">
        <v>379</v>
      </c>
      <c r="R164" s="279">
        <v>3580</v>
      </c>
      <c r="S164" s="271">
        <v>1790</v>
      </c>
      <c r="T164" s="271">
        <v>895</v>
      </c>
      <c r="U164" s="330">
        <v>298</v>
      </c>
      <c r="V164" s="271">
        <v>2721</v>
      </c>
      <c r="W164" s="271">
        <v>1361</v>
      </c>
      <c r="X164" s="271">
        <v>680</v>
      </c>
      <c r="Y164" s="299">
        <v>227</v>
      </c>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row>
    <row r="165" spans="1:127" ht="19.2" hidden="1" x14ac:dyDescent="0.5">
      <c r="A165" s="345">
        <v>25</v>
      </c>
      <c r="B165" s="279">
        <v>10361</v>
      </c>
      <c r="C165" s="271">
        <v>5181</v>
      </c>
      <c r="D165" s="271">
        <v>2590</v>
      </c>
      <c r="E165" s="330">
        <v>863</v>
      </c>
      <c r="F165" s="271">
        <v>8220</v>
      </c>
      <c r="G165" s="271">
        <v>4110</v>
      </c>
      <c r="H165" s="271">
        <v>2055</v>
      </c>
      <c r="I165" s="331">
        <v>685</v>
      </c>
      <c r="J165" s="279">
        <v>6115</v>
      </c>
      <c r="K165" s="271">
        <v>3058</v>
      </c>
      <c r="L165" s="271">
        <v>1529</v>
      </c>
      <c r="M165" s="330">
        <v>509</v>
      </c>
      <c r="N165" s="271">
        <v>5178</v>
      </c>
      <c r="O165" s="271">
        <v>2589</v>
      </c>
      <c r="P165" s="271">
        <v>1295</v>
      </c>
      <c r="Q165" s="331">
        <v>431</v>
      </c>
      <c r="R165" s="279">
        <v>4070</v>
      </c>
      <c r="S165" s="271">
        <v>2035</v>
      </c>
      <c r="T165" s="271">
        <v>1018</v>
      </c>
      <c r="U165" s="330">
        <v>339</v>
      </c>
      <c r="V165" s="271">
        <v>3088</v>
      </c>
      <c r="W165" s="271">
        <v>1544</v>
      </c>
      <c r="X165" s="271">
        <v>772</v>
      </c>
      <c r="Y165" s="299">
        <v>257</v>
      </c>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row>
    <row r="166" spans="1:127" ht="19.2" hidden="1" x14ac:dyDescent="0.5">
      <c r="A166" s="345">
        <v>30</v>
      </c>
      <c r="B166" s="279">
        <v>11720</v>
      </c>
      <c r="C166" s="271">
        <v>5860</v>
      </c>
      <c r="D166" s="271">
        <v>2930</v>
      </c>
      <c r="E166" s="330">
        <v>976</v>
      </c>
      <c r="F166" s="271">
        <v>9298</v>
      </c>
      <c r="G166" s="271">
        <v>4649</v>
      </c>
      <c r="H166" s="271">
        <v>2325</v>
      </c>
      <c r="I166" s="331">
        <v>775</v>
      </c>
      <c r="J166" s="279">
        <v>6896</v>
      </c>
      <c r="K166" s="271">
        <v>3448</v>
      </c>
      <c r="L166" s="271">
        <v>1724</v>
      </c>
      <c r="M166" s="330">
        <v>574</v>
      </c>
      <c r="N166" s="271">
        <v>5829</v>
      </c>
      <c r="O166" s="271">
        <v>2915</v>
      </c>
      <c r="P166" s="271">
        <v>1457</v>
      </c>
      <c r="Q166" s="331">
        <v>486</v>
      </c>
      <c r="R166" s="279">
        <v>4575</v>
      </c>
      <c r="S166" s="271">
        <v>2288</v>
      </c>
      <c r="T166" s="271">
        <v>1144</v>
      </c>
      <c r="U166" s="330">
        <v>381</v>
      </c>
      <c r="V166" s="271">
        <v>3479</v>
      </c>
      <c r="W166" s="271">
        <v>1740</v>
      </c>
      <c r="X166" s="271">
        <v>870</v>
      </c>
      <c r="Y166" s="299">
        <v>290</v>
      </c>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row>
    <row r="167" spans="1:127" ht="19.2" hidden="1" x14ac:dyDescent="0.5">
      <c r="A167" s="345">
        <v>35</v>
      </c>
      <c r="B167" s="279">
        <v>13026</v>
      </c>
      <c r="C167" s="271">
        <v>6513</v>
      </c>
      <c r="D167" s="271">
        <v>3257</v>
      </c>
      <c r="E167" s="330">
        <v>1085</v>
      </c>
      <c r="F167" s="271">
        <v>10310</v>
      </c>
      <c r="G167" s="271">
        <v>5155</v>
      </c>
      <c r="H167" s="271">
        <v>2578</v>
      </c>
      <c r="I167" s="331">
        <v>859</v>
      </c>
      <c r="J167" s="279">
        <v>7646</v>
      </c>
      <c r="K167" s="271">
        <v>3823</v>
      </c>
      <c r="L167" s="271">
        <v>1912</v>
      </c>
      <c r="M167" s="330">
        <v>637</v>
      </c>
      <c r="N167" s="271">
        <v>6455</v>
      </c>
      <c r="O167" s="271">
        <v>3228</v>
      </c>
      <c r="P167" s="271">
        <v>1614</v>
      </c>
      <c r="Q167" s="331">
        <v>538</v>
      </c>
      <c r="R167" s="279">
        <v>5071</v>
      </c>
      <c r="S167" s="271">
        <v>2536</v>
      </c>
      <c r="T167" s="271">
        <v>1268</v>
      </c>
      <c r="U167" s="330">
        <v>422</v>
      </c>
      <c r="V167" s="271">
        <v>3855</v>
      </c>
      <c r="W167" s="271">
        <v>1928</v>
      </c>
      <c r="X167" s="271">
        <v>964</v>
      </c>
      <c r="Y167" s="299">
        <v>321</v>
      </c>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row>
    <row r="168" spans="1:127" ht="19.2" hidden="1" x14ac:dyDescent="0.5">
      <c r="A168" s="345">
        <v>40</v>
      </c>
      <c r="B168" s="279">
        <v>14740</v>
      </c>
      <c r="C168" s="271">
        <v>7370</v>
      </c>
      <c r="D168" s="271">
        <v>3685</v>
      </c>
      <c r="E168" s="330">
        <v>1228</v>
      </c>
      <c r="F168" s="271">
        <v>11653</v>
      </c>
      <c r="G168" s="271">
        <v>5827</v>
      </c>
      <c r="H168" s="271">
        <v>2913</v>
      </c>
      <c r="I168" s="331">
        <v>971</v>
      </c>
      <c r="J168" s="279">
        <v>8619</v>
      </c>
      <c r="K168" s="271">
        <v>4310</v>
      </c>
      <c r="L168" s="271">
        <v>2155</v>
      </c>
      <c r="M168" s="330">
        <v>718</v>
      </c>
      <c r="N168" s="271">
        <v>7284</v>
      </c>
      <c r="O168" s="271">
        <v>3642</v>
      </c>
      <c r="P168" s="271">
        <v>1821</v>
      </c>
      <c r="Q168" s="331">
        <v>607</v>
      </c>
      <c r="R168" s="279">
        <v>5723</v>
      </c>
      <c r="S168" s="271">
        <v>2862</v>
      </c>
      <c r="T168" s="271">
        <v>1431</v>
      </c>
      <c r="U168" s="330">
        <v>477</v>
      </c>
      <c r="V168" s="271">
        <v>4354</v>
      </c>
      <c r="W168" s="271">
        <v>2177</v>
      </c>
      <c r="X168" s="271">
        <v>1089</v>
      </c>
      <c r="Y168" s="299">
        <v>363</v>
      </c>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row>
    <row r="169" spans="1:127" ht="19.2" hidden="1" x14ac:dyDescent="0.5">
      <c r="A169" s="345">
        <v>45</v>
      </c>
      <c r="B169" s="279">
        <v>17124</v>
      </c>
      <c r="C169" s="271">
        <v>8562</v>
      </c>
      <c r="D169" s="271">
        <v>4281</v>
      </c>
      <c r="E169" s="330">
        <v>1426</v>
      </c>
      <c r="F169" s="271">
        <v>13533</v>
      </c>
      <c r="G169" s="271">
        <v>6767</v>
      </c>
      <c r="H169" s="271">
        <v>3383</v>
      </c>
      <c r="I169" s="331">
        <v>1127</v>
      </c>
      <c r="J169" s="279">
        <v>9995</v>
      </c>
      <c r="K169" s="271">
        <v>4998</v>
      </c>
      <c r="L169" s="271">
        <v>2499</v>
      </c>
      <c r="M169" s="330">
        <v>833</v>
      </c>
      <c r="N169" s="271">
        <v>8435</v>
      </c>
      <c r="O169" s="271">
        <v>4218</v>
      </c>
      <c r="P169" s="271">
        <v>2109</v>
      </c>
      <c r="Q169" s="331">
        <v>703</v>
      </c>
      <c r="R169" s="279">
        <v>6623</v>
      </c>
      <c r="S169" s="271">
        <v>3312</v>
      </c>
      <c r="T169" s="271">
        <v>1656</v>
      </c>
      <c r="U169" s="330">
        <v>552</v>
      </c>
      <c r="V169" s="271">
        <v>5035</v>
      </c>
      <c r="W169" s="271">
        <v>2518</v>
      </c>
      <c r="X169" s="271">
        <v>1259</v>
      </c>
      <c r="Y169" s="299">
        <v>419</v>
      </c>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row>
    <row r="170" spans="1:127" ht="19.2" hidden="1" x14ac:dyDescent="0.5">
      <c r="A170" s="345">
        <v>50</v>
      </c>
      <c r="B170" s="279">
        <v>18963</v>
      </c>
      <c r="C170" s="271">
        <v>9482</v>
      </c>
      <c r="D170" s="271">
        <v>4741</v>
      </c>
      <c r="E170" s="330">
        <v>1580</v>
      </c>
      <c r="F170" s="271">
        <v>14954</v>
      </c>
      <c r="G170" s="271">
        <v>7477</v>
      </c>
      <c r="H170" s="271">
        <v>3739</v>
      </c>
      <c r="I170" s="331">
        <v>1246</v>
      </c>
      <c r="J170" s="279">
        <v>10933</v>
      </c>
      <c r="K170" s="271">
        <v>5467</v>
      </c>
      <c r="L170" s="271">
        <v>2733</v>
      </c>
      <c r="M170" s="330">
        <v>911</v>
      </c>
      <c r="N170" s="271">
        <v>9228</v>
      </c>
      <c r="O170" s="271">
        <v>4614</v>
      </c>
      <c r="P170" s="271">
        <v>2307</v>
      </c>
      <c r="Q170" s="331">
        <v>769</v>
      </c>
      <c r="R170" s="279">
        <v>7236</v>
      </c>
      <c r="S170" s="271">
        <v>3618</v>
      </c>
      <c r="T170" s="271">
        <v>1809</v>
      </c>
      <c r="U170" s="330">
        <v>603</v>
      </c>
      <c r="V170" s="271">
        <v>5503</v>
      </c>
      <c r="W170" s="271">
        <v>2752</v>
      </c>
      <c r="X170" s="271">
        <v>1376</v>
      </c>
      <c r="Y170" s="299">
        <v>458</v>
      </c>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row>
    <row r="171" spans="1:127" ht="19.2" hidden="1" x14ac:dyDescent="0.5">
      <c r="A171" s="345">
        <v>55</v>
      </c>
      <c r="B171" s="279">
        <v>22446</v>
      </c>
      <c r="C171" s="271">
        <v>11223</v>
      </c>
      <c r="D171" s="271">
        <v>5612</v>
      </c>
      <c r="E171" s="330">
        <v>1870</v>
      </c>
      <c r="F171" s="271">
        <v>17699</v>
      </c>
      <c r="G171" s="271">
        <v>8850</v>
      </c>
      <c r="H171" s="271">
        <v>4425</v>
      </c>
      <c r="I171" s="331">
        <v>1474</v>
      </c>
      <c r="J171" s="279">
        <v>12908</v>
      </c>
      <c r="K171" s="271">
        <v>6454</v>
      </c>
      <c r="L171" s="271">
        <v>3227</v>
      </c>
      <c r="M171" s="330">
        <v>1075</v>
      </c>
      <c r="N171" s="271">
        <v>10914</v>
      </c>
      <c r="O171" s="271">
        <v>5457</v>
      </c>
      <c r="P171" s="271">
        <v>2729</v>
      </c>
      <c r="Q171" s="331">
        <v>909</v>
      </c>
      <c r="R171" s="279">
        <v>8574</v>
      </c>
      <c r="S171" s="271">
        <v>4287</v>
      </c>
      <c r="T171" s="271">
        <v>2144</v>
      </c>
      <c r="U171" s="330">
        <v>714</v>
      </c>
      <c r="V171" s="271">
        <v>6519</v>
      </c>
      <c r="W171" s="271">
        <v>3260</v>
      </c>
      <c r="X171" s="271">
        <v>1630</v>
      </c>
      <c r="Y171" s="299">
        <v>543</v>
      </c>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row>
    <row r="172" spans="1:127" ht="19.2" hidden="1" x14ac:dyDescent="0.5">
      <c r="A172" s="345">
        <v>60</v>
      </c>
      <c r="B172" s="279">
        <v>31036</v>
      </c>
      <c r="C172" s="271">
        <v>15518</v>
      </c>
      <c r="D172" s="271">
        <v>7759</v>
      </c>
      <c r="E172" s="330">
        <v>2585</v>
      </c>
      <c r="F172" s="271">
        <v>24426</v>
      </c>
      <c r="G172" s="271">
        <v>12213</v>
      </c>
      <c r="H172" s="271">
        <v>6107</v>
      </c>
      <c r="I172" s="331">
        <v>2035</v>
      </c>
      <c r="J172" s="279">
        <v>18106</v>
      </c>
      <c r="K172" s="271">
        <v>9053</v>
      </c>
      <c r="L172" s="271">
        <v>4527</v>
      </c>
      <c r="M172" s="330">
        <v>1508</v>
      </c>
      <c r="N172" s="271">
        <v>15174</v>
      </c>
      <c r="O172" s="271">
        <v>7587</v>
      </c>
      <c r="P172" s="271">
        <v>3794</v>
      </c>
      <c r="Q172" s="331">
        <v>1264</v>
      </c>
      <c r="R172" s="279">
        <v>11914</v>
      </c>
      <c r="S172" s="271">
        <v>5957</v>
      </c>
      <c r="T172" s="271">
        <v>2979</v>
      </c>
      <c r="U172" s="330">
        <v>992</v>
      </c>
      <c r="V172" s="271">
        <v>9055</v>
      </c>
      <c r="W172" s="271">
        <v>4528</v>
      </c>
      <c r="X172" s="271">
        <v>2264</v>
      </c>
      <c r="Y172" s="299">
        <v>754</v>
      </c>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row>
    <row r="173" spans="1:127" ht="19.2" hidden="1" x14ac:dyDescent="0.5">
      <c r="A173" s="345">
        <v>65</v>
      </c>
      <c r="B173" s="279">
        <v>42214</v>
      </c>
      <c r="C173" s="271">
        <v>21107</v>
      </c>
      <c r="D173" s="271">
        <v>10554</v>
      </c>
      <c r="E173" s="330">
        <v>3516</v>
      </c>
      <c r="F173" s="271">
        <v>33210</v>
      </c>
      <c r="G173" s="271">
        <v>16605</v>
      </c>
      <c r="H173" s="271">
        <v>8303</v>
      </c>
      <c r="I173" s="331">
        <v>2766</v>
      </c>
      <c r="J173" s="279">
        <v>24323</v>
      </c>
      <c r="K173" s="271">
        <v>12162</v>
      </c>
      <c r="L173" s="271">
        <v>6081</v>
      </c>
      <c r="M173" s="330">
        <v>2026</v>
      </c>
      <c r="N173" s="271">
        <v>20414</v>
      </c>
      <c r="O173" s="271">
        <v>10207</v>
      </c>
      <c r="P173" s="271">
        <v>5104</v>
      </c>
      <c r="Q173" s="331">
        <v>1700</v>
      </c>
      <c r="R173" s="279">
        <v>16029</v>
      </c>
      <c r="S173" s="271">
        <v>8015</v>
      </c>
      <c r="T173" s="271">
        <v>4007</v>
      </c>
      <c r="U173" s="330">
        <v>1335</v>
      </c>
      <c r="V173" s="271">
        <v>12178</v>
      </c>
      <c r="W173" s="271">
        <v>6089</v>
      </c>
      <c r="X173" s="271">
        <v>3045</v>
      </c>
      <c r="Y173" s="299">
        <v>1014</v>
      </c>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row>
    <row r="174" spans="1:127" ht="19.2" hidden="1" x14ac:dyDescent="0.5">
      <c r="A174" s="345">
        <v>70</v>
      </c>
      <c r="B174" s="279">
        <v>61098</v>
      </c>
      <c r="C174" s="271">
        <v>30549</v>
      </c>
      <c r="D174" s="271">
        <v>15275</v>
      </c>
      <c r="E174" s="330">
        <v>5089</v>
      </c>
      <c r="F174" s="271">
        <v>48019</v>
      </c>
      <c r="G174" s="271">
        <v>24010</v>
      </c>
      <c r="H174" s="271">
        <v>12005</v>
      </c>
      <c r="I174" s="331">
        <v>4000</v>
      </c>
      <c r="J174" s="279">
        <v>35134</v>
      </c>
      <c r="K174" s="271">
        <v>17567</v>
      </c>
      <c r="L174" s="271">
        <v>8784</v>
      </c>
      <c r="M174" s="330">
        <v>2927</v>
      </c>
      <c r="N174" s="271">
        <v>29509</v>
      </c>
      <c r="O174" s="271">
        <v>14755</v>
      </c>
      <c r="P174" s="271">
        <v>7377</v>
      </c>
      <c r="Q174" s="331">
        <v>2458</v>
      </c>
      <c r="R174" s="279">
        <v>23175</v>
      </c>
      <c r="S174" s="271">
        <v>11588</v>
      </c>
      <c r="T174" s="271">
        <v>5794</v>
      </c>
      <c r="U174" s="330">
        <v>1930</v>
      </c>
      <c r="V174" s="271">
        <v>17613</v>
      </c>
      <c r="W174" s="271">
        <v>8807</v>
      </c>
      <c r="X174" s="271">
        <v>4403</v>
      </c>
      <c r="Y174" s="299">
        <v>1467</v>
      </c>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row>
    <row r="175" spans="1:127" ht="19.2" hidden="1" x14ac:dyDescent="0.5">
      <c r="A175" s="345">
        <v>75</v>
      </c>
      <c r="B175" s="279">
        <v>76418</v>
      </c>
      <c r="C175" s="271">
        <v>38209</v>
      </c>
      <c r="D175" s="271">
        <v>19105</v>
      </c>
      <c r="E175" s="330">
        <v>6366</v>
      </c>
      <c r="F175" s="271">
        <v>60021</v>
      </c>
      <c r="G175" s="271">
        <v>30011</v>
      </c>
      <c r="H175" s="271">
        <v>15005</v>
      </c>
      <c r="I175" s="331">
        <v>5000</v>
      </c>
      <c r="J175" s="279">
        <v>43866</v>
      </c>
      <c r="K175" s="271">
        <v>21933</v>
      </c>
      <c r="L175" s="271">
        <v>10967</v>
      </c>
      <c r="M175" s="330">
        <v>3654</v>
      </c>
      <c r="N175" s="271">
        <v>36859</v>
      </c>
      <c r="O175" s="271">
        <v>18430</v>
      </c>
      <c r="P175" s="271">
        <v>9215</v>
      </c>
      <c r="Q175" s="331">
        <v>3070</v>
      </c>
      <c r="R175" s="279">
        <v>28958</v>
      </c>
      <c r="S175" s="271">
        <v>14479</v>
      </c>
      <c r="T175" s="271">
        <v>7240</v>
      </c>
      <c r="U175" s="330">
        <v>2412</v>
      </c>
      <c r="V175" s="271">
        <v>22010</v>
      </c>
      <c r="W175" s="271">
        <v>11005</v>
      </c>
      <c r="X175" s="271">
        <v>5503</v>
      </c>
      <c r="Y175" s="299">
        <v>1833</v>
      </c>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row>
    <row r="176" spans="1:127" ht="19.2" hidden="1" x14ac:dyDescent="0.5">
      <c r="A176" s="350">
        <v>80</v>
      </c>
      <c r="B176" s="279">
        <v>101558</v>
      </c>
      <c r="C176" s="271">
        <v>50779</v>
      </c>
      <c r="D176" s="271">
        <v>25390</v>
      </c>
      <c r="E176" s="334">
        <v>8460</v>
      </c>
      <c r="F176" s="271">
        <v>79755</v>
      </c>
      <c r="G176" s="271">
        <v>39878</v>
      </c>
      <c r="H176" s="271">
        <v>19939</v>
      </c>
      <c r="I176" s="335">
        <v>6644</v>
      </c>
      <c r="J176" s="279">
        <v>58235</v>
      </c>
      <c r="K176" s="271">
        <v>29118</v>
      </c>
      <c r="L176" s="271">
        <v>14559</v>
      </c>
      <c r="M176" s="334">
        <v>4851</v>
      </c>
      <c r="N176" s="271">
        <v>48913</v>
      </c>
      <c r="O176" s="271">
        <v>24457</v>
      </c>
      <c r="P176" s="271">
        <v>12228</v>
      </c>
      <c r="Q176" s="335">
        <v>4074</v>
      </c>
      <c r="R176" s="279">
        <v>38429</v>
      </c>
      <c r="S176" s="271">
        <v>19215</v>
      </c>
      <c r="T176" s="271">
        <v>9607</v>
      </c>
      <c r="U176" s="334">
        <v>3201</v>
      </c>
      <c r="V176" s="271">
        <v>29204</v>
      </c>
      <c r="W176" s="271">
        <v>14602</v>
      </c>
      <c r="X176" s="271">
        <v>7301</v>
      </c>
      <c r="Y176" s="299">
        <v>2433</v>
      </c>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row>
    <row r="177" spans="1:127" ht="19.2" hidden="1" x14ac:dyDescent="0.5">
      <c r="A177" s="374">
        <v>0</v>
      </c>
      <c r="B177" s="337" t="s">
        <v>51</v>
      </c>
      <c r="C177" s="338" t="s">
        <v>51</v>
      </c>
      <c r="D177" s="338" t="s">
        <v>51</v>
      </c>
      <c r="E177" s="376" t="s">
        <v>51</v>
      </c>
      <c r="F177" s="338" t="s">
        <v>51</v>
      </c>
      <c r="G177" s="338" t="s">
        <v>51</v>
      </c>
      <c r="H177" s="338" t="s">
        <v>51</v>
      </c>
      <c r="I177" s="377" t="s">
        <v>51</v>
      </c>
      <c r="J177" s="337" t="s">
        <v>51</v>
      </c>
      <c r="K177" s="338" t="s">
        <v>51</v>
      </c>
      <c r="L177" s="338" t="s">
        <v>51</v>
      </c>
      <c r="M177" s="376" t="s">
        <v>51</v>
      </c>
      <c r="N177" s="338" t="s">
        <v>51</v>
      </c>
      <c r="O177" s="338" t="s">
        <v>51</v>
      </c>
      <c r="P177" s="338" t="s">
        <v>51</v>
      </c>
      <c r="Q177" s="377" t="s">
        <v>51</v>
      </c>
      <c r="R177" s="337" t="s">
        <v>51</v>
      </c>
      <c r="S177" s="338" t="s">
        <v>51</v>
      </c>
      <c r="T177" s="338" t="s">
        <v>51</v>
      </c>
      <c r="U177" s="376" t="s">
        <v>51</v>
      </c>
      <c r="V177" s="338" t="s">
        <v>51</v>
      </c>
      <c r="W177" s="338" t="s">
        <v>51</v>
      </c>
      <c r="X177" s="338" t="s">
        <v>51</v>
      </c>
      <c r="Y177" s="376" t="s">
        <v>51</v>
      </c>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row>
    <row r="178" spans="1:127" ht="19.2" hidden="1" x14ac:dyDescent="0.5">
      <c r="A178" s="350">
        <v>1</v>
      </c>
      <c r="B178" s="279">
        <v>3708</v>
      </c>
      <c r="C178" s="271">
        <v>1854</v>
      </c>
      <c r="D178" s="271">
        <v>927</v>
      </c>
      <c r="E178" s="330">
        <v>309</v>
      </c>
      <c r="F178" s="271">
        <v>2850</v>
      </c>
      <c r="G178" s="271">
        <v>1425</v>
      </c>
      <c r="H178" s="271">
        <v>713</v>
      </c>
      <c r="I178" s="331">
        <v>237</v>
      </c>
      <c r="J178" s="279">
        <v>2126</v>
      </c>
      <c r="K178" s="271">
        <v>1063</v>
      </c>
      <c r="L178" s="271">
        <v>532</v>
      </c>
      <c r="M178" s="330">
        <v>177</v>
      </c>
      <c r="N178" s="271">
        <v>1781</v>
      </c>
      <c r="O178" s="271">
        <v>891</v>
      </c>
      <c r="P178" s="271">
        <v>445</v>
      </c>
      <c r="Q178" s="331">
        <v>148</v>
      </c>
      <c r="R178" s="279">
        <v>1543</v>
      </c>
      <c r="S178" s="271">
        <v>772</v>
      </c>
      <c r="T178" s="271">
        <v>386</v>
      </c>
      <c r="U178" s="330">
        <v>129</v>
      </c>
      <c r="V178" s="271">
        <v>1173</v>
      </c>
      <c r="W178" s="271">
        <v>587</v>
      </c>
      <c r="X178" s="271">
        <v>293</v>
      </c>
      <c r="Y178" s="299">
        <v>98</v>
      </c>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row>
    <row r="179" spans="1:127" ht="19.2" hidden="1" x14ac:dyDescent="0.5">
      <c r="A179" s="350">
        <v>2</v>
      </c>
      <c r="B179" s="279">
        <v>5843</v>
      </c>
      <c r="C179" s="271">
        <v>2922</v>
      </c>
      <c r="D179" s="271">
        <v>1461</v>
      </c>
      <c r="E179" s="330">
        <v>487</v>
      </c>
      <c r="F179" s="271">
        <v>4313</v>
      </c>
      <c r="G179" s="271">
        <v>2157</v>
      </c>
      <c r="H179" s="271">
        <v>1078</v>
      </c>
      <c r="I179" s="331">
        <v>359</v>
      </c>
      <c r="J179" s="279">
        <v>3375</v>
      </c>
      <c r="K179" s="271">
        <v>1688</v>
      </c>
      <c r="L179" s="271">
        <v>844</v>
      </c>
      <c r="M179" s="330">
        <v>281</v>
      </c>
      <c r="N179" s="271">
        <v>2806</v>
      </c>
      <c r="O179" s="271">
        <v>1403</v>
      </c>
      <c r="P179" s="271">
        <v>702</v>
      </c>
      <c r="Q179" s="331">
        <v>234</v>
      </c>
      <c r="R179" s="279">
        <v>2433</v>
      </c>
      <c r="S179" s="271">
        <v>1217</v>
      </c>
      <c r="T179" s="271">
        <v>608</v>
      </c>
      <c r="U179" s="330">
        <v>203</v>
      </c>
      <c r="V179" s="271">
        <v>1850</v>
      </c>
      <c r="W179" s="271">
        <v>925</v>
      </c>
      <c r="X179" s="271">
        <v>463</v>
      </c>
      <c r="Y179" s="299">
        <v>154</v>
      </c>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row>
    <row r="180" spans="1:127" ht="19.2" hidden="1" x14ac:dyDescent="0.5">
      <c r="A180" s="375">
        <v>3</v>
      </c>
      <c r="B180" s="281">
        <v>8461</v>
      </c>
      <c r="C180" s="282">
        <v>4231</v>
      </c>
      <c r="D180" s="282">
        <v>2115</v>
      </c>
      <c r="E180" s="332">
        <v>705</v>
      </c>
      <c r="F180" s="282">
        <v>6266</v>
      </c>
      <c r="G180" s="282">
        <v>3133</v>
      </c>
      <c r="H180" s="282">
        <v>1567</v>
      </c>
      <c r="I180" s="333">
        <v>522</v>
      </c>
      <c r="J180" s="281">
        <v>4899</v>
      </c>
      <c r="K180" s="282">
        <v>2450</v>
      </c>
      <c r="L180" s="282">
        <v>1225</v>
      </c>
      <c r="M180" s="332">
        <v>408</v>
      </c>
      <c r="N180" s="282">
        <v>4070</v>
      </c>
      <c r="O180" s="282">
        <v>2035</v>
      </c>
      <c r="P180" s="282">
        <v>1018</v>
      </c>
      <c r="Q180" s="333">
        <v>339</v>
      </c>
      <c r="R180" s="281">
        <v>3533</v>
      </c>
      <c r="S180" s="282">
        <v>1767</v>
      </c>
      <c r="T180" s="282">
        <v>883</v>
      </c>
      <c r="U180" s="332">
        <v>294</v>
      </c>
      <c r="V180" s="282">
        <v>2686</v>
      </c>
      <c r="W180" s="282">
        <v>1343</v>
      </c>
      <c r="X180" s="282">
        <v>672</v>
      </c>
      <c r="Y180" s="300">
        <v>224</v>
      </c>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row>
    <row r="181" spans="1:127" ht="19.2" hidden="1" x14ac:dyDescent="0.5">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row>
    <row r="182" spans="1:127" ht="19.2" hidden="1" customHeight="1" x14ac:dyDescent="0.5">
      <c r="A182" s="326" t="s">
        <v>106</v>
      </c>
      <c r="B182" s="313"/>
      <c r="C182" s="313"/>
      <c r="D182" s="313"/>
      <c r="E182" s="313"/>
      <c r="F182" s="313"/>
      <c r="G182" s="313"/>
      <c r="H182" s="313"/>
      <c r="I182" s="313"/>
      <c r="J182" s="313"/>
      <c r="K182" s="313"/>
      <c r="L182" s="313"/>
      <c r="M182" s="313"/>
      <c r="N182" s="313"/>
      <c r="O182" s="313"/>
      <c r="P182" s="313"/>
      <c r="Q182" s="313"/>
      <c r="R182" s="313"/>
      <c r="S182" s="313"/>
      <c r="T182" s="313"/>
      <c r="U182" s="313"/>
      <c r="V182" s="313"/>
      <c r="W182" s="313"/>
      <c r="X182" s="313"/>
      <c r="Y182" s="313"/>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row>
    <row r="183" spans="1:127" s="21" customFormat="1" ht="19.2" hidden="1" x14ac:dyDescent="0.5">
      <c r="A183" s="378" t="s">
        <v>101</v>
      </c>
      <c r="B183" s="302" t="s">
        <v>102</v>
      </c>
      <c r="C183" s="303" t="s">
        <v>103</v>
      </c>
      <c r="D183" s="303" t="s">
        <v>104</v>
      </c>
      <c r="E183" s="379" t="s">
        <v>105</v>
      </c>
      <c r="F183" s="303" t="s">
        <v>102</v>
      </c>
      <c r="G183" s="303" t="s">
        <v>103</v>
      </c>
      <c r="H183" s="303" t="s">
        <v>104</v>
      </c>
      <c r="I183" s="380" t="s">
        <v>105</v>
      </c>
      <c r="J183" s="302" t="s">
        <v>102</v>
      </c>
      <c r="K183" s="303" t="s">
        <v>103</v>
      </c>
      <c r="L183" s="303" t="s">
        <v>104</v>
      </c>
      <c r="M183" s="379" t="s">
        <v>105</v>
      </c>
      <c r="N183" s="303" t="s">
        <v>102</v>
      </c>
      <c r="O183" s="303" t="s">
        <v>103</v>
      </c>
      <c r="P183" s="303" t="s">
        <v>104</v>
      </c>
      <c r="Q183" s="380" t="s">
        <v>105</v>
      </c>
      <c r="R183" s="302" t="s">
        <v>102</v>
      </c>
      <c r="S183" s="303" t="s">
        <v>103</v>
      </c>
      <c r="T183" s="303" t="s">
        <v>104</v>
      </c>
      <c r="U183" s="379" t="s">
        <v>105</v>
      </c>
      <c r="V183" s="303" t="s">
        <v>102</v>
      </c>
      <c r="W183" s="303" t="s">
        <v>103</v>
      </c>
      <c r="X183" s="303" t="s">
        <v>104</v>
      </c>
      <c r="Y183" s="379" t="s">
        <v>105</v>
      </c>
    </row>
    <row r="184" spans="1:127" ht="19.2" hidden="1" x14ac:dyDescent="0.5">
      <c r="A184" s="345">
        <v>18</v>
      </c>
      <c r="B184" s="279">
        <v>3750</v>
      </c>
      <c r="C184" s="271">
        <v>1875</v>
      </c>
      <c r="D184" s="271">
        <v>938</v>
      </c>
      <c r="E184" s="330">
        <v>312</v>
      </c>
      <c r="F184" s="271">
        <v>2985</v>
      </c>
      <c r="G184" s="271">
        <v>1493</v>
      </c>
      <c r="H184" s="271">
        <v>746</v>
      </c>
      <c r="I184" s="331">
        <v>249</v>
      </c>
      <c r="J184" s="279">
        <v>2228</v>
      </c>
      <c r="K184" s="271">
        <v>1114</v>
      </c>
      <c r="L184" s="271">
        <v>557</v>
      </c>
      <c r="M184" s="330">
        <v>186</v>
      </c>
      <c r="N184" s="271">
        <v>1881</v>
      </c>
      <c r="O184" s="271">
        <v>941</v>
      </c>
      <c r="P184" s="271">
        <v>470</v>
      </c>
      <c r="Q184" s="331">
        <v>157</v>
      </c>
      <c r="R184" s="279">
        <v>1483</v>
      </c>
      <c r="S184" s="271">
        <v>742</v>
      </c>
      <c r="T184" s="271">
        <v>371</v>
      </c>
      <c r="U184" s="330">
        <v>124</v>
      </c>
      <c r="V184" s="271">
        <v>1126</v>
      </c>
      <c r="W184" s="271">
        <v>563</v>
      </c>
      <c r="X184" s="271">
        <v>282</v>
      </c>
      <c r="Y184" s="299">
        <v>94</v>
      </c>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row>
    <row r="185" spans="1:127" ht="19.2" hidden="1" x14ac:dyDescent="0.5">
      <c r="A185" s="345">
        <v>25</v>
      </c>
      <c r="B185" s="279">
        <v>4284</v>
      </c>
      <c r="C185" s="271">
        <v>2142</v>
      </c>
      <c r="D185" s="271">
        <v>1071</v>
      </c>
      <c r="E185" s="330">
        <v>357</v>
      </c>
      <c r="F185" s="271">
        <v>3399</v>
      </c>
      <c r="G185" s="271">
        <v>1700</v>
      </c>
      <c r="H185" s="271">
        <v>850</v>
      </c>
      <c r="I185" s="331">
        <v>283</v>
      </c>
      <c r="J185" s="279">
        <v>2530</v>
      </c>
      <c r="K185" s="271">
        <v>1265</v>
      </c>
      <c r="L185" s="271">
        <v>633</v>
      </c>
      <c r="M185" s="330">
        <v>211</v>
      </c>
      <c r="N185" s="271">
        <v>2140</v>
      </c>
      <c r="O185" s="271">
        <v>1070</v>
      </c>
      <c r="P185" s="271">
        <v>535</v>
      </c>
      <c r="Q185" s="331">
        <v>178</v>
      </c>
      <c r="R185" s="279">
        <v>1681</v>
      </c>
      <c r="S185" s="271">
        <v>841</v>
      </c>
      <c r="T185" s="271">
        <v>420</v>
      </c>
      <c r="U185" s="330">
        <v>140</v>
      </c>
      <c r="V185" s="271">
        <v>1278</v>
      </c>
      <c r="W185" s="271">
        <v>639</v>
      </c>
      <c r="X185" s="271">
        <v>320</v>
      </c>
      <c r="Y185" s="299">
        <v>106</v>
      </c>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row>
    <row r="186" spans="1:127" ht="19.2" hidden="1" x14ac:dyDescent="0.5">
      <c r="A186" s="345">
        <v>30</v>
      </c>
      <c r="B186" s="279">
        <v>4846</v>
      </c>
      <c r="C186" s="271">
        <v>2423</v>
      </c>
      <c r="D186" s="271">
        <v>1212</v>
      </c>
      <c r="E186" s="330">
        <v>404</v>
      </c>
      <c r="F186" s="271">
        <v>3845</v>
      </c>
      <c r="G186" s="271">
        <v>1923</v>
      </c>
      <c r="H186" s="271">
        <v>961</v>
      </c>
      <c r="I186" s="331">
        <v>320</v>
      </c>
      <c r="J186" s="279">
        <v>2851</v>
      </c>
      <c r="K186" s="271">
        <v>1426</v>
      </c>
      <c r="L186" s="271">
        <v>713</v>
      </c>
      <c r="M186" s="330">
        <v>237</v>
      </c>
      <c r="N186" s="271">
        <v>2410</v>
      </c>
      <c r="O186" s="271">
        <v>1205</v>
      </c>
      <c r="P186" s="271">
        <v>603</v>
      </c>
      <c r="Q186" s="331">
        <v>201</v>
      </c>
      <c r="R186" s="279">
        <v>1891</v>
      </c>
      <c r="S186" s="271">
        <v>946</v>
      </c>
      <c r="T186" s="271">
        <v>473</v>
      </c>
      <c r="U186" s="330">
        <v>158</v>
      </c>
      <c r="V186" s="271">
        <v>1440</v>
      </c>
      <c r="W186" s="271">
        <v>720</v>
      </c>
      <c r="X186" s="271">
        <v>360</v>
      </c>
      <c r="Y186" s="299">
        <v>120</v>
      </c>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row>
    <row r="187" spans="1:127" ht="19.2" hidden="1" x14ac:dyDescent="0.5">
      <c r="A187" s="345">
        <v>35</v>
      </c>
      <c r="B187" s="279">
        <v>5385</v>
      </c>
      <c r="C187" s="271">
        <v>2693</v>
      </c>
      <c r="D187" s="271">
        <v>1346</v>
      </c>
      <c r="E187" s="330">
        <v>449</v>
      </c>
      <c r="F187" s="271">
        <v>4261</v>
      </c>
      <c r="G187" s="271">
        <v>2131</v>
      </c>
      <c r="H187" s="271">
        <v>1065</v>
      </c>
      <c r="I187" s="331">
        <v>355</v>
      </c>
      <c r="J187" s="279">
        <v>3160</v>
      </c>
      <c r="K187" s="271">
        <v>1580</v>
      </c>
      <c r="L187" s="271">
        <v>790</v>
      </c>
      <c r="M187" s="330">
        <v>263</v>
      </c>
      <c r="N187" s="271">
        <v>2668</v>
      </c>
      <c r="O187" s="271">
        <v>1334</v>
      </c>
      <c r="P187" s="271">
        <v>667</v>
      </c>
      <c r="Q187" s="331">
        <v>222</v>
      </c>
      <c r="R187" s="279">
        <v>2096</v>
      </c>
      <c r="S187" s="271">
        <v>1048</v>
      </c>
      <c r="T187" s="271">
        <v>524</v>
      </c>
      <c r="U187" s="330">
        <v>175</v>
      </c>
      <c r="V187" s="271">
        <v>1595</v>
      </c>
      <c r="W187" s="271">
        <v>798</v>
      </c>
      <c r="X187" s="271">
        <v>399</v>
      </c>
      <c r="Y187" s="299">
        <v>133</v>
      </c>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row>
    <row r="188" spans="1:127" ht="19.2" hidden="1" x14ac:dyDescent="0.5">
      <c r="A188" s="345">
        <v>40</v>
      </c>
      <c r="B188" s="279">
        <v>6098</v>
      </c>
      <c r="C188" s="271">
        <v>3049</v>
      </c>
      <c r="D188" s="271">
        <v>1525</v>
      </c>
      <c r="E188" s="330">
        <v>508</v>
      </c>
      <c r="F188" s="271">
        <v>4818</v>
      </c>
      <c r="G188" s="271">
        <v>2409</v>
      </c>
      <c r="H188" s="271">
        <v>1205</v>
      </c>
      <c r="I188" s="331">
        <v>401</v>
      </c>
      <c r="J188" s="279">
        <v>3564</v>
      </c>
      <c r="K188" s="271">
        <v>1782</v>
      </c>
      <c r="L188" s="271">
        <v>891</v>
      </c>
      <c r="M188" s="330">
        <v>297</v>
      </c>
      <c r="N188" s="271">
        <v>3011</v>
      </c>
      <c r="O188" s="271">
        <v>1506</v>
      </c>
      <c r="P188" s="271">
        <v>753</v>
      </c>
      <c r="Q188" s="331">
        <v>251</v>
      </c>
      <c r="R188" s="279">
        <v>2366</v>
      </c>
      <c r="S188" s="271">
        <v>1183</v>
      </c>
      <c r="T188" s="271">
        <v>592</v>
      </c>
      <c r="U188" s="330">
        <v>197</v>
      </c>
      <c r="V188" s="271">
        <v>1799</v>
      </c>
      <c r="W188" s="271">
        <v>900</v>
      </c>
      <c r="X188" s="271">
        <v>450</v>
      </c>
      <c r="Y188" s="299">
        <v>150</v>
      </c>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row>
    <row r="189" spans="1:127" ht="19.2" hidden="1" x14ac:dyDescent="0.5">
      <c r="A189" s="345">
        <v>45</v>
      </c>
      <c r="B189" s="279">
        <v>7081</v>
      </c>
      <c r="C189" s="271">
        <v>3541</v>
      </c>
      <c r="D189" s="271">
        <v>1770</v>
      </c>
      <c r="E189" s="330">
        <v>590</v>
      </c>
      <c r="F189" s="271">
        <v>5596</v>
      </c>
      <c r="G189" s="271">
        <v>2798</v>
      </c>
      <c r="H189" s="271">
        <v>1399</v>
      </c>
      <c r="I189" s="331">
        <v>466</v>
      </c>
      <c r="J189" s="279">
        <v>4133</v>
      </c>
      <c r="K189" s="271">
        <v>2067</v>
      </c>
      <c r="L189" s="271">
        <v>1033</v>
      </c>
      <c r="M189" s="330">
        <v>344</v>
      </c>
      <c r="N189" s="271">
        <v>3488</v>
      </c>
      <c r="O189" s="271">
        <v>1744</v>
      </c>
      <c r="P189" s="271">
        <v>872</v>
      </c>
      <c r="Q189" s="331">
        <v>291</v>
      </c>
      <c r="R189" s="279">
        <v>2738</v>
      </c>
      <c r="S189" s="271">
        <v>1369</v>
      </c>
      <c r="T189" s="271">
        <v>685</v>
      </c>
      <c r="U189" s="330">
        <v>228</v>
      </c>
      <c r="V189" s="271">
        <v>2083</v>
      </c>
      <c r="W189" s="271">
        <v>1042</v>
      </c>
      <c r="X189" s="271">
        <v>521</v>
      </c>
      <c r="Y189" s="299">
        <v>174</v>
      </c>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row>
    <row r="190" spans="1:127" ht="19.2" hidden="1" x14ac:dyDescent="0.5">
      <c r="A190" s="345">
        <v>50</v>
      </c>
      <c r="B190" s="279">
        <v>7844</v>
      </c>
      <c r="C190" s="271">
        <v>3922</v>
      </c>
      <c r="D190" s="271">
        <v>1961</v>
      </c>
      <c r="E190" s="330">
        <v>653</v>
      </c>
      <c r="F190" s="271">
        <v>6184</v>
      </c>
      <c r="G190" s="271">
        <v>3092</v>
      </c>
      <c r="H190" s="271">
        <v>1546</v>
      </c>
      <c r="I190" s="331">
        <v>515</v>
      </c>
      <c r="J190" s="279">
        <v>4520</v>
      </c>
      <c r="K190" s="271">
        <v>2260</v>
      </c>
      <c r="L190" s="271">
        <v>1130</v>
      </c>
      <c r="M190" s="330">
        <v>377</v>
      </c>
      <c r="N190" s="271">
        <v>3816</v>
      </c>
      <c r="O190" s="271">
        <v>1908</v>
      </c>
      <c r="P190" s="271">
        <v>954</v>
      </c>
      <c r="Q190" s="331">
        <v>318</v>
      </c>
      <c r="R190" s="279">
        <v>2993</v>
      </c>
      <c r="S190" s="271">
        <v>1497</v>
      </c>
      <c r="T190" s="271">
        <v>748</v>
      </c>
      <c r="U190" s="330">
        <v>249</v>
      </c>
      <c r="V190" s="271">
        <v>2274</v>
      </c>
      <c r="W190" s="271">
        <v>1137</v>
      </c>
      <c r="X190" s="271">
        <v>569</v>
      </c>
      <c r="Y190" s="299">
        <v>189</v>
      </c>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row>
    <row r="191" spans="1:127" ht="19.2" hidden="1" x14ac:dyDescent="0.5">
      <c r="A191" s="345">
        <v>55</v>
      </c>
      <c r="B191" s="279">
        <v>9283</v>
      </c>
      <c r="C191" s="271">
        <v>4642</v>
      </c>
      <c r="D191" s="271">
        <v>2321</v>
      </c>
      <c r="E191" s="330">
        <v>773</v>
      </c>
      <c r="F191" s="271">
        <v>7319</v>
      </c>
      <c r="G191" s="271">
        <v>3660</v>
      </c>
      <c r="H191" s="271">
        <v>1830</v>
      </c>
      <c r="I191" s="331">
        <v>610</v>
      </c>
      <c r="J191" s="279">
        <v>5339</v>
      </c>
      <c r="K191" s="271">
        <v>2670</v>
      </c>
      <c r="L191" s="271">
        <v>1335</v>
      </c>
      <c r="M191" s="330">
        <v>445</v>
      </c>
      <c r="N191" s="271">
        <v>4514</v>
      </c>
      <c r="O191" s="271">
        <v>2257</v>
      </c>
      <c r="P191" s="271">
        <v>1129</v>
      </c>
      <c r="Q191" s="331">
        <v>376</v>
      </c>
      <c r="R191" s="279">
        <v>3544</v>
      </c>
      <c r="S191" s="271">
        <v>1772</v>
      </c>
      <c r="T191" s="271">
        <v>886</v>
      </c>
      <c r="U191" s="330">
        <v>295</v>
      </c>
      <c r="V191" s="271">
        <v>2696</v>
      </c>
      <c r="W191" s="271">
        <v>1348</v>
      </c>
      <c r="X191" s="271">
        <v>674</v>
      </c>
      <c r="Y191" s="299">
        <v>225</v>
      </c>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row>
    <row r="192" spans="1:127" ht="19.2" hidden="1" x14ac:dyDescent="0.5">
      <c r="A192" s="345">
        <v>60</v>
      </c>
      <c r="B192" s="279">
        <v>12834</v>
      </c>
      <c r="C192" s="271">
        <v>6417</v>
      </c>
      <c r="D192" s="271">
        <v>3209</v>
      </c>
      <c r="E192" s="330">
        <v>1069</v>
      </c>
      <c r="F192" s="271">
        <v>10103</v>
      </c>
      <c r="G192" s="271">
        <v>5052</v>
      </c>
      <c r="H192" s="271">
        <v>2526</v>
      </c>
      <c r="I192" s="331">
        <v>842</v>
      </c>
      <c r="J192" s="279">
        <v>7486</v>
      </c>
      <c r="K192" s="271">
        <v>3743</v>
      </c>
      <c r="L192" s="271">
        <v>1872</v>
      </c>
      <c r="M192" s="330">
        <v>624</v>
      </c>
      <c r="N192" s="271">
        <v>6273</v>
      </c>
      <c r="O192" s="271">
        <v>3137</v>
      </c>
      <c r="P192" s="271">
        <v>1568</v>
      </c>
      <c r="Q192" s="331">
        <v>523</v>
      </c>
      <c r="R192" s="279">
        <v>4926</v>
      </c>
      <c r="S192" s="271">
        <v>2463</v>
      </c>
      <c r="T192" s="271">
        <v>1232</v>
      </c>
      <c r="U192" s="330">
        <v>410</v>
      </c>
      <c r="V192" s="271">
        <v>3743</v>
      </c>
      <c r="W192" s="271">
        <v>1872</v>
      </c>
      <c r="X192" s="271">
        <v>936</v>
      </c>
      <c r="Y192" s="299">
        <v>312</v>
      </c>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row>
    <row r="193" spans="1:127" ht="19.2" hidden="1" x14ac:dyDescent="0.5">
      <c r="A193" s="345">
        <v>65</v>
      </c>
      <c r="B193" s="279">
        <v>17458</v>
      </c>
      <c r="C193" s="271">
        <v>8729</v>
      </c>
      <c r="D193" s="271">
        <v>4365</v>
      </c>
      <c r="E193" s="330">
        <v>1454</v>
      </c>
      <c r="F193" s="271">
        <v>13733</v>
      </c>
      <c r="G193" s="271">
        <v>6867</v>
      </c>
      <c r="H193" s="271">
        <v>3433</v>
      </c>
      <c r="I193" s="331">
        <v>1144</v>
      </c>
      <c r="J193" s="279">
        <v>10058</v>
      </c>
      <c r="K193" s="271">
        <v>5029</v>
      </c>
      <c r="L193" s="271">
        <v>2515</v>
      </c>
      <c r="M193" s="330">
        <v>838</v>
      </c>
      <c r="N193" s="271">
        <v>8440</v>
      </c>
      <c r="O193" s="271">
        <v>4220</v>
      </c>
      <c r="P193" s="271">
        <v>2110</v>
      </c>
      <c r="Q193" s="331">
        <v>703</v>
      </c>
      <c r="R193" s="279">
        <v>6628</v>
      </c>
      <c r="S193" s="271">
        <v>3314</v>
      </c>
      <c r="T193" s="271">
        <v>1657</v>
      </c>
      <c r="U193" s="330">
        <v>552</v>
      </c>
      <c r="V193" s="271">
        <v>5038</v>
      </c>
      <c r="W193" s="271">
        <v>2519</v>
      </c>
      <c r="X193" s="271">
        <v>1260</v>
      </c>
      <c r="Y193" s="299">
        <v>420</v>
      </c>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row>
    <row r="194" spans="1:127" ht="19.2" hidden="1" x14ac:dyDescent="0.5">
      <c r="A194" s="345">
        <v>70</v>
      </c>
      <c r="B194" s="279">
        <v>25265</v>
      </c>
      <c r="C194" s="271">
        <v>12633</v>
      </c>
      <c r="D194" s="271">
        <v>6316</v>
      </c>
      <c r="E194" s="330">
        <v>2105</v>
      </c>
      <c r="F194" s="271">
        <v>19859</v>
      </c>
      <c r="G194" s="271">
        <v>9930</v>
      </c>
      <c r="H194" s="271">
        <v>4965</v>
      </c>
      <c r="I194" s="331">
        <v>1654</v>
      </c>
      <c r="J194" s="279">
        <v>14529</v>
      </c>
      <c r="K194" s="271">
        <v>7265</v>
      </c>
      <c r="L194" s="271">
        <v>3632</v>
      </c>
      <c r="M194" s="330">
        <v>1210</v>
      </c>
      <c r="N194" s="271">
        <v>12204</v>
      </c>
      <c r="O194" s="271">
        <v>6102</v>
      </c>
      <c r="P194" s="271">
        <v>3051</v>
      </c>
      <c r="Q194" s="331">
        <v>1017</v>
      </c>
      <c r="R194" s="279">
        <v>9584</v>
      </c>
      <c r="S194" s="271">
        <v>4792</v>
      </c>
      <c r="T194" s="271">
        <v>2396</v>
      </c>
      <c r="U194" s="330">
        <v>798</v>
      </c>
      <c r="V194" s="271">
        <v>7286</v>
      </c>
      <c r="W194" s="271">
        <v>3643</v>
      </c>
      <c r="X194" s="271">
        <v>1822</v>
      </c>
      <c r="Y194" s="299">
        <v>607</v>
      </c>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row>
    <row r="195" spans="1:127" ht="19.2" hidden="1" x14ac:dyDescent="0.5">
      <c r="A195" s="345">
        <v>75</v>
      </c>
      <c r="B195" s="279">
        <v>31603</v>
      </c>
      <c r="C195" s="271">
        <v>15802</v>
      </c>
      <c r="D195" s="271">
        <v>7901</v>
      </c>
      <c r="E195" s="330">
        <v>2633</v>
      </c>
      <c r="F195" s="271">
        <v>24820</v>
      </c>
      <c r="G195" s="271">
        <v>12410</v>
      </c>
      <c r="H195" s="271">
        <v>6205</v>
      </c>
      <c r="I195" s="331">
        <v>2068</v>
      </c>
      <c r="J195" s="279">
        <v>18139</v>
      </c>
      <c r="K195" s="271">
        <v>9070</v>
      </c>
      <c r="L195" s="271">
        <v>4535</v>
      </c>
      <c r="M195" s="330">
        <v>1511</v>
      </c>
      <c r="N195" s="271">
        <v>15245</v>
      </c>
      <c r="O195" s="271">
        <v>7623</v>
      </c>
      <c r="P195" s="271">
        <v>3811</v>
      </c>
      <c r="Q195" s="331">
        <v>1270</v>
      </c>
      <c r="R195" s="279">
        <v>11971</v>
      </c>
      <c r="S195" s="271">
        <v>5986</v>
      </c>
      <c r="T195" s="271">
        <v>2993</v>
      </c>
      <c r="U195" s="330">
        <v>997</v>
      </c>
      <c r="V195" s="271">
        <v>9099</v>
      </c>
      <c r="W195" s="271">
        <v>4550</v>
      </c>
      <c r="X195" s="271">
        <v>2275</v>
      </c>
      <c r="Y195" s="299">
        <v>758</v>
      </c>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row>
    <row r="196" spans="1:127" ht="19.2" hidden="1" x14ac:dyDescent="0.5">
      <c r="A196" s="350">
        <v>80</v>
      </c>
      <c r="B196" s="279">
        <v>41996</v>
      </c>
      <c r="C196" s="271">
        <v>20998</v>
      </c>
      <c r="D196" s="271">
        <v>10499</v>
      </c>
      <c r="E196" s="334">
        <v>3498</v>
      </c>
      <c r="F196" s="271">
        <v>32980</v>
      </c>
      <c r="G196" s="271">
        <v>16490</v>
      </c>
      <c r="H196" s="271">
        <v>8245</v>
      </c>
      <c r="I196" s="335">
        <v>2747</v>
      </c>
      <c r="J196" s="279">
        <v>24079</v>
      </c>
      <c r="K196" s="271">
        <v>12040</v>
      </c>
      <c r="L196" s="271">
        <v>6020</v>
      </c>
      <c r="M196" s="334">
        <v>2006</v>
      </c>
      <c r="N196" s="271">
        <v>20226</v>
      </c>
      <c r="O196" s="271">
        <v>10113</v>
      </c>
      <c r="P196" s="271">
        <v>5057</v>
      </c>
      <c r="Q196" s="335">
        <v>1685</v>
      </c>
      <c r="R196" s="279">
        <v>15893</v>
      </c>
      <c r="S196" s="271">
        <v>7947</v>
      </c>
      <c r="T196" s="271">
        <v>3973</v>
      </c>
      <c r="U196" s="334">
        <v>1324</v>
      </c>
      <c r="V196" s="271">
        <v>12076</v>
      </c>
      <c r="W196" s="271">
        <v>6038</v>
      </c>
      <c r="X196" s="271">
        <v>3019</v>
      </c>
      <c r="Y196" s="299">
        <v>1006</v>
      </c>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row>
    <row r="197" spans="1:127" ht="19.2" hidden="1" x14ac:dyDescent="0.5">
      <c r="A197" s="374">
        <v>0</v>
      </c>
      <c r="B197" s="337" t="s">
        <v>51</v>
      </c>
      <c r="C197" s="338" t="s">
        <v>51</v>
      </c>
      <c r="D197" s="338" t="s">
        <v>51</v>
      </c>
      <c r="E197" s="376" t="s">
        <v>51</v>
      </c>
      <c r="F197" s="338" t="s">
        <v>51</v>
      </c>
      <c r="G197" s="338" t="s">
        <v>51</v>
      </c>
      <c r="H197" s="338" t="s">
        <v>51</v>
      </c>
      <c r="I197" s="377" t="s">
        <v>51</v>
      </c>
      <c r="J197" s="337" t="s">
        <v>51</v>
      </c>
      <c r="K197" s="338" t="s">
        <v>51</v>
      </c>
      <c r="L197" s="338" t="s">
        <v>51</v>
      </c>
      <c r="M197" s="376" t="s">
        <v>51</v>
      </c>
      <c r="N197" s="338" t="s">
        <v>51</v>
      </c>
      <c r="O197" s="338" t="s">
        <v>51</v>
      </c>
      <c r="P197" s="338" t="s">
        <v>51</v>
      </c>
      <c r="Q197" s="377" t="s">
        <v>51</v>
      </c>
      <c r="R197" s="337" t="s">
        <v>51</v>
      </c>
      <c r="S197" s="338" t="s">
        <v>51</v>
      </c>
      <c r="T197" s="338" t="s">
        <v>51</v>
      </c>
      <c r="U197" s="376" t="s">
        <v>51</v>
      </c>
      <c r="V197" s="338" t="s">
        <v>51</v>
      </c>
      <c r="W197" s="338" t="s">
        <v>51</v>
      </c>
      <c r="X197" s="338" t="s">
        <v>51</v>
      </c>
      <c r="Y197" s="376" t="s">
        <v>51</v>
      </c>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row>
    <row r="198" spans="1:127" ht="19.2" hidden="1" x14ac:dyDescent="0.5">
      <c r="A198" s="350">
        <v>1</v>
      </c>
      <c r="B198" s="279">
        <v>1531</v>
      </c>
      <c r="C198" s="271">
        <v>766</v>
      </c>
      <c r="D198" s="271">
        <v>383</v>
      </c>
      <c r="E198" s="330">
        <v>128</v>
      </c>
      <c r="F198" s="271">
        <v>1179</v>
      </c>
      <c r="G198" s="271">
        <v>590</v>
      </c>
      <c r="H198" s="271">
        <v>295</v>
      </c>
      <c r="I198" s="331">
        <v>98</v>
      </c>
      <c r="J198" s="279">
        <v>881</v>
      </c>
      <c r="K198" s="271">
        <v>441</v>
      </c>
      <c r="L198" s="271">
        <v>220</v>
      </c>
      <c r="M198" s="330">
        <v>73</v>
      </c>
      <c r="N198" s="271">
        <v>738</v>
      </c>
      <c r="O198" s="271">
        <v>369</v>
      </c>
      <c r="P198" s="271">
        <v>185</v>
      </c>
      <c r="Q198" s="331">
        <v>61</v>
      </c>
      <c r="R198" s="279">
        <v>639</v>
      </c>
      <c r="S198" s="271">
        <v>320</v>
      </c>
      <c r="T198" s="271">
        <v>160</v>
      </c>
      <c r="U198" s="330">
        <v>53</v>
      </c>
      <c r="V198" s="271">
        <v>485</v>
      </c>
      <c r="W198" s="271">
        <v>243</v>
      </c>
      <c r="X198" s="271">
        <v>121</v>
      </c>
      <c r="Y198" s="299">
        <v>40</v>
      </c>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row>
    <row r="199" spans="1:127" ht="19.2" hidden="1" x14ac:dyDescent="0.5">
      <c r="A199" s="350">
        <v>2</v>
      </c>
      <c r="B199" s="279">
        <v>2416</v>
      </c>
      <c r="C199" s="271">
        <v>1208</v>
      </c>
      <c r="D199" s="271">
        <v>604</v>
      </c>
      <c r="E199" s="330">
        <v>201</v>
      </c>
      <c r="F199" s="271">
        <v>1785</v>
      </c>
      <c r="G199" s="271">
        <v>893</v>
      </c>
      <c r="H199" s="271">
        <v>446</v>
      </c>
      <c r="I199" s="331">
        <v>149</v>
      </c>
      <c r="J199" s="279">
        <v>1393</v>
      </c>
      <c r="K199" s="271">
        <v>697</v>
      </c>
      <c r="L199" s="271">
        <v>348</v>
      </c>
      <c r="M199" s="330">
        <v>116</v>
      </c>
      <c r="N199" s="271">
        <v>1161</v>
      </c>
      <c r="O199" s="271">
        <v>581</v>
      </c>
      <c r="P199" s="271">
        <v>290</v>
      </c>
      <c r="Q199" s="331">
        <v>97</v>
      </c>
      <c r="R199" s="279">
        <v>1005</v>
      </c>
      <c r="S199" s="271">
        <v>503</v>
      </c>
      <c r="T199" s="271">
        <v>251</v>
      </c>
      <c r="U199" s="330">
        <v>84</v>
      </c>
      <c r="V199" s="271">
        <v>765</v>
      </c>
      <c r="W199" s="271">
        <v>383</v>
      </c>
      <c r="X199" s="271">
        <v>191</v>
      </c>
      <c r="Y199" s="299">
        <v>64</v>
      </c>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row>
    <row r="200" spans="1:127" ht="19.2" hidden="1" x14ac:dyDescent="0.5">
      <c r="A200" s="375">
        <v>3</v>
      </c>
      <c r="B200" s="281">
        <v>3500</v>
      </c>
      <c r="C200" s="282">
        <v>1750</v>
      </c>
      <c r="D200" s="282">
        <v>875</v>
      </c>
      <c r="E200" s="332">
        <v>292</v>
      </c>
      <c r="F200" s="282">
        <v>2590</v>
      </c>
      <c r="G200" s="282">
        <v>1295</v>
      </c>
      <c r="H200" s="282">
        <v>648</v>
      </c>
      <c r="I200" s="333">
        <v>216</v>
      </c>
      <c r="J200" s="281">
        <v>2025</v>
      </c>
      <c r="K200" s="282">
        <v>1013</v>
      </c>
      <c r="L200" s="282">
        <v>506</v>
      </c>
      <c r="M200" s="332">
        <v>169</v>
      </c>
      <c r="N200" s="282">
        <v>1681</v>
      </c>
      <c r="O200" s="282">
        <v>841</v>
      </c>
      <c r="P200" s="282">
        <v>420</v>
      </c>
      <c r="Q200" s="333">
        <v>140</v>
      </c>
      <c r="R200" s="281">
        <v>1463</v>
      </c>
      <c r="S200" s="282">
        <v>732</v>
      </c>
      <c r="T200" s="282">
        <v>366</v>
      </c>
      <c r="U200" s="332">
        <v>122</v>
      </c>
      <c r="V200" s="282">
        <v>1110</v>
      </c>
      <c r="W200" s="282">
        <v>555</v>
      </c>
      <c r="X200" s="282">
        <v>278</v>
      </c>
      <c r="Y200" s="300">
        <v>92</v>
      </c>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row>
    <row r="201" spans="1:127" ht="19.2" hidden="1" x14ac:dyDescent="0.5">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row>
    <row r="202" spans="1:127" ht="19.8" hidden="1" thickBot="1" x14ac:dyDescent="0.55000000000000004">
      <c r="A202" s="59"/>
      <c r="B202" s="59"/>
      <c r="C202" s="59"/>
      <c r="D202" s="59"/>
      <c r="E202" s="59"/>
      <c r="F202" s="59"/>
      <c r="G202" s="59"/>
      <c r="H202" s="59"/>
      <c r="I202" s="59"/>
      <c r="J202" s="59"/>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row>
    <row r="203" spans="1:127" ht="19.8" hidden="1" thickBot="1" x14ac:dyDescent="0.55000000000000004">
      <c r="A203" s="153" t="s">
        <v>107</v>
      </c>
      <c r="B203" s="766" t="s">
        <v>108</v>
      </c>
      <c r="C203" s="767"/>
      <c r="D203" s="767"/>
      <c r="E203" s="768"/>
      <c r="F203" s="766" t="s">
        <v>109</v>
      </c>
      <c r="G203" s="767"/>
      <c r="H203" s="767"/>
      <c r="I203" s="768"/>
      <c r="J203" s="766" t="s">
        <v>110</v>
      </c>
      <c r="K203" s="767"/>
      <c r="L203" s="767"/>
      <c r="M203" s="768"/>
      <c r="N203" s="766" t="s">
        <v>111</v>
      </c>
      <c r="O203" s="767"/>
      <c r="P203" s="767"/>
      <c r="Q203" s="768"/>
      <c r="R203" s="766" t="s">
        <v>112</v>
      </c>
      <c r="S203" s="767"/>
      <c r="T203" s="767"/>
      <c r="U203" s="768"/>
      <c r="V203" s="766" t="s">
        <v>306</v>
      </c>
      <c r="W203" s="767"/>
      <c r="X203" s="767"/>
      <c r="Y203" s="768"/>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row>
    <row r="204" spans="1:127" ht="19.8" hidden="1" thickBot="1" x14ac:dyDescent="0.55000000000000004">
      <c r="A204" s="139" t="s">
        <v>307</v>
      </c>
      <c r="B204" s="245">
        <v>420</v>
      </c>
      <c r="C204" s="246">
        <v>210</v>
      </c>
      <c r="D204" s="246">
        <v>105</v>
      </c>
      <c r="E204" s="247">
        <v>35</v>
      </c>
      <c r="F204" s="245">
        <v>420</v>
      </c>
      <c r="G204" s="246">
        <v>210</v>
      </c>
      <c r="H204" s="246">
        <v>105</v>
      </c>
      <c r="I204" s="247">
        <v>35</v>
      </c>
      <c r="J204" s="245">
        <v>420</v>
      </c>
      <c r="K204" s="246">
        <v>210</v>
      </c>
      <c r="L204" s="246">
        <v>105</v>
      </c>
      <c r="M204" s="247">
        <v>35</v>
      </c>
      <c r="N204" s="245">
        <v>420</v>
      </c>
      <c r="O204" s="246">
        <v>210</v>
      </c>
      <c r="P204" s="246">
        <v>105</v>
      </c>
      <c r="Q204" s="247">
        <v>35</v>
      </c>
      <c r="R204" s="245">
        <v>420</v>
      </c>
      <c r="S204" s="246">
        <v>210</v>
      </c>
      <c r="T204" s="246">
        <v>105</v>
      </c>
      <c r="U204" s="247">
        <v>35</v>
      </c>
      <c r="V204" s="245">
        <v>420</v>
      </c>
      <c r="W204" s="246">
        <v>210</v>
      </c>
      <c r="X204" s="246">
        <v>105</v>
      </c>
      <c r="Y204" s="247">
        <v>35</v>
      </c>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row>
    <row r="205" spans="1:127" ht="19.2" hidden="1" x14ac:dyDescent="0.5">
      <c r="I205" s="59"/>
      <c r="J205" s="59"/>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row>
    <row r="206" spans="1:127" ht="19.2" hidden="1" x14ac:dyDescent="0.5">
      <c r="A206" s="59"/>
      <c r="B206" s="59"/>
      <c r="C206" s="59"/>
      <c r="D206" s="59"/>
      <c r="E206" s="59"/>
      <c r="F206" s="59"/>
      <c r="G206" s="59"/>
      <c r="H206" s="59"/>
      <c r="I206" s="59"/>
      <c r="J206" s="59"/>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row>
    <row r="207" spans="1:127" ht="19.2" hidden="1" x14ac:dyDescent="0.5">
      <c r="A207" s="59"/>
      <c r="B207" s="59"/>
      <c r="C207" s="59"/>
      <c r="D207" s="59"/>
      <c r="E207" s="59"/>
      <c r="F207" s="59"/>
      <c r="G207" s="59"/>
      <c r="H207" s="59"/>
      <c r="I207" s="59"/>
      <c r="J207" s="59"/>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row>
    <row r="208" spans="1:127" ht="19.2" hidden="1" x14ac:dyDescent="0.5">
      <c r="A208" s="59"/>
      <c r="B208" s="59"/>
      <c r="C208" s="59"/>
      <c r="D208" s="59"/>
      <c r="E208" s="59"/>
      <c r="F208" s="59"/>
      <c r="G208" s="59"/>
      <c r="H208" s="59"/>
      <c r="I208" s="59"/>
      <c r="J208" s="59"/>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row>
    <row r="209" spans="1:20" s="2" customFormat="1" ht="19.2" hidden="1" x14ac:dyDescent="0.5">
      <c r="B209" s="776" t="s">
        <v>115</v>
      </c>
      <c r="C209" s="776"/>
      <c r="D209" s="776"/>
      <c r="E209" s="776"/>
      <c r="F209" s="776"/>
      <c r="G209" s="776"/>
      <c r="H209" s="776"/>
      <c r="I209" s="776"/>
      <c r="M209" s="776" t="s">
        <v>116</v>
      </c>
      <c r="N209" s="776"/>
      <c r="O209" s="776"/>
      <c r="P209" s="776"/>
      <c r="Q209" s="776"/>
      <c r="R209" s="776"/>
      <c r="S209" s="776"/>
      <c r="T209" s="776"/>
    </row>
    <row r="210" spans="1:20" s="2" customFormat="1" ht="19.2" hidden="1" x14ac:dyDescent="0.5">
      <c r="B210" s="775" t="s">
        <v>37</v>
      </c>
      <c r="C210" s="773"/>
      <c r="D210" s="773"/>
      <c r="E210" s="774"/>
      <c r="F210" s="773" t="s">
        <v>117</v>
      </c>
      <c r="G210" s="773"/>
      <c r="H210" s="773"/>
      <c r="I210" s="774"/>
      <c r="M210" s="775" t="s">
        <v>37</v>
      </c>
      <c r="N210" s="773"/>
      <c r="O210" s="773"/>
      <c r="P210" s="774"/>
      <c r="Q210" s="773" t="s">
        <v>117</v>
      </c>
      <c r="R210" s="773"/>
      <c r="S210" s="773"/>
      <c r="T210" s="774"/>
    </row>
    <row r="211" spans="1:20" s="2" customFormat="1" ht="19.2" hidden="1" x14ac:dyDescent="0.5">
      <c r="B211" s="381" t="s">
        <v>102</v>
      </c>
      <c r="C211" s="382" t="s">
        <v>103</v>
      </c>
      <c r="D211" s="382" t="s">
        <v>104</v>
      </c>
      <c r="E211" s="370" t="s">
        <v>105</v>
      </c>
      <c r="F211" s="382" t="s">
        <v>102</v>
      </c>
      <c r="G211" s="382" t="s">
        <v>103</v>
      </c>
      <c r="H211" s="382" t="s">
        <v>104</v>
      </c>
      <c r="I211" s="370" t="s">
        <v>118</v>
      </c>
      <c r="M211" s="381" t="s">
        <v>102</v>
      </c>
      <c r="N211" s="382" t="s">
        <v>103</v>
      </c>
      <c r="O211" s="382" t="s">
        <v>104</v>
      </c>
      <c r="P211" s="370" t="s">
        <v>118</v>
      </c>
      <c r="Q211" s="382" t="s">
        <v>102</v>
      </c>
      <c r="R211" s="382" t="s">
        <v>103</v>
      </c>
      <c r="S211" s="382" t="s">
        <v>104</v>
      </c>
      <c r="T211" s="370" t="s">
        <v>118</v>
      </c>
    </row>
    <row r="212" spans="1:20" s="2" customFormat="1" ht="19.2" hidden="1" x14ac:dyDescent="0.5">
      <c r="A212" s="368">
        <v>18</v>
      </c>
      <c r="B212" s="316" t="s">
        <v>51</v>
      </c>
      <c r="C212" s="301" t="s">
        <v>51</v>
      </c>
      <c r="D212" s="301" t="s">
        <v>51</v>
      </c>
      <c r="E212" s="317" t="s">
        <v>51</v>
      </c>
      <c r="F212" s="301" t="s">
        <v>51</v>
      </c>
      <c r="G212" s="301" t="s">
        <v>51</v>
      </c>
      <c r="H212" s="301" t="s">
        <v>51</v>
      </c>
      <c r="I212" s="317" t="s">
        <v>51</v>
      </c>
      <c r="L212" s="368">
        <v>18</v>
      </c>
      <c r="M212" s="316">
        <v>816</v>
      </c>
      <c r="N212" s="301">
        <v>408</v>
      </c>
      <c r="O212" s="301">
        <v>204</v>
      </c>
      <c r="P212" s="317">
        <v>68</v>
      </c>
      <c r="Q212" s="301">
        <v>848</v>
      </c>
      <c r="R212" s="301">
        <v>424</v>
      </c>
      <c r="S212" s="301">
        <v>212</v>
      </c>
      <c r="T212" s="317">
        <v>71</v>
      </c>
    </row>
    <row r="213" spans="1:20" s="2" customFormat="1" ht="19.2" hidden="1" x14ac:dyDescent="0.5">
      <c r="A213" s="368">
        <v>19</v>
      </c>
      <c r="B213" s="316" t="s">
        <v>51</v>
      </c>
      <c r="C213" s="301" t="s">
        <v>51</v>
      </c>
      <c r="D213" s="301" t="s">
        <v>51</v>
      </c>
      <c r="E213" s="317" t="s">
        <v>51</v>
      </c>
      <c r="F213" s="301" t="s">
        <v>51</v>
      </c>
      <c r="G213" s="301" t="s">
        <v>51</v>
      </c>
      <c r="H213" s="301" t="s">
        <v>51</v>
      </c>
      <c r="I213" s="317" t="s">
        <v>51</v>
      </c>
      <c r="L213" s="368">
        <v>19</v>
      </c>
      <c r="M213" s="316">
        <v>830</v>
      </c>
      <c r="N213" s="301">
        <v>415</v>
      </c>
      <c r="O213" s="301">
        <v>208</v>
      </c>
      <c r="P213" s="317">
        <v>69</v>
      </c>
      <c r="Q213" s="301">
        <v>864</v>
      </c>
      <c r="R213" s="301">
        <v>432</v>
      </c>
      <c r="S213" s="301">
        <v>216</v>
      </c>
      <c r="T213" s="317">
        <v>72</v>
      </c>
    </row>
    <row r="214" spans="1:20" s="2" customFormat="1" ht="19.2" hidden="1" x14ac:dyDescent="0.5">
      <c r="A214" s="368">
        <v>20</v>
      </c>
      <c r="B214" s="316" t="s">
        <v>51</v>
      </c>
      <c r="C214" s="301" t="s">
        <v>51</v>
      </c>
      <c r="D214" s="301" t="s">
        <v>51</v>
      </c>
      <c r="E214" s="317" t="s">
        <v>51</v>
      </c>
      <c r="F214" s="301" t="s">
        <v>51</v>
      </c>
      <c r="G214" s="301" t="s">
        <v>51</v>
      </c>
      <c r="H214" s="301" t="s">
        <v>51</v>
      </c>
      <c r="I214" s="317" t="s">
        <v>51</v>
      </c>
      <c r="L214" s="368">
        <v>20</v>
      </c>
      <c r="M214" s="316">
        <v>848</v>
      </c>
      <c r="N214" s="301">
        <v>424</v>
      </c>
      <c r="O214" s="301">
        <v>212</v>
      </c>
      <c r="P214" s="317">
        <v>71</v>
      </c>
      <c r="Q214" s="301">
        <v>881</v>
      </c>
      <c r="R214" s="301">
        <v>441</v>
      </c>
      <c r="S214" s="301">
        <v>220</v>
      </c>
      <c r="T214" s="317">
        <v>73</v>
      </c>
    </row>
    <row r="215" spans="1:20" s="2" customFormat="1" ht="19.2" hidden="1" x14ac:dyDescent="0.5">
      <c r="A215" s="368">
        <v>21</v>
      </c>
      <c r="B215" s="316" t="s">
        <v>51</v>
      </c>
      <c r="C215" s="301" t="s">
        <v>51</v>
      </c>
      <c r="D215" s="301" t="s">
        <v>51</v>
      </c>
      <c r="E215" s="317" t="s">
        <v>51</v>
      </c>
      <c r="F215" s="301" t="s">
        <v>51</v>
      </c>
      <c r="G215" s="301" t="s">
        <v>51</v>
      </c>
      <c r="H215" s="301" t="s">
        <v>51</v>
      </c>
      <c r="I215" s="317" t="s">
        <v>51</v>
      </c>
      <c r="L215" s="368">
        <v>21</v>
      </c>
      <c r="M215" s="316">
        <v>864</v>
      </c>
      <c r="N215" s="301">
        <v>432</v>
      </c>
      <c r="O215" s="301">
        <v>216</v>
      </c>
      <c r="P215" s="317">
        <v>72</v>
      </c>
      <c r="Q215" s="301">
        <v>895</v>
      </c>
      <c r="R215" s="301">
        <v>448</v>
      </c>
      <c r="S215" s="301">
        <v>224</v>
      </c>
      <c r="T215" s="317">
        <v>75</v>
      </c>
    </row>
    <row r="216" spans="1:20" s="2" customFormat="1" ht="19.2" hidden="1" x14ac:dyDescent="0.5">
      <c r="A216" s="368">
        <v>22</v>
      </c>
      <c r="B216" s="316" t="s">
        <v>51</v>
      </c>
      <c r="C216" s="301" t="s">
        <v>51</v>
      </c>
      <c r="D216" s="301" t="s">
        <v>51</v>
      </c>
      <c r="E216" s="317" t="s">
        <v>51</v>
      </c>
      <c r="F216" s="301" t="s">
        <v>51</v>
      </c>
      <c r="G216" s="301" t="s">
        <v>51</v>
      </c>
      <c r="H216" s="301" t="s">
        <v>51</v>
      </c>
      <c r="I216" s="317" t="s">
        <v>51</v>
      </c>
      <c r="L216" s="368">
        <v>22</v>
      </c>
      <c r="M216" s="316">
        <v>864</v>
      </c>
      <c r="N216" s="301">
        <v>432</v>
      </c>
      <c r="O216" s="301">
        <v>216</v>
      </c>
      <c r="P216" s="317">
        <v>72</v>
      </c>
      <c r="Q216" s="301">
        <v>895</v>
      </c>
      <c r="R216" s="301">
        <v>448</v>
      </c>
      <c r="S216" s="301">
        <v>224</v>
      </c>
      <c r="T216" s="317">
        <v>75</v>
      </c>
    </row>
    <row r="217" spans="1:20" s="2" customFormat="1" ht="19.2" hidden="1" x14ac:dyDescent="0.5">
      <c r="A217" s="368">
        <v>23</v>
      </c>
      <c r="B217" s="316" t="s">
        <v>51</v>
      </c>
      <c r="C217" s="301" t="s">
        <v>51</v>
      </c>
      <c r="D217" s="301" t="s">
        <v>51</v>
      </c>
      <c r="E217" s="317" t="s">
        <v>51</v>
      </c>
      <c r="F217" s="301" t="s">
        <v>51</v>
      </c>
      <c r="G217" s="301" t="s">
        <v>51</v>
      </c>
      <c r="H217" s="301" t="s">
        <v>51</v>
      </c>
      <c r="I217" s="317" t="s">
        <v>51</v>
      </c>
      <c r="L217" s="368">
        <v>23</v>
      </c>
      <c r="M217" s="316">
        <v>881</v>
      </c>
      <c r="N217" s="301">
        <v>441</v>
      </c>
      <c r="O217" s="301">
        <v>220</v>
      </c>
      <c r="P217" s="317">
        <v>73</v>
      </c>
      <c r="Q217" s="301">
        <v>912</v>
      </c>
      <c r="R217" s="301">
        <v>456</v>
      </c>
      <c r="S217" s="301">
        <v>228</v>
      </c>
      <c r="T217" s="317">
        <v>76</v>
      </c>
    </row>
    <row r="218" spans="1:20" s="2" customFormat="1" ht="19.2" hidden="1" x14ac:dyDescent="0.5">
      <c r="A218" s="368">
        <v>24</v>
      </c>
      <c r="B218" s="316" t="s">
        <v>51</v>
      </c>
      <c r="C218" s="301" t="s">
        <v>51</v>
      </c>
      <c r="D218" s="301" t="s">
        <v>51</v>
      </c>
      <c r="E218" s="317" t="s">
        <v>51</v>
      </c>
      <c r="F218" s="301" t="s">
        <v>51</v>
      </c>
      <c r="G218" s="301" t="s">
        <v>51</v>
      </c>
      <c r="H218" s="301" t="s">
        <v>51</v>
      </c>
      <c r="I218" s="317" t="s">
        <v>51</v>
      </c>
      <c r="L218" s="368">
        <v>24</v>
      </c>
      <c r="M218" s="316">
        <v>895</v>
      </c>
      <c r="N218" s="301">
        <v>448</v>
      </c>
      <c r="O218" s="301">
        <v>224</v>
      </c>
      <c r="P218" s="317">
        <v>75</v>
      </c>
      <c r="Q218" s="301">
        <v>927</v>
      </c>
      <c r="R218" s="301">
        <v>464</v>
      </c>
      <c r="S218" s="301">
        <v>232</v>
      </c>
      <c r="T218" s="317">
        <v>77</v>
      </c>
    </row>
    <row r="219" spans="1:20" s="2" customFormat="1" ht="19.2" hidden="1" x14ac:dyDescent="0.5">
      <c r="A219" s="368">
        <v>25</v>
      </c>
      <c r="B219" s="316" t="s">
        <v>51</v>
      </c>
      <c r="C219" s="301" t="s">
        <v>51</v>
      </c>
      <c r="D219" s="301" t="s">
        <v>51</v>
      </c>
      <c r="E219" s="317" t="s">
        <v>51</v>
      </c>
      <c r="F219" s="301" t="s">
        <v>51</v>
      </c>
      <c r="G219" s="301" t="s">
        <v>51</v>
      </c>
      <c r="H219" s="301" t="s">
        <v>51</v>
      </c>
      <c r="I219" s="317" t="s">
        <v>51</v>
      </c>
      <c r="L219" s="368">
        <v>25</v>
      </c>
      <c r="M219" s="316">
        <v>943</v>
      </c>
      <c r="N219" s="301">
        <v>472</v>
      </c>
      <c r="O219" s="301">
        <v>236</v>
      </c>
      <c r="P219" s="317">
        <v>79</v>
      </c>
      <c r="Q219" s="301">
        <v>992</v>
      </c>
      <c r="R219" s="301">
        <v>496</v>
      </c>
      <c r="S219" s="301">
        <v>248</v>
      </c>
      <c r="T219" s="317">
        <v>83</v>
      </c>
    </row>
    <row r="220" spans="1:20" s="2" customFormat="1" ht="19.2" hidden="1" x14ac:dyDescent="0.5">
      <c r="A220" s="368">
        <v>26</v>
      </c>
      <c r="B220" s="316" t="s">
        <v>51</v>
      </c>
      <c r="C220" s="301" t="s">
        <v>51</v>
      </c>
      <c r="D220" s="301" t="s">
        <v>51</v>
      </c>
      <c r="E220" s="317" t="s">
        <v>51</v>
      </c>
      <c r="F220" s="301" t="s">
        <v>51</v>
      </c>
      <c r="G220" s="301" t="s">
        <v>51</v>
      </c>
      <c r="H220" s="301" t="s">
        <v>51</v>
      </c>
      <c r="I220" s="317" t="s">
        <v>51</v>
      </c>
      <c r="L220" s="368">
        <v>26</v>
      </c>
      <c r="M220" s="316">
        <v>960</v>
      </c>
      <c r="N220" s="301">
        <v>480</v>
      </c>
      <c r="O220" s="301">
        <v>240</v>
      </c>
      <c r="P220" s="317">
        <v>80</v>
      </c>
      <c r="Q220" s="301">
        <v>1007</v>
      </c>
      <c r="R220" s="301">
        <v>504</v>
      </c>
      <c r="S220" s="301">
        <v>252</v>
      </c>
      <c r="T220" s="317">
        <v>84</v>
      </c>
    </row>
    <row r="221" spans="1:20" s="2" customFormat="1" ht="19.2" hidden="1" x14ac:dyDescent="0.5">
      <c r="A221" s="368">
        <v>27</v>
      </c>
      <c r="B221" s="316" t="s">
        <v>51</v>
      </c>
      <c r="C221" s="301" t="s">
        <v>51</v>
      </c>
      <c r="D221" s="301" t="s">
        <v>51</v>
      </c>
      <c r="E221" s="317" t="s">
        <v>51</v>
      </c>
      <c r="F221" s="301" t="s">
        <v>51</v>
      </c>
      <c r="G221" s="301" t="s">
        <v>51</v>
      </c>
      <c r="H221" s="301" t="s">
        <v>51</v>
      </c>
      <c r="I221" s="317" t="s">
        <v>51</v>
      </c>
      <c r="L221" s="368">
        <v>27</v>
      </c>
      <c r="M221" s="316">
        <v>976</v>
      </c>
      <c r="N221" s="301">
        <v>488</v>
      </c>
      <c r="O221" s="301">
        <v>244</v>
      </c>
      <c r="P221" s="317">
        <v>81</v>
      </c>
      <c r="Q221" s="301">
        <v>1023</v>
      </c>
      <c r="R221" s="301">
        <v>512</v>
      </c>
      <c r="S221" s="301">
        <v>256</v>
      </c>
      <c r="T221" s="317">
        <v>85</v>
      </c>
    </row>
    <row r="222" spans="1:20" s="2" customFormat="1" ht="19.2" hidden="1" x14ac:dyDescent="0.5">
      <c r="A222" s="368">
        <v>28</v>
      </c>
      <c r="B222" s="316" t="s">
        <v>51</v>
      </c>
      <c r="C222" s="301" t="s">
        <v>51</v>
      </c>
      <c r="D222" s="301" t="s">
        <v>51</v>
      </c>
      <c r="E222" s="317" t="s">
        <v>51</v>
      </c>
      <c r="F222" s="301" t="s">
        <v>51</v>
      </c>
      <c r="G222" s="301" t="s">
        <v>51</v>
      </c>
      <c r="H222" s="301" t="s">
        <v>51</v>
      </c>
      <c r="I222" s="317" t="s">
        <v>51</v>
      </c>
      <c r="L222" s="368">
        <v>28</v>
      </c>
      <c r="M222" s="316">
        <v>1007</v>
      </c>
      <c r="N222" s="301">
        <v>504</v>
      </c>
      <c r="O222" s="301">
        <v>252</v>
      </c>
      <c r="P222" s="317">
        <v>84</v>
      </c>
      <c r="Q222" s="301">
        <v>1039</v>
      </c>
      <c r="R222" s="301">
        <v>520</v>
      </c>
      <c r="S222" s="301">
        <v>260</v>
      </c>
      <c r="T222" s="317">
        <v>87</v>
      </c>
    </row>
    <row r="223" spans="1:20" s="2" customFormat="1" ht="19.2" hidden="1" x14ac:dyDescent="0.5">
      <c r="A223" s="368">
        <v>29</v>
      </c>
      <c r="B223" s="316" t="s">
        <v>51</v>
      </c>
      <c r="C223" s="301" t="s">
        <v>51</v>
      </c>
      <c r="D223" s="301" t="s">
        <v>51</v>
      </c>
      <c r="E223" s="317" t="s">
        <v>51</v>
      </c>
      <c r="F223" s="301" t="s">
        <v>51</v>
      </c>
      <c r="G223" s="301" t="s">
        <v>51</v>
      </c>
      <c r="H223" s="301" t="s">
        <v>51</v>
      </c>
      <c r="I223" s="317" t="s">
        <v>51</v>
      </c>
      <c r="L223" s="368">
        <v>29</v>
      </c>
      <c r="M223" s="316">
        <v>1023</v>
      </c>
      <c r="N223" s="301">
        <v>512</v>
      </c>
      <c r="O223" s="301">
        <v>256</v>
      </c>
      <c r="P223" s="317">
        <v>85</v>
      </c>
      <c r="Q223" s="301">
        <v>1057</v>
      </c>
      <c r="R223" s="301">
        <v>529</v>
      </c>
      <c r="S223" s="301">
        <v>264</v>
      </c>
      <c r="T223" s="317">
        <v>88</v>
      </c>
    </row>
    <row r="224" spans="1:20" s="2" customFormat="1" ht="19.2" hidden="1" x14ac:dyDescent="0.5">
      <c r="A224" s="368">
        <v>30</v>
      </c>
      <c r="B224" s="316" t="s">
        <v>51</v>
      </c>
      <c r="C224" s="301" t="s">
        <v>51</v>
      </c>
      <c r="D224" s="301" t="s">
        <v>51</v>
      </c>
      <c r="E224" s="317" t="s">
        <v>51</v>
      </c>
      <c r="F224" s="301" t="s">
        <v>51</v>
      </c>
      <c r="G224" s="301" t="s">
        <v>51</v>
      </c>
      <c r="H224" s="301" t="s">
        <v>51</v>
      </c>
      <c r="I224" s="317" t="s">
        <v>51</v>
      </c>
      <c r="L224" s="368">
        <v>30</v>
      </c>
      <c r="M224" s="316">
        <v>1057</v>
      </c>
      <c r="N224" s="301">
        <v>529</v>
      </c>
      <c r="O224" s="301">
        <v>264</v>
      </c>
      <c r="P224" s="317">
        <v>88</v>
      </c>
      <c r="Q224" s="301">
        <v>1280</v>
      </c>
      <c r="R224" s="301">
        <v>640</v>
      </c>
      <c r="S224" s="301">
        <v>320</v>
      </c>
      <c r="T224" s="317">
        <v>107</v>
      </c>
    </row>
    <row r="225" spans="1:20" s="2" customFormat="1" ht="19.2" hidden="1" x14ac:dyDescent="0.5">
      <c r="A225" s="368">
        <v>31</v>
      </c>
      <c r="B225" s="316" t="s">
        <v>51</v>
      </c>
      <c r="C225" s="301" t="s">
        <v>51</v>
      </c>
      <c r="D225" s="301" t="s">
        <v>51</v>
      </c>
      <c r="E225" s="317" t="s">
        <v>51</v>
      </c>
      <c r="F225" s="301" t="s">
        <v>51</v>
      </c>
      <c r="G225" s="301" t="s">
        <v>51</v>
      </c>
      <c r="H225" s="301" t="s">
        <v>51</v>
      </c>
      <c r="I225" s="317" t="s">
        <v>51</v>
      </c>
      <c r="L225" s="368">
        <v>31</v>
      </c>
      <c r="M225" s="316">
        <v>1071</v>
      </c>
      <c r="N225" s="301">
        <v>536</v>
      </c>
      <c r="O225" s="301">
        <v>268</v>
      </c>
      <c r="P225" s="317">
        <v>89</v>
      </c>
      <c r="Q225" s="301">
        <v>1296</v>
      </c>
      <c r="R225" s="301">
        <v>648</v>
      </c>
      <c r="S225" s="301">
        <v>324</v>
      </c>
      <c r="T225" s="317">
        <v>108</v>
      </c>
    </row>
    <row r="226" spans="1:20" s="2" customFormat="1" ht="19.2" hidden="1" x14ac:dyDescent="0.5">
      <c r="A226" s="368">
        <v>32</v>
      </c>
      <c r="B226" s="316" t="s">
        <v>51</v>
      </c>
      <c r="C226" s="301" t="s">
        <v>51</v>
      </c>
      <c r="D226" s="301" t="s">
        <v>51</v>
      </c>
      <c r="E226" s="317" t="s">
        <v>51</v>
      </c>
      <c r="F226" s="301" t="s">
        <v>51</v>
      </c>
      <c r="G226" s="301" t="s">
        <v>51</v>
      </c>
      <c r="H226" s="301" t="s">
        <v>51</v>
      </c>
      <c r="I226" s="317" t="s">
        <v>51</v>
      </c>
      <c r="L226" s="368">
        <v>32</v>
      </c>
      <c r="M226" s="316">
        <v>1088</v>
      </c>
      <c r="N226" s="301">
        <v>544</v>
      </c>
      <c r="O226" s="301">
        <v>272</v>
      </c>
      <c r="P226" s="317">
        <v>91</v>
      </c>
      <c r="Q226" s="301">
        <v>1328</v>
      </c>
      <c r="R226" s="301">
        <v>664</v>
      </c>
      <c r="S226" s="301">
        <v>332</v>
      </c>
      <c r="T226" s="317">
        <v>111</v>
      </c>
    </row>
    <row r="227" spans="1:20" s="2" customFormat="1" ht="19.2" hidden="1" x14ac:dyDescent="0.5">
      <c r="A227" s="368">
        <v>33</v>
      </c>
      <c r="B227" s="316" t="s">
        <v>51</v>
      </c>
      <c r="C227" s="301" t="s">
        <v>51</v>
      </c>
      <c r="D227" s="301" t="s">
        <v>51</v>
      </c>
      <c r="E227" s="317" t="s">
        <v>51</v>
      </c>
      <c r="F227" s="301" t="s">
        <v>51</v>
      </c>
      <c r="G227" s="301" t="s">
        <v>51</v>
      </c>
      <c r="H227" s="301" t="s">
        <v>51</v>
      </c>
      <c r="I227" s="299" t="s">
        <v>51</v>
      </c>
      <c r="L227" s="368">
        <v>33</v>
      </c>
      <c r="M227" s="316">
        <v>1119</v>
      </c>
      <c r="N227" s="301">
        <v>560</v>
      </c>
      <c r="O227" s="301">
        <v>280</v>
      </c>
      <c r="P227" s="317">
        <v>93</v>
      </c>
      <c r="Q227" s="301">
        <v>1343</v>
      </c>
      <c r="R227" s="301">
        <v>672</v>
      </c>
      <c r="S227" s="301">
        <v>336</v>
      </c>
      <c r="T227" s="299">
        <v>112</v>
      </c>
    </row>
    <row r="228" spans="1:20" s="2" customFormat="1" ht="19.2" hidden="1" x14ac:dyDescent="0.5">
      <c r="A228" s="368">
        <v>34</v>
      </c>
      <c r="B228" s="316" t="s">
        <v>51</v>
      </c>
      <c r="C228" s="301" t="s">
        <v>51</v>
      </c>
      <c r="D228" s="301" t="s">
        <v>51</v>
      </c>
      <c r="E228" s="317" t="s">
        <v>51</v>
      </c>
      <c r="F228" s="301" t="s">
        <v>51</v>
      </c>
      <c r="G228" s="301" t="s">
        <v>51</v>
      </c>
      <c r="H228" s="301" t="s">
        <v>51</v>
      </c>
      <c r="I228" s="299" t="s">
        <v>51</v>
      </c>
      <c r="L228" s="368">
        <v>34</v>
      </c>
      <c r="M228" s="316">
        <v>1135</v>
      </c>
      <c r="N228" s="301">
        <v>568</v>
      </c>
      <c r="O228" s="301">
        <v>284</v>
      </c>
      <c r="P228" s="317">
        <v>95</v>
      </c>
      <c r="Q228" s="301">
        <v>1375</v>
      </c>
      <c r="R228" s="301">
        <v>688</v>
      </c>
      <c r="S228" s="301">
        <v>344</v>
      </c>
      <c r="T228" s="299">
        <v>115</v>
      </c>
    </row>
    <row r="229" spans="1:20" s="2" customFormat="1" ht="19.2" hidden="1" x14ac:dyDescent="0.5">
      <c r="A229" s="368">
        <v>35</v>
      </c>
      <c r="B229" s="316" t="s">
        <v>51</v>
      </c>
      <c r="C229" s="301" t="s">
        <v>51</v>
      </c>
      <c r="D229" s="301" t="s">
        <v>51</v>
      </c>
      <c r="E229" s="317" t="s">
        <v>51</v>
      </c>
      <c r="F229" s="301" t="s">
        <v>51</v>
      </c>
      <c r="G229" s="301" t="s">
        <v>51</v>
      </c>
      <c r="H229" s="301" t="s">
        <v>51</v>
      </c>
      <c r="I229" s="299" t="s">
        <v>51</v>
      </c>
      <c r="L229" s="368">
        <v>35</v>
      </c>
      <c r="M229" s="316">
        <v>1169</v>
      </c>
      <c r="N229" s="301">
        <v>585</v>
      </c>
      <c r="O229" s="301">
        <v>292</v>
      </c>
      <c r="P229" s="317">
        <v>97</v>
      </c>
      <c r="Q229" s="301">
        <v>1407</v>
      </c>
      <c r="R229" s="301">
        <v>704</v>
      </c>
      <c r="S229" s="301">
        <v>352</v>
      </c>
      <c r="T229" s="299">
        <v>117</v>
      </c>
    </row>
    <row r="230" spans="1:20" s="2" customFormat="1" ht="19.2" hidden="1" x14ac:dyDescent="0.5">
      <c r="A230" s="368">
        <v>36</v>
      </c>
      <c r="B230" s="316" t="s">
        <v>51</v>
      </c>
      <c r="C230" s="301" t="s">
        <v>51</v>
      </c>
      <c r="D230" s="301" t="s">
        <v>51</v>
      </c>
      <c r="E230" s="317" t="s">
        <v>51</v>
      </c>
      <c r="F230" s="301" t="s">
        <v>51</v>
      </c>
      <c r="G230" s="301" t="s">
        <v>51</v>
      </c>
      <c r="H230" s="301" t="s">
        <v>51</v>
      </c>
      <c r="I230" s="299" t="s">
        <v>51</v>
      </c>
      <c r="L230" s="368">
        <v>36</v>
      </c>
      <c r="M230" s="316">
        <v>1183</v>
      </c>
      <c r="N230" s="301">
        <v>592</v>
      </c>
      <c r="O230" s="301">
        <v>296</v>
      </c>
      <c r="P230" s="317">
        <v>99</v>
      </c>
      <c r="Q230" s="301">
        <v>1440</v>
      </c>
      <c r="R230" s="301">
        <v>720</v>
      </c>
      <c r="S230" s="301">
        <v>360</v>
      </c>
      <c r="T230" s="299">
        <v>120</v>
      </c>
    </row>
    <row r="231" spans="1:20" s="2" customFormat="1" ht="19.2" hidden="1" x14ac:dyDescent="0.5">
      <c r="A231" s="368">
        <v>37</v>
      </c>
      <c r="B231" s="316" t="s">
        <v>51</v>
      </c>
      <c r="C231" s="301" t="s">
        <v>51</v>
      </c>
      <c r="D231" s="301" t="s">
        <v>51</v>
      </c>
      <c r="E231" s="317" t="s">
        <v>51</v>
      </c>
      <c r="F231" s="301" t="s">
        <v>51</v>
      </c>
      <c r="G231" s="301" t="s">
        <v>51</v>
      </c>
      <c r="H231" s="301" t="s">
        <v>51</v>
      </c>
      <c r="I231" s="317" t="s">
        <v>51</v>
      </c>
      <c r="L231" s="368">
        <v>37</v>
      </c>
      <c r="M231" s="316">
        <v>1200</v>
      </c>
      <c r="N231" s="301">
        <v>600</v>
      </c>
      <c r="O231" s="301">
        <v>300</v>
      </c>
      <c r="P231" s="317">
        <v>100</v>
      </c>
      <c r="Q231" s="301">
        <v>1455</v>
      </c>
      <c r="R231" s="301">
        <v>728</v>
      </c>
      <c r="S231" s="301">
        <v>364</v>
      </c>
      <c r="T231" s="317">
        <v>121</v>
      </c>
    </row>
    <row r="232" spans="1:20" s="2" customFormat="1" ht="19.2" hidden="1" x14ac:dyDescent="0.5">
      <c r="A232" s="368">
        <v>38</v>
      </c>
      <c r="B232" s="316" t="s">
        <v>51</v>
      </c>
      <c r="C232" s="301" t="s">
        <v>51</v>
      </c>
      <c r="D232" s="301" t="s">
        <v>51</v>
      </c>
      <c r="E232" s="317" t="s">
        <v>51</v>
      </c>
      <c r="F232" s="301" t="s">
        <v>51</v>
      </c>
      <c r="G232" s="301" t="s">
        <v>51</v>
      </c>
      <c r="H232" s="301" t="s">
        <v>51</v>
      </c>
      <c r="I232" s="317" t="s">
        <v>51</v>
      </c>
      <c r="L232" s="368">
        <v>38</v>
      </c>
      <c r="M232" s="316">
        <v>1231</v>
      </c>
      <c r="N232" s="301">
        <v>616</v>
      </c>
      <c r="O232" s="301">
        <v>308</v>
      </c>
      <c r="P232" s="317">
        <v>103</v>
      </c>
      <c r="Q232" s="301">
        <v>1487</v>
      </c>
      <c r="R232" s="301">
        <v>744</v>
      </c>
      <c r="S232" s="301">
        <v>372</v>
      </c>
      <c r="T232" s="317">
        <v>124</v>
      </c>
    </row>
    <row r="233" spans="1:20" s="2" customFormat="1" ht="19.2" hidden="1" x14ac:dyDescent="0.5">
      <c r="A233" s="368">
        <v>39</v>
      </c>
      <c r="B233" s="316" t="s">
        <v>51</v>
      </c>
      <c r="C233" s="301" t="s">
        <v>51</v>
      </c>
      <c r="D233" s="301" t="s">
        <v>51</v>
      </c>
      <c r="E233" s="317" t="s">
        <v>51</v>
      </c>
      <c r="F233" s="301" t="s">
        <v>51</v>
      </c>
      <c r="G233" s="301" t="s">
        <v>51</v>
      </c>
      <c r="H233" s="301" t="s">
        <v>51</v>
      </c>
      <c r="I233" s="317" t="s">
        <v>51</v>
      </c>
      <c r="L233" s="368">
        <v>39</v>
      </c>
      <c r="M233" s="316">
        <v>1247</v>
      </c>
      <c r="N233" s="301">
        <v>624</v>
      </c>
      <c r="O233" s="301">
        <v>312</v>
      </c>
      <c r="P233" s="317">
        <v>104</v>
      </c>
      <c r="Q233" s="301">
        <v>1519</v>
      </c>
      <c r="R233" s="301">
        <v>760</v>
      </c>
      <c r="S233" s="301">
        <v>380</v>
      </c>
      <c r="T233" s="317">
        <v>127</v>
      </c>
    </row>
    <row r="234" spans="1:20" s="2" customFormat="1" ht="19.2" hidden="1" x14ac:dyDescent="0.5">
      <c r="A234" s="368">
        <v>40</v>
      </c>
      <c r="B234" s="316" t="s">
        <v>51</v>
      </c>
      <c r="C234" s="301" t="s">
        <v>51</v>
      </c>
      <c r="D234" s="301" t="s">
        <v>51</v>
      </c>
      <c r="E234" s="317" t="s">
        <v>51</v>
      </c>
      <c r="F234" s="301" t="s">
        <v>51</v>
      </c>
      <c r="G234" s="301" t="s">
        <v>51</v>
      </c>
      <c r="H234" s="301" t="s">
        <v>51</v>
      </c>
      <c r="I234" s="317" t="s">
        <v>51</v>
      </c>
      <c r="L234" s="368">
        <v>40</v>
      </c>
      <c r="M234" s="316">
        <v>1328</v>
      </c>
      <c r="N234" s="301">
        <v>664</v>
      </c>
      <c r="O234" s="301">
        <v>332</v>
      </c>
      <c r="P234" s="317">
        <v>111</v>
      </c>
      <c r="Q234" s="301">
        <v>1616</v>
      </c>
      <c r="R234" s="301">
        <v>808</v>
      </c>
      <c r="S234" s="301">
        <v>404</v>
      </c>
      <c r="T234" s="317">
        <v>135</v>
      </c>
    </row>
    <row r="235" spans="1:20" s="2" customFormat="1" ht="19.2" hidden="1" x14ac:dyDescent="0.5">
      <c r="A235" s="368">
        <v>41</v>
      </c>
      <c r="B235" s="316" t="s">
        <v>51</v>
      </c>
      <c r="C235" s="301" t="s">
        <v>51</v>
      </c>
      <c r="D235" s="301" t="s">
        <v>51</v>
      </c>
      <c r="E235" s="317" t="s">
        <v>51</v>
      </c>
      <c r="F235" s="301" t="s">
        <v>51</v>
      </c>
      <c r="G235" s="301" t="s">
        <v>51</v>
      </c>
      <c r="H235" s="301" t="s">
        <v>51</v>
      </c>
      <c r="I235" s="317" t="s">
        <v>51</v>
      </c>
      <c r="L235" s="368">
        <v>41</v>
      </c>
      <c r="M235" s="316">
        <v>1359</v>
      </c>
      <c r="N235" s="301">
        <v>680</v>
      </c>
      <c r="O235" s="301">
        <v>340</v>
      </c>
      <c r="P235" s="317">
        <v>113</v>
      </c>
      <c r="Q235" s="301">
        <v>1647</v>
      </c>
      <c r="R235" s="301">
        <v>824</v>
      </c>
      <c r="S235" s="301">
        <v>412</v>
      </c>
      <c r="T235" s="317">
        <v>137</v>
      </c>
    </row>
    <row r="236" spans="1:20" s="2" customFormat="1" ht="19.2" hidden="1" x14ac:dyDescent="0.5">
      <c r="A236" s="368">
        <v>42</v>
      </c>
      <c r="B236" s="316" t="s">
        <v>51</v>
      </c>
      <c r="C236" s="301" t="s">
        <v>51</v>
      </c>
      <c r="D236" s="301" t="s">
        <v>51</v>
      </c>
      <c r="E236" s="317" t="s">
        <v>51</v>
      </c>
      <c r="F236" s="301" t="s">
        <v>51</v>
      </c>
      <c r="G236" s="301" t="s">
        <v>51</v>
      </c>
      <c r="H236" s="301" t="s">
        <v>51</v>
      </c>
      <c r="I236" s="317" t="s">
        <v>51</v>
      </c>
      <c r="L236" s="368">
        <v>42</v>
      </c>
      <c r="M236" s="316">
        <v>1375</v>
      </c>
      <c r="N236" s="301">
        <v>688</v>
      </c>
      <c r="O236" s="301">
        <v>344</v>
      </c>
      <c r="P236" s="317">
        <v>115</v>
      </c>
      <c r="Q236" s="301">
        <v>1680</v>
      </c>
      <c r="R236" s="301">
        <v>840</v>
      </c>
      <c r="S236" s="301">
        <v>420</v>
      </c>
      <c r="T236" s="317">
        <v>140</v>
      </c>
    </row>
    <row r="237" spans="1:20" s="2" customFormat="1" ht="19.2" hidden="1" x14ac:dyDescent="0.5">
      <c r="A237" s="368">
        <v>43</v>
      </c>
      <c r="B237" s="316" t="s">
        <v>51</v>
      </c>
      <c r="C237" s="301" t="s">
        <v>51</v>
      </c>
      <c r="D237" s="301" t="s">
        <v>51</v>
      </c>
      <c r="E237" s="317" t="s">
        <v>51</v>
      </c>
      <c r="F237" s="301" t="s">
        <v>51</v>
      </c>
      <c r="G237" s="301" t="s">
        <v>51</v>
      </c>
      <c r="H237" s="301" t="s">
        <v>51</v>
      </c>
      <c r="I237" s="317" t="s">
        <v>51</v>
      </c>
      <c r="L237" s="368">
        <v>43</v>
      </c>
      <c r="M237" s="316">
        <v>1407</v>
      </c>
      <c r="N237" s="301">
        <v>704</v>
      </c>
      <c r="O237" s="301">
        <v>352</v>
      </c>
      <c r="P237" s="317">
        <v>117</v>
      </c>
      <c r="Q237" s="301">
        <v>1711</v>
      </c>
      <c r="R237" s="301">
        <v>856</v>
      </c>
      <c r="S237" s="301">
        <v>428</v>
      </c>
      <c r="T237" s="317">
        <v>143</v>
      </c>
    </row>
    <row r="238" spans="1:20" s="2" customFormat="1" ht="19.2" hidden="1" x14ac:dyDescent="0.5">
      <c r="A238" s="368">
        <v>44</v>
      </c>
      <c r="B238" s="316" t="s">
        <v>51</v>
      </c>
      <c r="C238" s="301" t="s">
        <v>51</v>
      </c>
      <c r="D238" s="301" t="s">
        <v>51</v>
      </c>
      <c r="E238" s="317" t="s">
        <v>51</v>
      </c>
      <c r="F238" s="301" t="s">
        <v>51</v>
      </c>
      <c r="G238" s="301" t="s">
        <v>51</v>
      </c>
      <c r="H238" s="301" t="s">
        <v>51</v>
      </c>
      <c r="I238" s="317" t="s">
        <v>51</v>
      </c>
      <c r="L238" s="368">
        <v>44</v>
      </c>
      <c r="M238" s="316">
        <v>1440</v>
      </c>
      <c r="N238" s="301">
        <v>720</v>
      </c>
      <c r="O238" s="301">
        <v>360</v>
      </c>
      <c r="P238" s="317">
        <v>120</v>
      </c>
      <c r="Q238" s="301">
        <v>1728</v>
      </c>
      <c r="R238" s="301">
        <v>864</v>
      </c>
      <c r="S238" s="301">
        <v>432</v>
      </c>
      <c r="T238" s="317">
        <v>144</v>
      </c>
    </row>
    <row r="239" spans="1:20" s="2" customFormat="1" ht="19.2" hidden="1" x14ac:dyDescent="0.5">
      <c r="A239" s="368">
        <v>45</v>
      </c>
      <c r="B239" s="316" t="s">
        <v>51</v>
      </c>
      <c r="C239" s="301" t="s">
        <v>51</v>
      </c>
      <c r="D239" s="301" t="s">
        <v>51</v>
      </c>
      <c r="E239" s="317" t="s">
        <v>51</v>
      </c>
      <c r="F239" s="301" t="s">
        <v>51</v>
      </c>
      <c r="G239" s="301" t="s">
        <v>51</v>
      </c>
      <c r="H239" s="301" t="s">
        <v>51</v>
      </c>
      <c r="I239" s="317" t="s">
        <v>51</v>
      </c>
      <c r="L239" s="368">
        <v>45</v>
      </c>
      <c r="M239" s="316">
        <v>1583</v>
      </c>
      <c r="N239" s="301">
        <v>792</v>
      </c>
      <c r="O239" s="301">
        <v>396</v>
      </c>
      <c r="P239" s="317">
        <v>132</v>
      </c>
      <c r="Q239" s="301">
        <v>1919</v>
      </c>
      <c r="R239" s="301">
        <v>960</v>
      </c>
      <c r="S239" s="301">
        <v>480</v>
      </c>
      <c r="T239" s="317">
        <v>160</v>
      </c>
    </row>
    <row r="240" spans="1:20" s="2" customFormat="1" ht="19.2" hidden="1" x14ac:dyDescent="0.5">
      <c r="A240" s="368">
        <v>46</v>
      </c>
      <c r="B240" s="316" t="s">
        <v>51</v>
      </c>
      <c r="C240" s="301" t="s">
        <v>51</v>
      </c>
      <c r="D240" s="301" t="s">
        <v>51</v>
      </c>
      <c r="E240" s="317" t="s">
        <v>51</v>
      </c>
      <c r="F240" s="301" t="s">
        <v>51</v>
      </c>
      <c r="G240" s="301" t="s">
        <v>51</v>
      </c>
      <c r="H240" s="301" t="s">
        <v>51</v>
      </c>
      <c r="I240" s="317" t="s">
        <v>51</v>
      </c>
      <c r="L240" s="368">
        <v>46</v>
      </c>
      <c r="M240" s="316">
        <v>1616</v>
      </c>
      <c r="N240" s="301">
        <v>808</v>
      </c>
      <c r="O240" s="301">
        <v>404</v>
      </c>
      <c r="P240" s="317">
        <v>135</v>
      </c>
      <c r="Q240" s="301">
        <v>1952</v>
      </c>
      <c r="R240" s="301">
        <v>976</v>
      </c>
      <c r="S240" s="301">
        <v>488</v>
      </c>
      <c r="T240" s="317">
        <v>163</v>
      </c>
    </row>
    <row r="241" spans="1:20" s="2" customFormat="1" ht="19.2" hidden="1" x14ac:dyDescent="0.5">
      <c r="A241" s="368">
        <v>47</v>
      </c>
      <c r="B241" s="316" t="s">
        <v>51</v>
      </c>
      <c r="C241" s="301" t="s">
        <v>51</v>
      </c>
      <c r="D241" s="301" t="s">
        <v>51</v>
      </c>
      <c r="E241" s="317" t="s">
        <v>51</v>
      </c>
      <c r="F241" s="301" t="s">
        <v>51</v>
      </c>
      <c r="G241" s="301" t="s">
        <v>51</v>
      </c>
      <c r="H241" s="301" t="s">
        <v>51</v>
      </c>
      <c r="I241" s="317" t="s">
        <v>51</v>
      </c>
      <c r="L241" s="368">
        <v>47</v>
      </c>
      <c r="M241" s="316">
        <v>1647</v>
      </c>
      <c r="N241" s="301">
        <v>824</v>
      </c>
      <c r="O241" s="301">
        <v>412</v>
      </c>
      <c r="P241" s="317">
        <v>137</v>
      </c>
      <c r="Q241" s="301">
        <v>1999</v>
      </c>
      <c r="R241" s="301">
        <v>1000</v>
      </c>
      <c r="S241" s="301">
        <v>500</v>
      </c>
      <c r="T241" s="317">
        <v>167</v>
      </c>
    </row>
    <row r="242" spans="1:20" s="2" customFormat="1" ht="19.2" hidden="1" x14ac:dyDescent="0.5">
      <c r="A242" s="368">
        <v>48</v>
      </c>
      <c r="B242" s="316" t="s">
        <v>51</v>
      </c>
      <c r="C242" s="301" t="s">
        <v>51</v>
      </c>
      <c r="D242" s="301" t="s">
        <v>51</v>
      </c>
      <c r="E242" s="317" t="s">
        <v>51</v>
      </c>
      <c r="F242" s="301" t="s">
        <v>51</v>
      </c>
      <c r="G242" s="301" t="s">
        <v>51</v>
      </c>
      <c r="H242" s="301" t="s">
        <v>51</v>
      </c>
      <c r="I242" s="317" t="s">
        <v>51</v>
      </c>
      <c r="L242" s="368">
        <v>48</v>
      </c>
      <c r="M242" s="316">
        <v>1680</v>
      </c>
      <c r="N242" s="301">
        <v>840</v>
      </c>
      <c r="O242" s="301">
        <v>420</v>
      </c>
      <c r="P242" s="317">
        <v>140</v>
      </c>
      <c r="Q242" s="301">
        <v>2030</v>
      </c>
      <c r="R242" s="301">
        <v>1015</v>
      </c>
      <c r="S242" s="301">
        <v>508</v>
      </c>
      <c r="T242" s="317">
        <v>169</v>
      </c>
    </row>
    <row r="243" spans="1:20" s="2" customFormat="1" ht="19.2" hidden="1" x14ac:dyDescent="0.5">
      <c r="A243" s="368">
        <v>49</v>
      </c>
      <c r="B243" s="316" t="s">
        <v>51</v>
      </c>
      <c r="C243" s="301" t="s">
        <v>51</v>
      </c>
      <c r="D243" s="301" t="s">
        <v>51</v>
      </c>
      <c r="E243" s="317" t="s">
        <v>51</v>
      </c>
      <c r="F243" s="301" t="s">
        <v>51</v>
      </c>
      <c r="G243" s="301" t="s">
        <v>51</v>
      </c>
      <c r="H243" s="301" t="s">
        <v>51</v>
      </c>
      <c r="I243" s="317" t="s">
        <v>51</v>
      </c>
      <c r="L243" s="368">
        <v>49</v>
      </c>
      <c r="M243" s="316">
        <v>1711</v>
      </c>
      <c r="N243" s="301">
        <v>856</v>
      </c>
      <c r="O243" s="301">
        <v>428</v>
      </c>
      <c r="P243" s="317">
        <v>143</v>
      </c>
      <c r="Q243" s="301">
        <v>2064</v>
      </c>
      <c r="R243" s="301">
        <v>1032</v>
      </c>
      <c r="S243" s="301">
        <v>516</v>
      </c>
      <c r="T243" s="317">
        <v>172</v>
      </c>
    </row>
    <row r="244" spans="1:20" s="2" customFormat="1" ht="19.2" hidden="1" x14ac:dyDescent="0.5">
      <c r="A244" s="368">
        <v>50</v>
      </c>
      <c r="B244" s="316" t="s">
        <v>51</v>
      </c>
      <c r="C244" s="301" t="s">
        <v>51</v>
      </c>
      <c r="D244" s="301" t="s">
        <v>51</v>
      </c>
      <c r="E244" s="317" t="s">
        <v>51</v>
      </c>
      <c r="F244" s="301" t="s">
        <v>51</v>
      </c>
      <c r="G244" s="301" t="s">
        <v>51</v>
      </c>
      <c r="H244" s="301" t="s">
        <v>51</v>
      </c>
      <c r="I244" s="317" t="s">
        <v>51</v>
      </c>
      <c r="L244" s="368">
        <v>50</v>
      </c>
      <c r="M244" s="316">
        <v>1968</v>
      </c>
      <c r="N244" s="301">
        <v>984</v>
      </c>
      <c r="O244" s="301">
        <v>492</v>
      </c>
      <c r="P244" s="317">
        <v>164</v>
      </c>
      <c r="Q244" s="301">
        <v>2367</v>
      </c>
      <c r="R244" s="301">
        <v>1184</v>
      </c>
      <c r="S244" s="301">
        <v>592</v>
      </c>
      <c r="T244" s="317">
        <v>197</v>
      </c>
    </row>
    <row r="245" spans="1:20" s="2" customFormat="1" ht="19.2" hidden="1" x14ac:dyDescent="0.5">
      <c r="A245" s="368">
        <v>51</v>
      </c>
      <c r="B245" s="316" t="s">
        <v>51</v>
      </c>
      <c r="C245" s="301" t="s">
        <v>51</v>
      </c>
      <c r="D245" s="301" t="s">
        <v>51</v>
      </c>
      <c r="E245" s="317" t="s">
        <v>51</v>
      </c>
      <c r="F245" s="301" t="s">
        <v>51</v>
      </c>
      <c r="G245" s="301" t="s">
        <v>51</v>
      </c>
      <c r="H245" s="301" t="s">
        <v>51</v>
      </c>
      <c r="I245" s="317" t="s">
        <v>51</v>
      </c>
      <c r="L245" s="368">
        <v>51</v>
      </c>
      <c r="M245" s="316">
        <v>1999</v>
      </c>
      <c r="N245" s="301">
        <v>1000</v>
      </c>
      <c r="O245" s="301">
        <v>500</v>
      </c>
      <c r="P245" s="317">
        <v>167</v>
      </c>
      <c r="Q245" s="301">
        <v>2415</v>
      </c>
      <c r="R245" s="301">
        <v>1208</v>
      </c>
      <c r="S245" s="301">
        <v>604</v>
      </c>
      <c r="T245" s="317">
        <v>201</v>
      </c>
    </row>
    <row r="246" spans="1:20" s="2" customFormat="1" ht="19.2" hidden="1" x14ac:dyDescent="0.5">
      <c r="A246" s="368">
        <v>52</v>
      </c>
      <c r="B246" s="316" t="s">
        <v>51</v>
      </c>
      <c r="C246" s="301" t="s">
        <v>51</v>
      </c>
      <c r="D246" s="301" t="s">
        <v>51</v>
      </c>
      <c r="E246" s="317" t="s">
        <v>51</v>
      </c>
      <c r="F246" s="301" t="s">
        <v>51</v>
      </c>
      <c r="G246" s="301" t="s">
        <v>51</v>
      </c>
      <c r="H246" s="301" t="s">
        <v>51</v>
      </c>
      <c r="I246" s="317" t="s">
        <v>51</v>
      </c>
      <c r="L246" s="368">
        <v>52</v>
      </c>
      <c r="M246" s="316">
        <v>2030</v>
      </c>
      <c r="N246" s="301">
        <v>1015</v>
      </c>
      <c r="O246" s="301">
        <v>508</v>
      </c>
      <c r="P246" s="317">
        <v>169</v>
      </c>
      <c r="Q246" s="301">
        <v>2463</v>
      </c>
      <c r="R246" s="301">
        <v>1232</v>
      </c>
      <c r="S246" s="301">
        <v>616</v>
      </c>
      <c r="T246" s="317">
        <v>205</v>
      </c>
    </row>
    <row r="247" spans="1:20" s="2" customFormat="1" ht="19.2" hidden="1" x14ac:dyDescent="0.5">
      <c r="A247" s="368">
        <v>53</v>
      </c>
      <c r="B247" s="316" t="s">
        <v>51</v>
      </c>
      <c r="C247" s="301" t="s">
        <v>51</v>
      </c>
      <c r="D247" s="301" t="s">
        <v>51</v>
      </c>
      <c r="E247" s="317" t="s">
        <v>51</v>
      </c>
      <c r="F247" s="301" t="s">
        <v>51</v>
      </c>
      <c r="G247" s="301" t="s">
        <v>51</v>
      </c>
      <c r="H247" s="301" t="s">
        <v>51</v>
      </c>
      <c r="I247" s="317" t="s">
        <v>51</v>
      </c>
      <c r="L247" s="368">
        <v>53</v>
      </c>
      <c r="M247" s="316">
        <v>2080</v>
      </c>
      <c r="N247" s="301">
        <v>1040</v>
      </c>
      <c r="O247" s="301">
        <v>520</v>
      </c>
      <c r="P247" s="317">
        <v>173</v>
      </c>
      <c r="Q247" s="301">
        <v>2511</v>
      </c>
      <c r="R247" s="301">
        <v>1256</v>
      </c>
      <c r="S247" s="301">
        <v>628</v>
      </c>
      <c r="T247" s="317">
        <v>209</v>
      </c>
    </row>
    <row r="248" spans="1:20" s="2" customFormat="1" ht="19.2" hidden="1" x14ac:dyDescent="0.5">
      <c r="A248" s="368">
        <v>54</v>
      </c>
      <c r="B248" s="316" t="s">
        <v>51</v>
      </c>
      <c r="C248" s="301" t="s">
        <v>51</v>
      </c>
      <c r="D248" s="301" t="s">
        <v>51</v>
      </c>
      <c r="E248" s="317" t="s">
        <v>51</v>
      </c>
      <c r="F248" s="301" t="s">
        <v>51</v>
      </c>
      <c r="G248" s="301" t="s">
        <v>51</v>
      </c>
      <c r="H248" s="301" t="s">
        <v>51</v>
      </c>
      <c r="I248" s="317" t="s">
        <v>51</v>
      </c>
      <c r="L248" s="368">
        <v>54</v>
      </c>
      <c r="M248" s="316">
        <v>2112</v>
      </c>
      <c r="N248" s="301">
        <v>1056</v>
      </c>
      <c r="O248" s="301">
        <v>528</v>
      </c>
      <c r="P248" s="317">
        <v>176</v>
      </c>
      <c r="Q248" s="301">
        <v>2559</v>
      </c>
      <c r="R248" s="301">
        <v>1280</v>
      </c>
      <c r="S248" s="301">
        <v>640</v>
      </c>
      <c r="T248" s="317">
        <v>213</v>
      </c>
    </row>
    <row r="249" spans="1:20" s="2" customFormat="1" ht="19.2" hidden="1" x14ac:dyDescent="0.5">
      <c r="A249" s="368">
        <v>55</v>
      </c>
      <c r="B249" s="316" t="s">
        <v>51</v>
      </c>
      <c r="C249" s="301" t="s">
        <v>51</v>
      </c>
      <c r="D249" s="301" t="s">
        <v>51</v>
      </c>
      <c r="E249" s="317" t="s">
        <v>51</v>
      </c>
      <c r="F249" s="301" t="s">
        <v>51</v>
      </c>
      <c r="G249" s="301" t="s">
        <v>51</v>
      </c>
      <c r="H249" s="301" t="s">
        <v>51</v>
      </c>
      <c r="I249" s="317" t="s">
        <v>51</v>
      </c>
      <c r="L249" s="368">
        <v>55</v>
      </c>
      <c r="M249" s="316">
        <v>2351</v>
      </c>
      <c r="N249" s="301">
        <v>1176</v>
      </c>
      <c r="O249" s="301">
        <v>588</v>
      </c>
      <c r="P249" s="317">
        <v>196</v>
      </c>
      <c r="Q249" s="301">
        <v>2847</v>
      </c>
      <c r="R249" s="301">
        <v>1424</v>
      </c>
      <c r="S249" s="301">
        <v>712</v>
      </c>
      <c r="T249" s="317">
        <v>237</v>
      </c>
    </row>
    <row r="250" spans="1:20" s="2" customFormat="1" ht="19.2" hidden="1" x14ac:dyDescent="0.5">
      <c r="A250" s="368">
        <v>56</v>
      </c>
      <c r="B250" s="316" t="s">
        <v>51</v>
      </c>
      <c r="C250" s="301" t="s">
        <v>51</v>
      </c>
      <c r="D250" s="301" t="s">
        <v>51</v>
      </c>
      <c r="E250" s="317" t="s">
        <v>51</v>
      </c>
      <c r="F250" s="301" t="s">
        <v>51</v>
      </c>
      <c r="G250" s="301" t="s">
        <v>51</v>
      </c>
      <c r="H250" s="301" t="s">
        <v>51</v>
      </c>
      <c r="I250" s="317" t="s">
        <v>51</v>
      </c>
      <c r="L250" s="368">
        <v>56</v>
      </c>
      <c r="M250" s="316">
        <v>2400</v>
      </c>
      <c r="N250" s="301">
        <v>1200</v>
      </c>
      <c r="O250" s="301">
        <v>600</v>
      </c>
      <c r="P250" s="317">
        <v>200</v>
      </c>
      <c r="Q250" s="301">
        <v>2894</v>
      </c>
      <c r="R250" s="301">
        <v>1447</v>
      </c>
      <c r="S250" s="301">
        <v>724</v>
      </c>
      <c r="T250" s="317">
        <v>241</v>
      </c>
    </row>
    <row r="251" spans="1:20" s="2" customFormat="1" ht="19.2" hidden="1" x14ac:dyDescent="0.5">
      <c r="A251" s="368">
        <v>57</v>
      </c>
      <c r="B251" s="316" t="s">
        <v>51</v>
      </c>
      <c r="C251" s="301" t="s">
        <v>51</v>
      </c>
      <c r="D251" s="301" t="s">
        <v>51</v>
      </c>
      <c r="E251" s="317" t="s">
        <v>51</v>
      </c>
      <c r="F251" s="301" t="s">
        <v>51</v>
      </c>
      <c r="G251" s="301" t="s">
        <v>51</v>
      </c>
      <c r="H251" s="301" t="s">
        <v>51</v>
      </c>
      <c r="I251" s="317" t="s">
        <v>51</v>
      </c>
      <c r="L251" s="368">
        <v>57</v>
      </c>
      <c r="M251" s="316">
        <v>2447</v>
      </c>
      <c r="N251" s="301">
        <v>1224</v>
      </c>
      <c r="O251" s="301">
        <v>612</v>
      </c>
      <c r="P251" s="317">
        <v>204</v>
      </c>
      <c r="Q251" s="301">
        <v>2959</v>
      </c>
      <c r="R251" s="301">
        <v>1480</v>
      </c>
      <c r="S251" s="301">
        <v>740</v>
      </c>
      <c r="T251" s="317">
        <v>246</v>
      </c>
    </row>
    <row r="252" spans="1:20" s="2" customFormat="1" ht="19.2" hidden="1" x14ac:dyDescent="0.5">
      <c r="A252" s="368">
        <v>58</v>
      </c>
      <c r="B252" s="316" t="s">
        <v>51</v>
      </c>
      <c r="C252" s="301" t="s">
        <v>51</v>
      </c>
      <c r="D252" s="301" t="s">
        <v>51</v>
      </c>
      <c r="E252" s="317" t="s">
        <v>51</v>
      </c>
      <c r="F252" s="301" t="s">
        <v>51</v>
      </c>
      <c r="G252" s="301" t="s">
        <v>51</v>
      </c>
      <c r="H252" s="301" t="s">
        <v>51</v>
      </c>
      <c r="I252" s="317" t="s">
        <v>51</v>
      </c>
      <c r="L252" s="368">
        <v>58</v>
      </c>
      <c r="M252" s="316">
        <v>2479</v>
      </c>
      <c r="N252" s="301">
        <v>1240</v>
      </c>
      <c r="O252" s="301">
        <v>620</v>
      </c>
      <c r="P252" s="317">
        <v>207</v>
      </c>
      <c r="Q252" s="301">
        <v>3007</v>
      </c>
      <c r="R252" s="301">
        <v>1504</v>
      </c>
      <c r="S252" s="301">
        <v>752</v>
      </c>
      <c r="T252" s="317">
        <v>250</v>
      </c>
    </row>
    <row r="253" spans="1:20" s="2" customFormat="1" ht="19.2" hidden="1" x14ac:dyDescent="0.5">
      <c r="A253" s="368">
        <v>59</v>
      </c>
      <c r="B253" s="316" t="s">
        <v>51</v>
      </c>
      <c r="C253" s="301" t="s">
        <v>51</v>
      </c>
      <c r="D253" s="301" t="s">
        <v>51</v>
      </c>
      <c r="E253" s="317" t="s">
        <v>51</v>
      </c>
      <c r="F253" s="301" t="s">
        <v>51</v>
      </c>
      <c r="G253" s="301" t="s">
        <v>51</v>
      </c>
      <c r="H253" s="301" t="s">
        <v>51</v>
      </c>
      <c r="I253" s="317" t="s">
        <v>51</v>
      </c>
      <c r="L253" s="368">
        <v>59</v>
      </c>
      <c r="M253" s="316">
        <v>2528</v>
      </c>
      <c r="N253" s="301">
        <v>1264</v>
      </c>
      <c r="O253" s="301">
        <v>632</v>
      </c>
      <c r="P253" s="317">
        <v>211</v>
      </c>
      <c r="Q253" s="301">
        <v>3070</v>
      </c>
      <c r="R253" s="301">
        <v>1535</v>
      </c>
      <c r="S253" s="301">
        <v>768</v>
      </c>
      <c r="T253" s="317">
        <v>256</v>
      </c>
    </row>
    <row r="254" spans="1:20" s="2" customFormat="1" ht="19.2" hidden="1" x14ac:dyDescent="0.5">
      <c r="A254" s="368">
        <v>60</v>
      </c>
      <c r="B254" s="316" t="s">
        <v>51</v>
      </c>
      <c r="C254" s="301" t="s">
        <v>51</v>
      </c>
      <c r="D254" s="301" t="s">
        <v>51</v>
      </c>
      <c r="E254" s="317" t="s">
        <v>51</v>
      </c>
      <c r="F254" s="301" t="s">
        <v>51</v>
      </c>
      <c r="G254" s="301" t="s">
        <v>51</v>
      </c>
      <c r="H254" s="301" t="s">
        <v>51</v>
      </c>
      <c r="I254" s="317" t="s">
        <v>51</v>
      </c>
      <c r="L254" s="368">
        <v>60</v>
      </c>
      <c r="M254" s="316">
        <v>2751</v>
      </c>
      <c r="N254" s="301">
        <v>1376</v>
      </c>
      <c r="O254" s="301">
        <v>688</v>
      </c>
      <c r="P254" s="317">
        <v>229</v>
      </c>
      <c r="Q254" s="301">
        <v>3631</v>
      </c>
      <c r="R254" s="301">
        <v>1816</v>
      </c>
      <c r="S254" s="301">
        <v>908</v>
      </c>
      <c r="T254" s="317">
        <v>302</v>
      </c>
    </row>
    <row r="255" spans="1:20" s="2" customFormat="1" ht="19.2" hidden="1" x14ac:dyDescent="0.5">
      <c r="A255" s="368">
        <v>61</v>
      </c>
      <c r="B255" s="316" t="s">
        <v>51</v>
      </c>
      <c r="C255" s="301" t="s">
        <v>51</v>
      </c>
      <c r="D255" s="301" t="s">
        <v>51</v>
      </c>
      <c r="E255" s="317" t="s">
        <v>51</v>
      </c>
      <c r="F255" s="301" t="s">
        <v>51</v>
      </c>
      <c r="G255" s="301" t="s">
        <v>51</v>
      </c>
      <c r="H255" s="301" t="s">
        <v>51</v>
      </c>
      <c r="I255" s="317" t="s">
        <v>51</v>
      </c>
      <c r="L255" s="368">
        <v>61</v>
      </c>
      <c r="M255" s="316">
        <v>2799</v>
      </c>
      <c r="N255" s="301">
        <v>1400</v>
      </c>
      <c r="O255" s="301">
        <v>700</v>
      </c>
      <c r="P255" s="317">
        <v>233</v>
      </c>
      <c r="Q255" s="301">
        <v>3694</v>
      </c>
      <c r="R255" s="301">
        <v>1847</v>
      </c>
      <c r="S255" s="301">
        <v>924</v>
      </c>
      <c r="T255" s="317">
        <v>308</v>
      </c>
    </row>
    <row r="256" spans="1:20" s="2" customFormat="1" ht="19.2" hidden="1" x14ac:dyDescent="0.5">
      <c r="A256" s="368">
        <v>62</v>
      </c>
      <c r="B256" s="316" t="s">
        <v>51</v>
      </c>
      <c r="C256" s="301" t="s">
        <v>51</v>
      </c>
      <c r="D256" s="301" t="s">
        <v>51</v>
      </c>
      <c r="E256" s="317" t="s">
        <v>51</v>
      </c>
      <c r="F256" s="301" t="s">
        <v>51</v>
      </c>
      <c r="G256" s="301" t="s">
        <v>51</v>
      </c>
      <c r="H256" s="301" t="s">
        <v>51</v>
      </c>
      <c r="I256" s="317" t="s">
        <v>51</v>
      </c>
      <c r="L256" s="368">
        <v>62</v>
      </c>
      <c r="M256" s="316">
        <v>2863</v>
      </c>
      <c r="N256" s="301">
        <v>1432</v>
      </c>
      <c r="O256" s="301">
        <v>716</v>
      </c>
      <c r="P256" s="317">
        <v>238</v>
      </c>
      <c r="Q256" s="301">
        <v>3775</v>
      </c>
      <c r="R256" s="301">
        <v>1888</v>
      </c>
      <c r="S256" s="301">
        <v>944</v>
      </c>
      <c r="T256" s="317">
        <v>314</v>
      </c>
    </row>
    <row r="257" spans="1:20" s="2" customFormat="1" ht="19.2" hidden="1" x14ac:dyDescent="0.5">
      <c r="A257" s="368">
        <v>63</v>
      </c>
      <c r="B257" s="316" t="s">
        <v>51</v>
      </c>
      <c r="C257" s="301" t="s">
        <v>51</v>
      </c>
      <c r="D257" s="301" t="s">
        <v>51</v>
      </c>
      <c r="E257" s="317" t="s">
        <v>51</v>
      </c>
      <c r="F257" s="301" t="s">
        <v>51</v>
      </c>
      <c r="G257" s="301" t="s">
        <v>51</v>
      </c>
      <c r="H257" s="301" t="s">
        <v>51</v>
      </c>
      <c r="I257" s="317" t="s">
        <v>51</v>
      </c>
      <c r="L257" s="368">
        <v>63</v>
      </c>
      <c r="M257" s="316">
        <v>2911</v>
      </c>
      <c r="N257" s="301">
        <v>1456</v>
      </c>
      <c r="O257" s="301">
        <v>728</v>
      </c>
      <c r="P257" s="317">
        <v>242</v>
      </c>
      <c r="Q257" s="301">
        <v>3839</v>
      </c>
      <c r="R257" s="301">
        <v>1920</v>
      </c>
      <c r="S257" s="301">
        <v>960</v>
      </c>
      <c r="T257" s="317">
        <v>320</v>
      </c>
    </row>
    <row r="258" spans="1:20" s="2" customFormat="1" ht="19.2" hidden="1" x14ac:dyDescent="0.5">
      <c r="A258" s="368">
        <v>64</v>
      </c>
      <c r="B258" s="316" t="s">
        <v>51</v>
      </c>
      <c r="C258" s="301" t="s">
        <v>51</v>
      </c>
      <c r="D258" s="301" t="s">
        <v>51</v>
      </c>
      <c r="E258" s="317" t="s">
        <v>51</v>
      </c>
      <c r="F258" s="301" t="s">
        <v>51</v>
      </c>
      <c r="G258" s="301" t="s">
        <v>51</v>
      </c>
      <c r="H258" s="301" t="s">
        <v>51</v>
      </c>
      <c r="I258" s="317" t="s">
        <v>51</v>
      </c>
      <c r="L258" s="368">
        <v>64</v>
      </c>
      <c r="M258" s="316">
        <v>2959</v>
      </c>
      <c r="N258" s="301">
        <v>1480</v>
      </c>
      <c r="O258" s="301">
        <v>740</v>
      </c>
      <c r="P258" s="317">
        <v>246</v>
      </c>
      <c r="Q258" s="301">
        <v>3903</v>
      </c>
      <c r="R258" s="301">
        <v>1952</v>
      </c>
      <c r="S258" s="301">
        <v>976</v>
      </c>
      <c r="T258" s="317">
        <v>325</v>
      </c>
    </row>
    <row r="259" spans="1:20" s="2" customFormat="1" ht="19.2" hidden="1" x14ac:dyDescent="0.5">
      <c r="A259" s="368">
        <v>65</v>
      </c>
      <c r="B259" s="316" t="s">
        <v>51</v>
      </c>
      <c r="C259" s="301" t="s">
        <v>51</v>
      </c>
      <c r="D259" s="301" t="s">
        <v>51</v>
      </c>
      <c r="E259" s="317" t="s">
        <v>51</v>
      </c>
      <c r="F259" s="301" t="s">
        <v>51</v>
      </c>
      <c r="G259" s="301" t="s">
        <v>51</v>
      </c>
      <c r="H259" s="301" t="s">
        <v>51</v>
      </c>
      <c r="I259" s="317" t="s">
        <v>51</v>
      </c>
      <c r="L259" s="368">
        <v>65</v>
      </c>
      <c r="M259" s="316">
        <v>3663</v>
      </c>
      <c r="N259" s="301">
        <v>1832</v>
      </c>
      <c r="O259" s="301">
        <v>916</v>
      </c>
      <c r="P259" s="317">
        <v>305</v>
      </c>
      <c r="Q259" s="301">
        <v>4846</v>
      </c>
      <c r="R259" s="301">
        <v>2423</v>
      </c>
      <c r="S259" s="301">
        <v>1212</v>
      </c>
      <c r="T259" s="317">
        <v>404</v>
      </c>
    </row>
    <row r="260" spans="1:20" s="2" customFormat="1" ht="19.2" hidden="1" x14ac:dyDescent="0.5">
      <c r="A260" s="368">
        <v>66</v>
      </c>
      <c r="B260" s="316" t="s">
        <v>51</v>
      </c>
      <c r="C260" s="301" t="s">
        <v>51</v>
      </c>
      <c r="D260" s="301" t="s">
        <v>51</v>
      </c>
      <c r="E260" s="317" t="s">
        <v>51</v>
      </c>
      <c r="F260" s="301" t="s">
        <v>51</v>
      </c>
      <c r="G260" s="301" t="s">
        <v>51</v>
      </c>
      <c r="H260" s="301" t="s">
        <v>51</v>
      </c>
      <c r="I260" s="317" t="s">
        <v>51</v>
      </c>
      <c r="L260" s="368">
        <v>66</v>
      </c>
      <c r="M260" s="316">
        <v>3742</v>
      </c>
      <c r="N260" s="301">
        <v>1871</v>
      </c>
      <c r="O260" s="301">
        <v>936</v>
      </c>
      <c r="P260" s="317">
        <v>312</v>
      </c>
      <c r="Q260" s="301">
        <v>4942</v>
      </c>
      <c r="R260" s="301">
        <v>2471</v>
      </c>
      <c r="S260" s="301">
        <v>1236</v>
      </c>
      <c r="T260" s="317">
        <v>412</v>
      </c>
    </row>
    <row r="261" spans="1:20" s="2" customFormat="1" ht="19.2" hidden="1" x14ac:dyDescent="0.5">
      <c r="A261" s="368">
        <v>67</v>
      </c>
      <c r="B261" s="316" t="s">
        <v>51</v>
      </c>
      <c r="C261" s="301" t="s">
        <v>51</v>
      </c>
      <c r="D261" s="301" t="s">
        <v>51</v>
      </c>
      <c r="E261" s="317" t="s">
        <v>51</v>
      </c>
      <c r="F261" s="301" t="s">
        <v>51</v>
      </c>
      <c r="G261" s="301" t="s">
        <v>51</v>
      </c>
      <c r="H261" s="301" t="s">
        <v>51</v>
      </c>
      <c r="I261" s="317" t="s">
        <v>51</v>
      </c>
      <c r="L261" s="368">
        <v>67</v>
      </c>
      <c r="M261" s="316">
        <v>3806</v>
      </c>
      <c r="N261" s="301">
        <v>1903</v>
      </c>
      <c r="O261" s="301">
        <v>952</v>
      </c>
      <c r="P261" s="317">
        <v>317</v>
      </c>
      <c r="Q261" s="301">
        <v>5021</v>
      </c>
      <c r="R261" s="301">
        <v>2511</v>
      </c>
      <c r="S261" s="301">
        <v>1255</v>
      </c>
      <c r="T261" s="317">
        <v>418</v>
      </c>
    </row>
    <row r="262" spans="1:20" s="2" customFormat="1" ht="19.2" hidden="1" x14ac:dyDescent="0.5">
      <c r="A262" s="368">
        <v>68</v>
      </c>
      <c r="B262" s="316" t="s">
        <v>51</v>
      </c>
      <c r="C262" s="301" t="s">
        <v>51</v>
      </c>
      <c r="D262" s="301" t="s">
        <v>51</v>
      </c>
      <c r="E262" s="317" t="s">
        <v>51</v>
      </c>
      <c r="F262" s="301" t="s">
        <v>51</v>
      </c>
      <c r="G262" s="301" t="s">
        <v>51</v>
      </c>
      <c r="H262" s="301" t="s">
        <v>51</v>
      </c>
      <c r="I262" s="317" t="s">
        <v>51</v>
      </c>
      <c r="L262" s="368">
        <v>68</v>
      </c>
      <c r="M262" s="316">
        <v>3886</v>
      </c>
      <c r="N262" s="301">
        <v>1943</v>
      </c>
      <c r="O262" s="301">
        <v>972</v>
      </c>
      <c r="P262" s="317">
        <v>324</v>
      </c>
      <c r="Q262" s="301">
        <v>5117</v>
      </c>
      <c r="R262" s="301">
        <v>2559</v>
      </c>
      <c r="S262" s="301">
        <v>1279</v>
      </c>
      <c r="T262" s="317">
        <v>426</v>
      </c>
    </row>
    <row r="263" spans="1:20" s="2" customFormat="1" ht="19.2" hidden="1" x14ac:dyDescent="0.5">
      <c r="A263" s="368">
        <v>69</v>
      </c>
      <c r="B263" s="316" t="s">
        <v>51</v>
      </c>
      <c r="C263" s="301" t="s">
        <v>51</v>
      </c>
      <c r="D263" s="301" t="s">
        <v>51</v>
      </c>
      <c r="E263" s="317" t="s">
        <v>51</v>
      </c>
      <c r="F263" s="301" t="s">
        <v>51</v>
      </c>
      <c r="G263" s="301" t="s">
        <v>51</v>
      </c>
      <c r="H263" s="301" t="s">
        <v>51</v>
      </c>
      <c r="I263" s="317" t="s">
        <v>51</v>
      </c>
      <c r="L263" s="368">
        <v>69</v>
      </c>
      <c r="M263" s="316">
        <v>3951</v>
      </c>
      <c r="N263" s="301">
        <v>1976</v>
      </c>
      <c r="O263" s="301">
        <v>988</v>
      </c>
      <c r="P263" s="317">
        <v>329</v>
      </c>
      <c r="Q263" s="301">
        <v>5214</v>
      </c>
      <c r="R263" s="301">
        <v>2607</v>
      </c>
      <c r="S263" s="301">
        <v>1304</v>
      </c>
      <c r="T263" s="317">
        <v>434</v>
      </c>
    </row>
    <row r="264" spans="1:20" s="2" customFormat="1" ht="19.2" hidden="1" x14ac:dyDescent="0.5">
      <c r="A264" s="368">
        <v>70</v>
      </c>
      <c r="B264" s="316" t="s">
        <v>51</v>
      </c>
      <c r="C264" s="301" t="s">
        <v>51</v>
      </c>
      <c r="D264" s="301" t="s">
        <v>51</v>
      </c>
      <c r="E264" s="317" t="s">
        <v>51</v>
      </c>
      <c r="F264" s="301" t="s">
        <v>51</v>
      </c>
      <c r="G264" s="301" t="s">
        <v>51</v>
      </c>
      <c r="H264" s="301" t="s">
        <v>51</v>
      </c>
      <c r="I264" s="317" t="s">
        <v>51</v>
      </c>
      <c r="L264" s="368">
        <v>70</v>
      </c>
      <c r="M264" s="316">
        <v>4767</v>
      </c>
      <c r="N264" s="301">
        <v>2384</v>
      </c>
      <c r="O264" s="301">
        <v>1192</v>
      </c>
      <c r="P264" s="317">
        <v>397</v>
      </c>
      <c r="Q264" s="301">
        <v>6303</v>
      </c>
      <c r="R264" s="301">
        <v>3152</v>
      </c>
      <c r="S264" s="301">
        <v>1576</v>
      </c>
      <c r="T264" s="317">
        <v>525</v>
      </c>
    </row>
    <row r="265" spans="1:20" s="2" customFormat="1" ht="19.2" hidden="1" x14ac:dyDescent="0.5">
      <c r="A265" s="368">
        <v>71</v>
      </c>
      <c r="B265" s="316" t="s">
        <v>51</v>
      </c>
      <c r="C265" s="301" t="s">
        <v>51</v>
      </c>
      <c r="D265" s="301" t="s">
        <v>51</v>
      </c>
      <c r="E265" s="317" t="s">
        <v>51</v>
      </c>
      <c r="F265" s="301" t="s">
        <v>51</v>
      </c>
      <c r="G265" s="301" t="s">
        <v>51</v>
      </c>
      <c r="H265" s="301" t="s">
        <v>51</v>
      </c>
      <c r="I265" s="317" t="s">
        <v>51</v>
      </c>
      <c r="L265" s="368">
        <v>71</v>
      </c>
      <c r="M265" s="316">
        <v>4863</v>
      </c>
      <c r="N265" s="301">
        <v>2432</v>
      </c>
      <c r="O265" s="301">
        <v>1216</v>
      </c>
      <c r="P265" s="317">
        <v>405</v>
      </c>
      <c r="Q265" s="301">
        <v>6414</v>
      </c>
      <c r="R265" s="301">
        <v>3207</v>
      </c>
      <c r="S265" s="301">
        <v>1604</v>
      </c>
      <c r="T265" s="317">
        <v>534</v>
      </c>
    </row>
    <row r="266" spans="1:20" s="2" customFormat="1" ht="19.2" hidden="1" x14ac:dyDescent="0.5">
      <c r="A266" s="368">
        <v>72</v>
      </c>
      <c r="B266" s="316" t="s">
        <v>51</v>
      </c>
      <c r="C266" s="301" t="s">
        <v>51</v>
      </c>
      <c r="D266" s="301" t="s">
        <v>51</v>
      </c>
      <c r="E266" s="317" t="s">
        <v>51</v>
      </c>
      <c r="F266" s="301" t="s">
        <v>51</v>
      </c>
      <c r="G266" s="301" t="s">
        <v>51</v>
      </c>
      <c r="H266" s="301" t="s">
        <v>51</v>
      </c>
      <c r="I266" s="317" t="s">
        <v>51</v>
      </c>
      <c r="L266" s="368">
        <v>72</v>
      </c>
      <c r="M266" s="316">
        <v>4958</v>
      </c>
      <c r="N266" s="301">
        <v>2479</v>
      </c>
      <c r="O266" s="301">
        <v>1240</v>
      </c>
      <c r="P266" s="317">
        <v>413</v>
      </c>
      <c r="Q266" s="301">
        <v>6541</v>
      </c>
      <c r="R266" s="301">
        <v>3271</v>
      </c>
      <c r="S266" s="301">
        <v>1635</v>
      </c>
      <c r="T266" s="317">
        <v>545</v>
      </c>
    </row>
    <row r="267" spans="1:20" s="2" customFormat="1" ht="19.2" hidden="1" x14ac:dyDescent="0.5">
      <c r="A267" s="368">
        <v>73</v>
      </c>
      <c r="B267" s="316" t="s">
        <v>51</v>
      </c>
      <c r="C267" s="301" t="s">
        <v>51</v>
      </c>
      <c r="D267" s="301" t="s">
        <v>51</v>
      </c>
      <c r="E267" s="317" t="s">
        <v>51</v>
      </c>
      <c r="F267" s="301" t="s">
        <v>51</v>
      </c>
      <c r="G267" s="301" t="s">
        <v>51</v>
      </c>
      <c r="H267" s="301" t="s">
        <v>51</v>
      </c>
      <c r="I267" s="317" t="s">
        <v>51</v>
      </c>
      <c r="L267" s="368">
        <v>73</v>
      </c>
      <c r="M267" s="316">
        <v>5039</v>
      </c>
      <c r="N267" s="301">
        <v>2520</v>
      </c>
      <c r="O267" s="301">
        <v>1260</v>
      </c>
      <c r="P267" s="317">
        <v>420</v>
      </c>
      <c r="Q267" s="301">
        <v>6654</v>
      </c>
      <c r="R267" s="301">
        <v>3327</v>
      </c>
      <c r="S267" s="301">
        <v>1664</v>
      </c>
      <c r="T267" s="317">
        <v>554</v>
      </c>
    </row>
    <row r="268" spans="1:20" s="2" customFormat="1" ht="19.2" hidden="1" x14ac:dyDescent="0.5">
      <c r="A268" s="368">
        <v>74</v>
      </c>
      <c r="B268" s="316" t="s">
        <v>51</v>
      </c>
      <c r="C268" s="301" t="s">
        <v>51</v>
      </c>
      <c r="D268" s="301" t="s">
        <v>51</v>
      </c>
      <c r="E268" s="317" t="s">
        <v>51</v>
      </c>
      <c r="F268" s="301" t="s">
        <v>51</v>
      </c>
      <c r="G268" s="301" t="s">
        <v>51</v>
      </c>
      <c r="H268" s="301" t="s">
        <v>51</v>
      </c>
      <c r="I268" s="317" t="s">
        <v>51</v>
      </c>
      <c r="L268" s="368">
        <v>74</v>
      </c>
      <c r="M268" s="316">
        <v>5134</v>
      </c>
      <c r="N268" s="301">
        <v>2567</v>
      </c>
      <c r="O268" s="301">
        <v>1284</v>
      </c>
      <c r="P268" s="317">
        <v>428</v>
      </c>
      <c r="Q268" s="301">
        <v>6780</v>
      </c>
      <c r="R268" s="301">
        <v>3390</v>
      </c>
      <c r="S268" s="301">
        <v>1695</v>
      </c>
      <c r="T268" s="317">
        <v>565</v>
      </c>
    </row>
    <row r="269" spans="1:20" s="2" customFormat="1" ht="19.2" hidden="1" x14ac:dyDescent="0.5">
      <c r="A269" s="368">
        <v>75</v>
      </c>
      <c r="B269" s="316" t="s">
        <v>51</v>
      </c>
      <c r="C269" s="301" t="s">
        <v>51</v>
      </c>
      <c r="D269" s="301" t="s">
        <v>51</v>
      </c>
      <c r="E269" s="317" t="s">
        <v>51</v>
      </c>
      <c r="F269" s="301" t="s">
        <v>51</v>
      </c>
      <c r="G269" s="301" t="s">
        <v>51</v>
      </c>
      <c r="H269" s="301" t="s">
        <v>51</v>
      </c>
      <c r="I269" s="317" t="s">
        <v>51</v>
      </c>
      <c r="L269" s="368">
        <v>75</v>
      </c>
      <c r="M269" s="316">
        <v>6205</v>
      </c>
      <c r="N269" s="301">
        <v>3103</v>
      </c>
      <c r="O269" s="301">
        <v>1551</v>
      </c>
      <c r="P269" s="317">
        <v>517</v>
      </c>
      <c r="Q269" s="301">
        <v>8190</v>
      </c>
      <c r="R269" s="301">
        <v>4095</v>
      </c>
      <c r="S269" s="301">
        <v>2048</v>
      </c>
      <c r="T269" s="317">
        <v>682</v>
      </c>
    </row>
    <row r="270" spans="1:20" s="2" customFormat="1" ht="19.2" hidden="1" x14ac:dyDescent="0.5">
      <c r="A270" s="368">
        <v>76</v>
      </c>
      <c r="B270" s="316" t="s">
        <v>51</v>
      </c>
      <c r="C270" s="301" t="s">
        <v>51</v>
      </c>
      <c r="D270" s="301" t="s">
        <v>51</v>
      </c>
      <c r="E270" s="317" t="s">
        <v>51</v>
      </c>
      <c r="F270" s="301" t="s">
        <v>51</v>
      </c>
      <c r="G270" s="301" t="s">
        <v>51</v>
      </c>
      <c r="H270" s="301" t="s">
        <v>51</v>
      </c>
      <c r="I270" s="317" t="s">
        <v>51</v>
      </c>
      <c r="L270" s="368">
        <v>76</v>
      </c>
      <c r="M270" s="316">
        <v>6317</v>
      </c>
      <c r="N270" s="301">
        <v>3159</v>
      </c>
      <c r="O270" s="301">
        <v>1579</v>
      </c>
      <c r="P270" s="317">
        <v>526</v>
      </c>
      <c r="Q270" s="301">
        <v>8350</v>
      </c>
      <c r="R270" s="301">
        <v>4175</v>
      </c>
      <c r="S270" s="301">
        <v>2088</v>
      </c>
      <c r="T270" s="317">
        <v>696</v>
      </c>
    </row>
    <row r="271" spans="1:20" s="2" customFormat="1" ht="19.2" hidden="1" x14ac:dyDescent="0.5">
      <c r="A271" s="368">
        <v>77</v>
      </c>
      <c r="B271" s="316" t="s">
        <v>51</v>
      </c>
      <c r="C271" s="301" t="s">
        <v>51</v>
      </c>
      <c r="D271" s="301" t="s">
        <v>51</v>
      </c>
      <c r="E271" s="317" t="s">
        <v>51</v>
      </c>
      <c r="F271" s="301" t="s">
        <v>51</v>
      </c>
      <c r="G271" s="301" t="s">
        <v>51</v>
      </c>
      <c r="H271" s="301" t="s">
        <v>51</v>
      </c>
      <c r="I271" s="317" t="s">
        <v>51</v>
      </c>
      <c r="L271" s="368">
        <v>77</v>
      </c>
      <c r="M271" s="316">
        <v>6445</v>
      </c>
      <c r="N271" s="301">
        <v>3223</v>
      </c>
      <c r="O271" s="301">
        <v>1611</v>
      </c>
      <c r="P271" s="317">
        <v>537</v>
      </c>
      <c r="Q271" s="301">
        <v>8492</v>
      </c>
      <c r="R271" s="301">
        <v>4246</v>
      </c>
      <c r="S271" s="301">
        <v>2123</v>
      </c>
      <c r="T271" s="317">
        <v>707</v>
      </c>
    </row>
    <row r="272" spans="1:20" s="2" customFormat="1" ht="19.2" hidden="1" x14ac:dyDescent="0.5">
      <c r="A272" s="368">
        <v>78</v>
      </c>
      <c r="B272" s="316" t="s">
        <v>51</v>
      </c>
      <c r="C272" s="301" t="s">
        <v>51</v>
      </c>
      <c r="D272" s="301" t="s">
        <v>51</v>
      </c>
      <c r="E272" s="317" t="s">
        <v>51</v>
      </c>
      <c r="F272" s="301" t="s">
        <v>51</v>
      </c>
      <c r="G272" s="301" t="s">
        <v>51</v>
      </c>
      <c r="H272" s="301" t="s">
        <v>51</v>
      </c>
      <c r="I272" s="317" t="s">
        <v>51</v>
      </c>
      <c r="L272" s="368">
        <v>78</v>
      </c>
      <c r="M272" s="316">
        <v>6557</v>
      </c>
      <c r="N272" s="301">
        <v>3279</v>
      </c>
      <c r="O272" s="301">
        <v>1639</v>
      </c>
      <c r="P272" s="317">
        <v>546</v>
      </c>
      <c r="Q272" s="301">
        <v>8653</v>
      </c>
      <c r="R272" s="301">
        <v>4327</v>
      </c>
      <c r="S272" s="301">
        <v>2163</v>
      </c>
      <c r="T272" s="317">
        <v>721</v>
      </c>
    </row>
    <row r="273" spans="1:127" s="2" customFormat="1" ht="19.2" hidden="1" x14ac:dyDescent="0.5">
      <c r="A273" s="368">
        <v>79</v>
      </c>
      <c r="B273" s="316" t="s">
        <v>51</v>
      </c>
      <c r="C273" s="301" t="s">
        <v>51</v>
      </c>
      <c r="D273" s="301" t="s">
        <v>51</v>
      </c>
      <c r="E273" s="317" t="s">
        <v>51</v>
      </c>
      <c r="F273" s="301" t="s">
        <v>51</v>
      </c>
      <c r="G273" s="301" t="s">
        <v>51</v>
      </c>
      <c r="H273" s="301" t="s">
        <v>51</v>
      </c>
      <c r="I273" s="317" t="s">
        <v>51</v>
      </c>
      <c r="L273" s="368">
        <v>79</v>
      </c>
      <c r="M273" s="316">
        <v>6669</v>
      </c>
      <c r="N273" s="301">
        <v>3335</v>
      </c>
      <c r="O273" s="301">
        <v>1667</v>
      </c>
      <c r="P273" s="317">
        <v>556</v>
      </c>
      <c r="Q273" s="301">
        <v>8814</v>
      </c>
      <c r="R273" s="301">
        <v>4407</v>
      </c>
      <c r="S273" s="301">
        <v>2204</v>
      </c>
      <c r="T273" s="317">
        <v>734</v>
      </c>
    </row>
    <row r="274" spans="1:127" s="2" customFormat="1" ht="19.2" hidden="1" x14ac:dyDescent="0.5">
      <c r="A274" s="368">
        <v>80</v>
      </c>
      <c r="B274" s="316" t="s">
        <v>51</v>
      </c>
      <c r="C274" s="301" t="s">
        <v>51</v>
      </c>
      <c r="D274" s="301" t="s">
        <v>51</v>
      </c>
      <c r="E274" s="317" t="s">
        <v>51</v>
      </c>
      <c r="F274" s="301" t="s">
        <v>51</v>
      </c>
      <c r="G274" s="301" t="s">
        <v>51</v>
      </c>
      <c r="H274" s="301" t="s">
        <v>51</v>
      </c>
      <c r="I274" s="317" t="s">
        <v>51</v>
      </c>
      <c r="L274" s="368">
        <v>80</v>
      </c>
      <c r="M274" s="316">
        <v>7614</v>
      </c>
      <c r="N274" s="301">
        <v>3807</v>
      </c>
      <c r="O274" s="301">
        <v>1904</v>
      </c>
      <c r="P274" s="317">
        <v>634</v>
      </c>
      <c r="Q274" s="301">
        <v>11053</v>
      </c>
      <c r="R274" s="301">
        <v>5527</v>
      </c>
      <c r="S274" s="301">
        <v>2763</v>
      </c>
      <c r="T274" s="317">
        <v>921</v>
      </c>
    </row>
    <row r="275" spans="1:127" s="2" customFormat="1" ht="19.2" hidden="1" x14ac:dyDescent="0.5">
      <c r="A275" s="368">
        <v>0</v>
      </c>
      <c r="B275" s="337" t="s">
        <v>51</v>
      </c>
      <c r="C275" s="338" t="s">
        <v>51</v>
      </c>
      <c r="D275" s="338" t="s">
        <v>51</v>
      </c>
      <c r="E275" s="376" t="s">
        <v>51</v>
      </c>
      <c r="F275" s="338" t="s">
        <v>51</v>
      </c>
      <c r="G275" s="338" t="s">
        <v>51</v>
      </c>
      <c r="H275" s="338" t="s">
        <v>51</v>
      </c>
      <c r="I275" s="376" t="s">
        <v>51</v>
      </c>
      <c r="L275" s="368">
        <v>0</v>
      </c>
      <c r="M275" s="337" t="s">
        <v>51</v>
      </c>
      <c r="N275" s="338" t="s">
        <v>51</v>
      </c>
      <c r="O275" s="338" t="s">
        <v>51</v>
      </c>
      <c r="P275" s="376" t="s">
        <v>51</v>
      </c>
      <c r="Q275" s="338" t="s">
        <v>51</v>
      </c>
      <c r="R275" s="338" t="s">
        <v>51</v>
      </c>
      <c r="S275" s="338" t="s">
        <v>51</v>
      </c>
      <c r="T275" s="376" t="s">
        <v>51</v>
      </c>
    </row>
    <row r="276" spans="1:127" s="2" customFormat="1" ht="19.2" hidden="1" x14ac:dyDescent="0.5">
      <c r="A276" s="368">
        <v>1</v>
      </c>
      <c r="B276" s="316" t="s">
        <v>51</v>
      </c>
      <c r="C276" s="301" t="s">
        <v>51</v>
      </c>
      <c r="D276" s="301" t="s">
        <v>51</v>
      </c>
      <c r="E276" s="317" t="s">
        <v>51</v>
      </c>
      <c r="F276" s="301" t="s">
        <v>51</v>
      </c>
      <c r="G276" s="301" t="s">
        <v>51</v>
      </c>
      <c r="H276" s="301" t="s">
        <v>51</v>
      </c>
      <c r="I276" s="317" t="s">
        <v>51</v>
      </c>
      <c r="L276" s="368">
        <v>1</v>
      </c>
      <c r="M276" s="316">
        <v>376</v>
      </c>
      <c r="N276" s="301">
        <v>188</v>
      </c>
      <c r="O276" s="301">
        <v>94</v>
      </c>
      <c r="P276" s="317">
        <v>31</v>
      </c>
      <c r="Q276" s="301">
        <v>493</v>
      </c>
      <c r="R276" s="301">
        <v>247</v>
      </c>
      <c r="S276" s="301">
        <v>123</v>
      </c>
      <c r="T276" s="317">
        <v>41</v>
      </c>
    </row>
    <row r="277" spans="1:127" s="2" customFormat="1" ht="19.2" hidden="1" x14ac:dyDescent="0.5">
      <c r="A277" s="368">
        <v>2</v>
      </c>
      <c r="B277" s="316" t="s">
        <v>51</v>
      </c>
      <c r="C277" s="301" t="s">
        <v>51</v>
      </c>
      <c r="D277" s="301" t="s">
        <v>51</v>
      </c>
      <c r="E277" s="317" t="s">
        <v>51</v>
      </c>
      <c r="F277" s="301" t="s">
        <v>51</v>
      </c>
      <c r="G277" s="301" t="s">
        <v>51</v>
      </c>
      <c r="H277" s="301" t="s">
        <v>51</v>
      </c>
      <c r="I277" s="317" t="s">
        <v>51</v>
      </c>
      <c r="L277" s="368">
        <v>2</v>
      </c>
      <c r="M277" s="316">
        <v>617</v>
      </c>
      <c r="N277" s="301">
        <v>309</v>
      </c>
      <c r="O277" s="301">
        <v>154</v>
      </c>
      <c r="P277" s="317">
        <v>51</v>
      </c>
      <c r="Q277" s="301">
        <v>810</v>
      </c>
      <c r="R277" s="301">
        <v>405</v>
      </c>
      <c r="S277" s="301">
        <v>203</v>
      </c>
      <c r="T277" s="317">
        <v>67</v>
      </c>
    </row>
    <row r="278" spans="1:127" s="2" customFormat="1" ht="19.2" hidden="1" x14ac:dyDescent="0.5">
      <c r="A278" s="368">
        <v>3</v>
      </c>
      <c r="B278" s="318" t="s">
        <v>51</v>
      </c>
      <c r="C278" s="319" t="s">
        <v>51</v>
      </c>
      <c r="D278" s="319" t="s">
        <v>51</v>
      </c>
      <c r="E278" s="320" t="s">
        <v>51</v>
      </c>
      <c r="F278" s="319" t="s">
        <v>51</v>
      </c>
      <c r="G278" s="319" t="s">
        <v>51</v>
      </c>
      <c r="H278" s="319" t="s">
        <v>51</v>
      </c>
      <c r="I278" s="320" t="s">
        <v>51</v>
      </c>
      <c r="L278" s="368">
        <v>3</v>
      </c>
      <c r="M278" s="318">
        <v>868</v>
      </c>
      <c r="N278" s="319">
        <v>434</v>
      </c>
      <c r="O278" s="319">
        <v>217</v>
      </c>
      <c r="P278" s="320">
        <v>72</v>
      </c>
      <c r="Q278" s="319">
        <v>1147</v>
      </c>
      <c r="R278" s="319">
        <v>574</v>
      </c>
      <c r="S278" s="319">
        <v>287</v>
      </c>
      <c r="T278" s="320">
        <v>96</v>
      </c>
    </row>
    <row r="279" spans="1:127" ht="19.2" hidden="1" x14ac:dyDescent="0.5"/>
    <row r="280" spans="1:127" ht="19.2" hidden="1" x14ac:dyDescent="0.5">
      <c r="BJ280" s="76"/>
      <c r="BK280" s="76"/>
      <c r="BL280" s="76"/>
      <c r="BM280" s="76"/>
      <c r="BN280" s="76"/>
      <c r="BO280" s="76"/>
      <c r="DR280" s="1"/>
      <c r="DS280" s="1"/>
      <c r="DT280" s="1"/>
      <c r="DU280" s="1"/>
      <c r="DV280" s="1"/>
      <c r="DW280" s="1"/>
    </row>
    <row r="281" spans="1:127" ht="19.2" hidden="1" x14ac:dyDescent="0.5">
      <c r="BJ281" s="76"/>
      <c r="BK281" s="76"/>
      <c r="BL281" s="76"/>
      <c r="BM281" s="76"/>
      <c r="BN281" s="76"/>
      <c r="BO281" s="76"/>
      <c r="DR281" s="1"/>
      <c r="DS281" s="1"/>
      <c r="DT281" s="1"/>
      <c r="DU281" s="1"/>
      <c r="DV281" s="1"/>
      <c r="DW281" s="1"/>
    </row>
    <row r="282" spans="1:127" ht="9" hidden="1" customHeight="1" x14ac:dyDescent="0.5">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row>
    <row r="283" spans="1:127" ht="19.2" x14ac:dyDescent="0.5">
      <c r="A283" s="770" t="s">
        <v>119</v>
      </c>
      <c r="B283" s="771"/>
      <c r="C283" s="771"/>
      <c r="D283" s="771"/>
      <c r="E283" s="771"/>
      <c r="F283" s="771"/>
      <c r="G283" s="771"/>
      <c r="H283" s="772"/>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row>
    <row r="284" spans="1:127" ht="19.2" x14ac:dyDescent="0.5">
      <c r="A284" s="632" t="s">
        <v>237</v>
      </c>
      <c r="B284" s="605"/>
      <c r="C284" s="605"/>
      <c r="D284" s="605"/>
      <c r="E284" s="605" t="s">
        <v>121</v>
      </c>
      <c r="F284" s="605"/>
      <c r="G284" s="605"/>
      <c r="H284" s="606"/>
      <c r="I284" s="37"/>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row>
    <row r="285" spans="1:127" ht="19.2" hidden="1" x14ac:dyDescent="0.5">
      <c r="A285" s="868" t="s">
        <v>308</v>
      </c>
      <c r="B285" s="869"/>
      <c r="C285" s="869"/>
      <c r="D285" s="870"/>
      <c r="E285" s="880" t="s">
        <v>123</v>
      </c>
      <c r="F285" s="881"/>
      <c r="G285" s="881"/>
      <c r="H285" s="882"/>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row>
    <row r="286" spans="1:127" ht="19.2" x14ac:dyDescent="0.5">
      <c r="A286" s="782" t="s">
        <v>124</v>
      </c>
      <c r="B286" s="783"/>
      <c r="C286" s="783"/>
      <c r="D286" s="784"/>
      <c r="E286" s="461" t="s">
        <v>309</v>
      </c>
      <c r="F286" s="462"/>
      <c r="G286" s="462"/>
      <c r="H286" s="462"/>
      <c r="I286" s="37"/>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row>
    <row r="287" spans="1:127" ht="19.2" x14ac:dyDescent="0.5">
      <c r="A287" s="782" t="s">
        <v>240</v>
      </c>
      <c r="B287" s="783"/>
      <c r="C287" s="783"/>
      <c r="D287" s="784"/>
      <c r="E287" s="461" t="s">
        <v>241</v>
      </c>
      <c r="F287" s="462"/>
      <c r="G287" s="462"/>
      <c r="H287" s="462"/>
      <c r="I287" s="37"/>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row>
    <row r="288" spans="1:127" ht="19.2" x14ac:dyDescent="0.5">
      <c r="A288" s="678" t="s">
        <v>242</v>
      </c>
      <c r="B288" s="501"/>
      <c r="C288" s="501"/>
      <c r="D288" s="502"/>
      <c r="E288" s="732" t="s">
        <v>129</v>
      </c>
      <c r="F288" s="765"/>
      <c r="G288" s="765"/>
      <c r="H288" s="765"/>
      <c r="I288" s="37"/>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row>
    <row r="289" spans="1:127" ht="138" customHeight="1" x14ac:dyDescent="0.5">
      <c r="A289" s="871" t="s">
        <v>130</v>
      </c>
      <c r="B289" s="872"/>
      <c r="C289" s="872"/>
      <c r="D289" s="873"/>
      <c r="E289" s="874" t="s">
        <v>513</v>
      </c>
      <c r="F289" s="875"/>
      <c r="G289" s="875"/>
      <c r="H289" s="876"/>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row>
    <row r="290" spans="1:127" ht="19.2" hidden="1" x14ac:dyDescent="0.5">
      <c r="A290" s="868" t="s">
        <v>132</v>
      </c>
      <c r="B290" s="869"/>
      <c r="C290" s="869"/>
      <c r="D290" s="870"/>
      <c r="E290" s="877" t="s">
        <v>133</v>
      </c>
      <c r="F290" s="878"/>
      <c r="G290" s="878"/>
      <c r="H290" s="879"/>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row>
    <row r="291" spans="1:127" ht="19.5" hidden="1" customHeight="1" x14ac:dyDescent="0.5">
      <c r="A291" s="782" t="s">
        <v>134</v>
      </c>
      <c r="B291" s="783"/>
      <c r="C291" s="783"/>
      <c r="D291" s="784"/>
      <c r="E291" s="461" t="s">
        <v>243</v>
      </c>
      <c r="F291" s="462"/>
      <c r="G291" s="462"/>
      <c r="H291" s="462"/>
      <c r="I291" s="37"/>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row>
    <row r="292" spans="1:127" ht="19.5" hidden="1" customHeight="1" x14ac:dyDescent="0.5">
      <c r="A292" s="678" t="s">
        <v>244</v>
      </c>
      <c r="B292" s="501"/>
      <c r="C292" s="501"/>
      <c r="D292" s="502"/>
      <c r="E292" s="795" t="s">
        <v>245</v>
      </c>
      <c r="F292" s="796"/>
      <c r="G292" s="795" t="s">
        <v>246</v>
      </c>
      <c r="H292" s="797"/>
      <c r="I292" s="37"/>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row>
    <row r="293" spans="1:127" ht="21" hidden="1" customHeight="1" x14ac:dyDescent="0.5">
      <c r="A293" s="679"/>
      <c r="B293" s="680"/>
      <c r="C293" s="680"/>
      <c r="D293" s="681"/>
      <c r="E293" s="798" t="s">
        <v>247</v>
      </c>
      <c r="F293" s="799"/>
      <c r="G293" s="541" t="s">
        <v>248</v>
      </c>
      <c r="H293" s="542"/>
      <c r="I293" s="37"/>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row>
    <row r="294" spans="1:127" ht="19.2" hidden="1" x14ac:dyDescent="0.5">
      <c r="A294" s="679"/>
      <c r="B294" s="680"/>
      <c r="C294" s="680"/>
      <c r="D294" s="681"/>
      <c r="E294" s="461" t="s">
        <v>310</v>
      </c>
      <c r="F294" s="462"/>
      <c r="G294" s="462"/>
      <c r="H294" s="462"/>
      <c r="I294" s="37"/>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row>
    <row r="295" spans="1:127" ht="19.2" x14ac:dyDescent="0.5">
      <c r="A295" s="756" t="s">
        <v>136</v>
      </c>
      <c r="B295" s="757"/>
      <c r="C295" s="757"/>
      <c r="D295" s="757"/>
      <c r="E295" s="757"/>
      <c r="F295" s="757"/>
      <c r="G295" s="757"/>
      <c r="H295" s="758"/>
      <c r="I295" s="37"/>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row>
    <row r="296" spans="1:127" ht="19.2" x14ac:dyDescent="0.5">
      <c r="A296" s="509" t="s">
        <v>137</v>
      </c>
      <c r="B296" s="510"/>
      <c r="C296" s="510"/>
      <c r="D296" s="511"/>
      <c r="E296" s="653" t="s">
        <v>311</v>
      </c>
      <c r="F296" s="654"/>
      <c r="G296" s="654"/>
      <c r="H296" s="654"/>
      <c r="I296" s="37"/>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row>
    <row r="297" spans="1:127" ht="19.2" x14ac:dyDescent="0.5">
      <c r="A297" s="458" t="s">
        <v>139</v>
      </c>
      <c r="B297" s="459"/>
      <c r="C297" s="459"/>
      <c r="D297" s="460"/>
      <c r="E297" s="461" t="s">
        <v>251</v>
      </c>
      <c r="F297" s="462"/>
      <c r="G297" s="462"/>
      <c r="H297" s="462"/>
      <c r="I297" s="37"/>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row>
    <row r="298" spans="1:127" ht="18.75" customHeight="1" x14ac:dyDescent="0.5">
      <c r="A298" s="661" t="s">
        <v>140</v>
      </c>
      <c r="B298" s="662"/>
      <c r="C298" s="662"/>
      <c r="D298" s="663"/>
      <c r="E298" s="732" t="s">
        <v>311</v>
      </c>
      <c r="F298" s="765"/>
      <c r="G298" s="765"/>
      <c r="H298" s="765"/>
      <c r="I298" s="37"/>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row>
    <row r="299" spans="1:127" ht="16.95" customHeight="1" x14ac:dyDescent="0.5">
      <c r="A299" s="756" t="s">
        <v>514</v>
      </c>
      <c r="B299" s="757"/>
      <c r="C299" s="757"/>
      <c r="D299" s="757"/>
      <c r="E299" s="757"/>
      <c r="F299" s="757"/>
      <c r="G299" s="757"/>
      <c r="H299" s="758"/>
      <c r="I299" s="37"/>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row>
    <row r="300" spans="1:127" ht="51.75" customHeight="1" x14ac:dyDescent="0.5">
      <c r="A300" s="759" t="s">
        <v>410</v>
      </c>
      <c r="B300" s="760"/>
      <c r="C300" s="760"/>
      <c r="D300" s="761"/>
      <c r="E300" s="653" t="s">
        <v>515</v>
      </c>
      <c r="F300" s="654"/>
      <c r="G300" s="654"/>
      <c r="H300" s="654"/>
      <c r="I300" s="37"/>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row>
    <row r="301" spans="1:127" ht="49.5" customHeight="1" x14ac:dyDescent="0.5">
      <c r="A301" s="503" t="s">
        <v>144</v>
      </c>
      <c r="B301" s="504"/>
      <c r="C301" s="504"/>
      <c r="D301" s="505"/>
      <c r="E301" s="467" t="s">
        <v>516</v>
      </c>
      <c r="F301" s="468"/>
      <c r="G301" s="468"/>
      <c r="H301" s="468"/>
      <c r="I301" s="37"/>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row>
    <row r="302" spans="1:127" ht="50.25" customHeight="1" x14ac:dyDescent="0.5">
      <c r="A302" s="503" t="s">
        <v>411</v>
      </c>
      <c r="B302" s="504"/>
      <c r="C302" s="504"/>
      <c r="D302" s="505"/>
      <c r="E302" s="467" t="s">
        <v>517</v>
      </c>
      <c r="F302" s="468"/>
      <c r="G302" s="468"/>
      <c r="H302" s="468"/>
      <c r="I302" s="37"/>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row>
    <row r="303" spans="1:127" ht="50.25" customHeight="1" x14ac:dyDescent="0.5">
      <c r="A303" s="503" t="s">
        <v>408</v>
      </c>
      <c r="B303" s="504"/>
      <c r="C303" s="504"/>
      <c r="D303" s="505"/>
      <c r="E303" s="467" t="s">
        <v>143</v>
      </c>
      <c r="F303" s="468"/>
      <c r="G303" s="468"/>
      <c r="H303" s="468"/>
      <c r="I303" s="37"/>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row>
    <row r="304" spans="1:127" ht="27.6" customHeight="1" x14ac:dyDescent="0.5">
      <c r="A304" s="503" t="s">
        <v>409</v>
      </c>
      <c r="B304" s="504"/>
      <c r="C304" s="504"/>
      <c r="D304" s="505"/>
      <c r="E304" s="467" t="s">
        <v>143</v>
      </c>
      <c r="F304" s="468"/>
      <c r="G304" s="468"/>
      <c r="H304" s="468"/>
      <c r="I304" s="37"/>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row>
    <row r="305" spans="1:127" ht="36" customHeight="1" x14ac:dyDescent="0.5">
      <c r="A305" s="503" t="s">
        <v>412</v>
      </c>
      <c r="B305" s="504"/>
      <c r="C305" s="504"/>
      <c r="D305" s="505"/>
      <c r="E305" s="467" t="s">
        <v>143</v>
      </c>
      <c r="F305" s="468"/>
      <c r="G305" s="468"/>
      <c r="H305" s="468"/>
      <c r="I305" s="37"/>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row>
    <row r="306" spans="1:127" ht="19.8" customHeight="1" x14ac:dyDescent="0.5">
      <c r="A306" s="503" t="s">
        <v>413</v>
      </c>
      <c r="B306" s="504"/>
      <c r="C306" s="504"/>
      <c r="D306" s="505"/>
      <c r="E306" s="467" t="s">
        <v>143</v>
      </c>
      <c r="F306" s="468"/>
      <c r="G306" s="468"/>
      <c r="H306" s="468"/>
      <c r="I306" s="37"/>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row>
    <row r="307" spans="1:127" ht="19.2" x14ac:dyDescent="0.5">
      <c r="A307" s="503" t="s">
        <v>414</v>
      </c>
      <c r="B307" s="504"/>
      <c r="C307" s="504"/>
      <c r="D307" s="505"/>
      <c r="E307" s="461" t="s">
        <v>143</v>
      </c>
      <c r="F307" s="462"/>
      <c r="G307" s="462"/>
      <c r="H307" s="463"/>
      <c r="I307" s="37"/>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row>
    <row r="308" spans="1:127" ht="93.6" customHeight="1" x14ac:dyDescent="0.5">
      <c r="A308" s="503" t="s">
        <v>416</v>
      </c>
      <c r="B308" s="504"/>
      <c r="C308" s="504"/>
      <c r="D308" s="505"/>
      <c r="E308" s="461" t="s">
        <v>417</v>
      </c>
      <c r="F308" s="462"/>
      <c r="G308" s="462"/>
      <c r="H308" s="463"/>
      <c r="I308" s="37"/>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row>
    <row r="309" spans="1:127" ht="75.599999999999994" customHeight="1" x14ac:dyDescent="0.5">
      <c r="A309" s="503" t="s">
        <v>418</v>
      </c>
      <c r="B309" s="504"/>
      <c r="C309" s="504"/>
      <c r="D309" s="505"/>
      <c r="E309" s="467" t="s">
        <v>143</v>
      </c>
      <c r="F309" s="468"/>
      <c r="G309" s="468"/>
      <c r="H309" s="468"/>
      <c r="I309" s="37"/>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row>
    <row r="310" spans="1:127" ht="19.2" customHeight="1" x14ac:dyDescent="0.5">
      <c r="A310" s="503" t="s">
        <v>419</v>
      </c>
      <c r="B310" s="504"/>
      <c r="C310" s="504"/>
      <c r="D310" s="505"/>
      <c r="E310" s="461" t="s">
        <v>143</v>
      </c>
      <c r="F310" s="462"/>
      <c r="G310" s="462"/>
      <c r="H310" s="462"/>
      <c r="I310" s="37"/>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row>
    <row r="311" spans="1:127" ht="16.8" customHeight="1" x14ac:dyDescent="0.5">
      <c r="A311" s="787" t="s">
        <v>145</v>
      </c>
      <c r="B311" s="788"/>
      <c r="C311" s="788"/>
      <c r="D311" s="789"/>
      <c r="E311" s="461" t="s">
        <v>263</v>
      </c>
      <c r="F311" s="462"/>
      <c r="G311" s="462"/>
      <c r="H311" s="462"/>
      <c r="I311" s="37"/>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row>
    <row r="312" spans="1:127" ht="75.599999999999994" customHeight="1" x14ac:dyDescent="0.5">
      <c r="A312" s="458" t="s">
        <v>421</v>
      </c>
      <c r="B312" s="459"/>
      <c r="C312" s="459"/>
      <c r="D312" s="460"/>
      <c r="E312" s="790" t="s">
        <v>557</v>
      </c>
      <c r="F312" s="791"/>
      <c r="G312" s="791"/>
      <c r="H312" s="792"/>
      <c r="I312" s="37"/>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row>
    <row r="313" spans="1:127" ht="55.8" customHeight="1" x14ac:dyDescent="0.5">
      <c r="A313" s="743" t="s">
        <v>423</v>
      </c>
      <c r="B313" s="793"/>
      <c r="C313" s="793"/>
      <c r="D313" s="794"/>
      <c r="E313" s="755" t="s">
        <v>143</v>
      </c>
      <c r="F313" s="753"/>
      <c r="G313" s="753"/>
      <c r="H313" s="754"/>
      <c r="I313" s="37"/>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row>
    <row r="314" spans="1:127" ht="18" customHeight="1" x14ac:dyDescent="0.5">
      <c r="A314" s="458" t="s">
        <v>147</v>
      </c>
      <c r="B314" s="459"/>
      <c r="C314" s="459"/>
      <c r="D314" s="460"/>
      <c r="E314" s="755" t="s">
        <v>143</v>
      </c>
      <c r="F314" s="753"/>
      <c r="G314" s="753"/>
      <c r="H314" s="754"/>
      <c r="I314" s="37"/>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row>
    <row r="315" spans="1:127" ht="19.2" x14ac:dyDescent="0.5">
      <c r="A315" s="756" t="s">
        <v>518</v>
      </c>
      <c r="B315" s="757"/>
      <c r="C315" s="757"/>
      <c r="D315" s="757"/>
      <c r="E315" s="757"/>
      <c r="F315" s="757"/>
      <c r="G315" s="757"/>
      <c r="H315" s="758"/>
      <c r="I315" s="37"/>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row>
    <row r="316" spans="1:127" ht="16.8" customHeight="1" x14ac:dyDescent="0.5">
      <c r="A316" s="503" t="s">
        <v>519</v>
      </c>
      <c r="B316" s="504"/>
      <c r="C316" s="504"/>
      <c r="D316" s="505"/>
      <c r="E316" s="461" t="s">
        <v>143</v>
      </c>
      <c r="F316" s="462"/>
      <c r="G316" s="462"/>
      <c r="H316" s="462"/>
      <c r="I316" s="37"/>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row>
    <row r="317" spans="1:127" ht="20.399999999999999" customHeight="1" x14ac:dyDescent="0.5">
      <c r="A317" s="458" t="s">
        <v>494</v>
      </c>
      <c r="B317" s="459"/>
      <c r="C317" s="459"/>
      <c r="D317" s="460"/>
      <c r="E317" s="461" t="s">
        <v>143</v>
      </c>
      <c r="F317" s="462"/>
      <c r="G317" s="462"/>
      <c r="H317" s="463"/>
      <c r="I317" s="37"/>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row>
    <row r="318" spans="1:127" ht="14.4" customHeight="1" x14ac:dyDescent="0.5">
      <c r="A318" s="458" t="s">
        <v>427</v>
      </c>
      <c r="B318" s="459"/>
      <c r="C318" s="459"/>
      <c r="D318" s="460"/>
      <c r="E318" s="461" t="s">
        <v>143</v>
      </c>
      <c r="F318" s="462"/>
      <c r="G318" s="462"/>
      <c r="H318" s="463"/>
      <c r="I318" s="37"/>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row>
    <row r="319" spans="1:127" ht="19.8" customHeight="1" x14ac:dyDescent="0.5">
      <c r="A319" s="458" t="s">
        <v>428</v>
      </c>
      <c r="B319" s="459"/>
      <c r="C319" s="459"/>
      <c r="D319" s="460"/>
      <c r="E319" s="461" t="s">
        <v>143</v>
      </c>
      <c r="F319" s="462"/>
      <c r="G319" s="462"/>
      <c r="H319" s="463"/>
      <c r="I319" s="37"/>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row>
    <row r="320" spans="1:127" ht="19.2" customHeight="1" x14ac:dyDescent="0.5">
      <c r="A320" s="458" t="s">
        <v>429</v>
      </c>
      <c r="B320" s="459"/>
      <c r="C320" s="459"/>
      <c r="D320" s="460"/>
      <c r="E320" s="461" t="s">
        <v>143</v>
      </c>
      <c r="F320" s="462"/>
      <c r="G320" s="462"/>
      <c r="H320" s="463"/>
      <c r="I320" s="37"/>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row>
    <row r="321" spans="1:127" ht="23.4" customHeight="1" x14ac:dyDescent="0.5">
      <c r="A321" s="458" t="s">
        <v>430</v>
      </c>
      <c r="B321" s="459"/>
      <c r="C321" s="459"/>
      <c r="D321" s="460"/>
      <c r="E321" s="461" t="s">
        <v>143</v>
      </c>
      <c r="F321" s="462"/>
      <c r="G321" s="462"/>
      <c r="H321" s="463"/>
      <c r="I321" s="37"/>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row>
    <row r="322" spans="1:127" ht="38.25" customHeight="1" x14ac:dyDescent="0.5">
      <c r="A322" s="458" t="s">
        <v>437</v>
      </c>
      <c r="B322" s="459"/>
      <c r="C322" s="459"/>
      <c r="D322" s="460"/>
      <c r="E322" s="461" t="s">
        <v>143</v>
      </c>
      <c r="F322" s="462"/>
      <c r="G322" s="462"/>
      <c r="H322" s="463"/>
      <c r="I322" s="37"/>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row>
    <row r="323" spans="1:127" ht="56.4" customHeight="1" x14ac:dyDescent="0.5">
      <c r="A323" s="458" t="s">
        <v>496</v>
      </c>
      <c r="B323" s="459"/>
      <c r="C323" s="459"/>
      <c r="D323" s="460"/>
      <c r="E323" s="461" t="s">
        <v>143</v>
      </c>
      <c r="F323" s="462"/>
      <c r="G323" s="462"/>
      <c r="H323" s="463"/>
      <c r="I323" s="37"/>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row>
    <row r="324" spans="1:127" ht="50.4" customHeight="1" x14ac:dyDescent="0.5">
      <c r="A324" s="503" t="s">
        <v>433</v>
      </c>
      <c r="B324" s="504"/>
      <c r="C324" s="504"/>
      <c r="D324" s="505"/>
      <c r="E324" s="461" t="s">
        <v>143</v>
      </c>
      <c r="F324" s="462"/>
      <c r="G324" s="462"/>
      <c r="H324" s="462"/>
      <c r="I324" s="37"/>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row>
    <row r="325" spans="1:127" ht="19.2" x14ac:dyDescent="0.5">
      <c r="A325" s="756" t="s">
        <v>148</v>
      </c>
      <c r="B325" s="757"/>
      <c r="C325" s="757"/>
      <c r="D325" s="757"/>
      <c r="E325" s="757"/>
      <c r="F325" s="757"/>
      <c r="G325" s="757"/>
      <c r="H325" s="758"/>
      <c r="I325" s="37"/>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row>
    <row r="326" spans="1:127" ht="61.2" customHeight="1" x14ac:dyDescent="0.5">
      <c r="A326" s="509" t="s">
        <v>487</v>
      </c>
      <c r="B326" s="801"/>
      <c r="C326" s="801"/>
      <c r="D326" s="802"/>
      <c r="E326" s="653" t="s">
        <v>143</v>
      </c>
      <c r="F326" s="654"/>
      <c r="G326" s="654"/>
      <c r="H326" s="654"/>
      <c r="I326" s="37"/>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row>
    <row r="327" spans="1:127" ht="19.2" x14ac:dyDescent="0.5">
      <c r="A327" s="458" t="s">
        <v>488</v>
      </c>
      <c r="B327" s="459"/>
      <c r="C327" s="459"/>
      <c r="D327" s="460"/>
      <c r="E327" s="461" t="s">
        <v>312</v>
      </c>
      <c r="F327" s="462"/>
      <c r="G327" s="462"/>
      <c r="H327" s="462"/>
      <c r="I327" s="37"/>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row>
    <row r="328" spans="1:127" ht="19.5" customHeight="1" x14ac:dyDescent="0.5">
      <c r="A328" s="500" t="s">
        <v>429</v>
      </c>
      <c r="B328" s="531"/>
      <c r="C328" s="531"/>
      <c r="D328" s="532"/>
      <c r="E328" s="732" t="s">
        <v>312</v>
      </c>
      <c r="F328" s="765"/>
      <c r="G328" s="765"/>
      <c r="H328" s="800"/>
      <c r="I328" s="37"/>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row>
    <row r="329" spans="1:127" ht="40.799999999999997" customHeight="1" x14ac:dyDescent="0.5">
      <c r="A329" s="458" t="s">
        <v>489</v>
      </c>
      <c r="B329" s="497"/>
      <c r="C329" s="497"/>
      <c r="D329" s="498"/>
      <c r="E329" s="461" t="s">
        <v>254</v>
      </c>
      <c r="F329" s="462"/>
      <c r="G329" s="462"/>
      <c r="H329" s="463"/>
      <c r="I329" s="37"/>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row>
    <row r="330" spans="1:127" ht="19.2" x14ac:dyDescent="0.5">
      <c r="A330" s="499" t="s">
        <v>150</v>
      </c>
      <c r="B330" s="497"/>
      <c r="C330" s="497"/>
      <c r="D330" s="498"/>
      <c r="E330" s="461" t="s">
        <v>521</v>
      </c>
      <c r="F330" s="462"/>
      <c r="G330" s="462"/>
      <c r="H330" s="463"/>
      <c r="I330" s="37"/>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row>
    <row r="331" spans="1:127" ht="93" customHeight="1" x14ac:dyDescent="0.5">
      <c r="A331" s="458" t="s">
        <v>570</v>
      </c>
      <c r="B331" s="497"/>
      <c r="C331" s="497"/>
      <c r="D331" s="498"/>
      <c r="E331" s="461" t="s">
        <v>573</v>
      </c>
      <c r="F331" s="462"/>
      <c r="G331" s="462"/>
      <c r="H331" s="463"/>
      <c r="I331" s="37"/>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row>
    <row r="332" spans="1:127" ht="19.2" x14ac:dyDescent="0.5">
      <c r="A332" s="499" t="s">
        <v>153</v>
      </c>
      <c r="B332" s="497"/>
      <c r="C332" s="497"/>
      <c r="D332" s="498"/>
      <c r="E332" s="461" t="s">
        <v>143</v>
      </c>
      <c r="F332" s="462"/>
      <c r="G332" s="462"/>
      <c r="H332" s="463"/>
      <c r="I332" s="37"/>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row>
    <row r="333" spans="1:127" ht="73.2" customHeight="1" x14ac:dyDescent="0.5">
      <c r="A333" s="458" t="s">
        <v>154</v>
      </c>
      <c r="B333" s="459"/>
      <c r="C333" s="459"/>
      <c r="D333" s="460"/>
      <c r="E333" s="461" t="s">
        <v>522</v>
      </c>
      <c r="F333" s="462"/>
      <c r="G333" s="462"/>
      <c r="H333" s="462"/>
      <c r="I333" s="37"/>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row>
    <row r="334" spans="1:127" ht="19.2" x14ac:dyDescent="0.5">
      <c r="A334" s="458" t="s">
        <v>155</v>
      </c>
      <c r="B334" s="459"/>
      <c r="C334" s="459"/>
      <c r="D334" s="460"/>
      <c r="E334" s="479" t="s">
        <v>156</v>
      </c>
      <c r="F334" s="462"/>
      <c r="G334" s="462"/>
      <c r="H334" s="463"/>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row>
    <row r="335" spans="1:127" ht="43.2" customHeight="1" x14ac:dyDescent="0.5">
      <c r="A335" s="458" t="s">
        <v>520</v>
      </c>
      <c r="B335" s="497"/>
      <c r="C335" s="497"/>
      <c r="D335" s="498"/>
      <c r="E335" s="461" t="s">
        <v>143</v>
      </c>
      <c r="F335" s="462"/>
      <c r="G335" s="462"/>
      <c r="H335" s="462"/>
      <c r="I335" s="37"/>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row>
    <row r="336" spans="1:127" ht="30.75" customHeight="1" x14ac:dyDescent="0.5">
      <c r="A336" s="458" t="s">
        <v>437</v>
      </c>
      <c r="B336" s="459"/>
      <c r="C336" s="459"/>
      <c r="D336" s="460"/>
      <c r="E336" s="461" t="s">
        <v>143</v>
      </c>
      <c r="F336" s="462"/>
      <c r="G336" s="462"/>
      <c r="H336" s="462"/>
      <c r="I336" s="37"/>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row>
    <row r="337" spans="1:127" ht="19.5" customHeight="1" x14ac:dyDescent="0.5">
      <c r="A337" s="756" t="s">
        <v>157</v>
      </c>
      <c r="B337" s="757"/>
      <c r="C337" s="757"/>
      <c r="D337" s="757"/>
      <c r="E337" s="757"/>
      <c r="F337" s="757"/>
      <c r="G337" s="757"/>
      <c r="H337" s="758"/>
      <c r="I337" s="37"/>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row>
    <row r="338" spans="1:127" ht="68.400000000000006" customHeight="1" x14ac:dyDescent="0.5">
      <c r="A338" s="509" t="s">
        <v>498</v>
      </c>
      <c r="B338" s="510"/>
      <c r="C338" s="510"/>
      <c r="D338" s="511"/>
      <c r="E338" s="658" t="s">
        <v>523</v>
      </c>
      <c r="F338" s="659"/>
      <c r="G338" s="659"/>
      <c r="H338" s="660"/>
      <c r="I338" s="37"/>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row>
    <row r="339" spans="1:127" ht="50.25" customHeight="1" x14ac:dyDescent="0.5">
      <c r="A339" s="458" t="s">
        <v>499</v>
      </c>
      <c r="B339" s="459"/>
      <c r="C339" s="459"/>
      <c r="D339" s="460"/>
      <c r="E339" s="461" t="s">
        <v>524</v>
      </c>
      <c r="F339" s="462"/>
      <c r="G339" s="462"/>
      <c r="H339" s="463"/>
      <c r="I339" s="37"/>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row>
    <row r="340" spans="1:127" ht="37.799999999999997" customHeight="1" x14ac:dyDescent="0.5">
      <c r="A340" s="661" t="s">
        <v>440</v>
      </c>
      <c r="B340" s="662"/>
      <c r="C340" s="662"/>
      <c r="D340" s="663"/>
      <c r="E340" s="525" t="s">
        <v>525</v>
      </c>
      <c r="F340" s="526"/>
      <c r="G340" s="526"/>
      <c r="H340" s="526"/>
      <c r="I340" s="37"/>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row>
    <row r="341" spans="1:127" ht="58.2" customHeight="1" x14ac:dyDescent="0.5">
      <c r="A341" s="458" t="s">
        <v>526</v>
      </c>
      <c r="B341" s="459"/>
      <c r="C341" s="459"/>
      <c r="D341" s="460"/>
      <c r="E341" s="461" t="s">
        <v>523</v>
      </c>
      <c r="F341" s="462"/>
      <c r="G341" s="462"/>
      <c r="H341" s="462"/>
      <c r="I341" s="37"/>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row>
    <row r="342" spans="1:127" ht="19.2" x14ac:dyDescent="0.5">
      <c r="A342" s="756" t="s">
        <v>158</v>
      </c>
      <c r="B342" s="757"/>
      <c r="C342" s="757"/>
      <c r="D342" s="757"/>
      <c r="E342" s="757"/>
      <c r="F342" s="757"/>
      <c r="G342" s="757"/>
      <c r="H342" s="758"/>
      <c r="I342" s="37"/>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row>
    <row r="343" spans="1:127" ht="46.8" customHeight="1" x14ac:dyDescent="0.5">
      <c r="A343" s="759" t="s">
        <v>446</v>
      </c>
      <c r="B343" s="760"/>
      <c r="C343" s="760"/>
      <c r="D343" s="761"/>
      <c r="E343" s="548" t="s">
        <v>527</v>
      </c>
      <c r="F343" s="548"/>
      <c r="G343" s="548"/>
      <c r="H343" s="548"/>
      <c r="I343" s="37"/>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row>
    <row r="344" spans="1:127" ht="54.6" customHeight="1" x14ac:dyDescent="0.5">
      <c r="A344" s="503" t="s">
        <v>447</v>
      </c>
      <c r="B344" s="504"/>
      <c r="C344" s="504"/>
      <c r="D344" s="505"/>
      <c r="E344" s="461" t="s">
        <v>528</v>
      </c>
      <c r="F344" s="462"/>
      <c r="G344" s="462"/>
      <c r="H344" s="462"/>
      <c r="I344" s="37"/>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row>
    <row r="345" spans="1:127" ht="51.75" hidden="1" customHeight="1" x14ac:dyDescent="0.5">
      <c r="A345" s="762" t="s">
        <v>313</v>
      </c>
      <c r="B345" s="763"/>
      <c r="C345" s="763"/>
      <c r="D345" s="764"/>
      <c r="E345" s="732" t="s">
        <v>159</v>
      </c>
      <c r="F345" s="765"/>
      <c r="G345" s="765"/>
      <c r="H345" s="765"/>
      <c r="I345" s="37"/>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row>
    <row r="346" spans="1:127" ht="18.75" customHeight="1" x14ac:dyDescent="0.5">
      <c r="A346" s="756" t="s">
        <v>160</v>
      </c>
      <c r="B346" s="757"/>
      <c r="C346" s="757"/>
      <c r="D346" s="757"/>
      <c r="E346" s="757"/>
      <c r="F346" s="757"/>
      <c r="G346" s="757"/>
      <c r="H346" s="758"/>
      <c r="I346" s="37"/>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row>
    <row r="347" spans="1:127" ht="59.4" customHeight="1" x14ac:dyDescent="0.5">
      <c r="A347" s="509" t="s">
        <v>450</v>
      </c>
      <c r="B347" s="510"/>
      <c r="C347" s="510"/>
      <c r="D347" s="511"/>
      <c r="E347" s="653" t="s">
        <v>143</v>
      </c>
      <c r="F347" s="654"/>
      <c r="G347" s="654"/>
      <c r="H347" s="655"/>
      <c r="I347" s="37"/>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row>
    <row r="348" spans="1:127" ht="19.2" x14ac:dyDescent="0.5">
      <c r="A348" s="458" t="s">
        <v>451</v>
      </c>
      <c r="B348" s="459"/>
      <c r="C348" s="459"/>
      <c r="D348" s="460"/>
      <c r="E348" s="461" t="s">
        <v>143</v>
      </c>
      <c r="F348" s="462"/>
      <c r="G348" s="462"/>
      <c r="H348" s="463"/>
      <c r="I348" s="37"/>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row>
    <row r="349" spans="1:127" ht="24" customHeight="1" x14ac:dyDescent="0.5">
      <c r="A349" s="458" t="s">
        <v>529</v>
      </c>
      <c r="B349" s="459"/>
      <c r="C349" s="459"/>
      <c r="D349" s="460"/>
      <c r="E349" s="461" t="s">
        <v>314</v>
      </c>
      <c r="F349" s="462"/>
      <c r="G349" s="462"/>
      <c r="H349" s="463"/>
      <c r="I349" s="37"/>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row>
    <row r="350" spans="1:127" ht="19.2" x14ac:dyDescent="0.5">
      <c r="A350" s="458" t="s">
        <v>453</v>
      </c>
      <c r="B350" s="459"/>
      <c r="C350" s="459"/>
      <c r="D350" s="460"/>
      <c r="E350" s="752" t="s">
        <v>143</v>
      </c>
      <c r="F350" s="753"/>
      <c r="G350" s="753"/>
      <c r="H350" s="754"/>
      <c r="I350" s="37"/>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row>
    <row r="351" spans="1:127" ht="19.2" x14ac:dyDescent="0.5">
      <c r="A351" s="458" t="s">
        <v>530</v>
      </c>
      <c r="B351" s="459"/>
      <c r="C351" s="459"/>
      <c r="D351" s="460"/>
      <c r="E351" s="461" t="s">
        <v>162</v>
      </c>
      <c r="F351" s="462"/>
      <c r="G351" s="462"/>
      <c r="H351" s="463"/>
      <c r="I351" s="37"/>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row>
    <row r="352" spans="1:127" ht="22.2" customHeight="1" x14ac:dyDescent="0.5">
      <c r="A352" s="458" t="s">
        <v>374</v>
      </c>
      <c r="B352" s="459"/>
      <c r="C352" s="459"/>
      <c r="D352" s="460"/>
      <c r="E352" s="467" t="s">
        <v>162</v>
      </c>
      <c r="F352" s="468"/>
      <c r="G352" s="468"/>
      <c r="H352" s="468"/>
      <c r="I352" s="37"/>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row>
    <row r="353" spans="1:127" ht="40.799999999999997" customHeight="1" x14ac:dyDescent="0.5">
      <c r="A353" s="856" t="s">
        <v>531</v>
      </c>
      <c r="B353" s="857"/>
      <c r="C353" s="857"/>
      <c r="D353" s="857"/>
      <c r="E353" s="857"/>
      <c r="F353" s="857"/>
      <c r="G353" s="857"/>
      <c r="H353" s="857"/>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row>
    <row r="354" spans="1:127" ht="19.2" x14ac:dyDescent="0.5">
      <c r="A354" s="756" t="s">
        <v>182</v>
      </c>
      <c r="B354" s="757"/>
      <c r="C354" s="757"/>
      <c r="D354" s="757"/>
      <c r="E354" s="757"/>
      <c r="F354" s="757"/>
      <c r="G354" s="757"/>
      <c r="H354" s="758"/>
      <c r="I354" s="37"/>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row>
    <row r="355" spans="1:127" ht="19.2" x14ac:dyDescent="0.5">
      <c r="A355" s="749" t="s">
        <v>146</v>
      </c>
      <c r="B355" s="750"/>
      <c r="C355" s="750"/>
      <c r="D355" s="751"/>
      <c r="E355" s="752" t="s">
        <v>156</v>
      </c>
      <c r="F355" s="753"/>
      <c r="G355" s="753"/>
      <c r="H355" s="754"/>
      <c r="I355" s="37"/>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row>
    <row r="356" spans="1:127" ht="19.2" x14ac:dyDescent="0.5">
      <c r="A356" s="749" t="s">
        <v>201</v>
      </c>
      <c r="B356" s="750"/>
      <c r="C356" s="750"/>
      <c r="D356" s="751"/>
      <c r="E356" s="752" t="s">
        <v>143</v>
      </c>
      <c r="F356" s="753"/>
      <c r="G356" s="753"/>
      <c r="H356" s="754"/>
      <c r="I356" s="37"/>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row>
    <row r="357" spans="1:127" ht="19.2" x14ac:dyDescent="0.5">
      <c r="A357" s="749" t="s">
        <v>456</v>
      </c>
      <c r="B357" s="750"/>
      <c r="C357" s="750"/>
      <c r="D357" s="751"/>
      <c r="E357" s="752" t="s">
        <v>315</v>
      </c>
      <c r="F357" s="753"/>
      <c r="G357" s="753"/>
      <c r="H357" s="754"/>
      <c r="I357" s="37"/>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row>
    <row r="358" spans="1:127" ht="19.2" x14ac:dyDescent="0.5">
      <c r="A358" s="749" t="s">
        <v>457</v>
      </c>
      <c r="B358" s="750"/>
      <c r="C358" s="750"/>
      <c r="D358" s="751"/>
      <c r="E358" s="752" t="s">
        <v>143</v>
      </c>
      <c r="F358" s="753"/>
      <c r="G358" s="753"/>
      <c r="H358" s="754"/>
      <c r="I358" s="37"/>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row>
    <row r="359" spans="1:127" ht="19.2" x14ac:dyDescent="0.5">
      <c r="A359" s="749" t="s">
        <v>458</v>
      </c>
      <c r="B359" s="750"/>
      <c r="C359" s="750"/>
      <c r="D359" s="751"/>
      <c r="E359" s="752" t="s">
        <v>532</v>
      </c>
      <c r="F359" s="753"/>
      <c r="G359" s="753"/>
      <c r="H359" s="754"/>
      <c r="I359" s="37"/>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row>
    <row r="360" spans="1:127" ht="19.2" x14ac:dyDescent="0.5">
      <c r="A360" s="749" t="s">
        <v>459</v>
      </c>
      <c r="B360" s="750"/>
      <c r="C360" s="750"/>
      <c r="D360" s="751"/>
      <c r="E360" s="752" t="s">
        <v>258</v>
      </c>
      <c r="F360" s="753"/>
      <c r="G360" s="753"/>
      <c r="H360" s="754"/>
      <c r="I360" s="37"/>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row>
    <row r="361" spans="1:127" ht="19.2" x14ac:dyDescent="0.5">
      <c r="A361" s="749" t="s">
        <v>460</v>
      </c>
      <c r="B361" s="750"/>
      <c r="C361" s="750"/>
      <c r="D361" s="751"/>
      <c r="E361" s="752" t="s">
        <v>322</v>
      </c>
      <c r="F361" s="753"/>
      <c r="G361" s="753"/>
      <c r="H361" s="754"/>
      <c r="I361" s="37"/>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row>
    <row r="362" spans="1:127" ht="19.2" x14ac:dyDescent="0.5">
      <c r="A362" s="749" t="s">
        <v>505</v>
      </c>
      <c r="B362" s="750"/>
      <c r="C362" s="750"/>
      <c r="D362" s="751"/>
      <c r="E362" s="752" t="s">
        <v>143</v>
      </c>
      <c r="F362" s="753"/>
      <c r="G362" s="753"/>
      <c r="H362" s="754"/>
      <c r="I362" s="37"/>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row>
    <row r="363" spans="1:127" ht="19.2" x14ac:dyDescent="0.5">
      <c r="A363" s="749" t="s">
        <v>533</v>
      </c>
      <c r="B363" s="750"/>
      <c r="C363" s="750"/>
      <c r="D363" s="751"/>
      <c r="E363" s="752" t="s">
        <v>478</v>
      </c>
      <c r="F363" s="753"/>
      <c r="G363" s="753"/>
      <c r="H363" s="754"/>
      <c r="I363" s="37"/>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row>
    <row r="364" spans="1:127" ht="19.2" x14ac:dyDescent="0.5">
      <c r="A364" s="749" t="s">
        <v>463</v>
      </c>
      <c r="B364" s="750"/>
      <c r="C364" s="750"/>
      <c r="D364" s="751"/>
      <c r="E364" s="752" t="s">
        <v>188</v>
      </c>
      <c r="F364" s="753"/>
      <c r="G364" s="753"/>
      <c r="H364" s="754"/>
      <c r="I364" s="37"/>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row>
    <row r="365" spans="1:127" ht="41.4" customHeight="1" x14ac:dyDescent="0.5">
      <c r="A365" s="743" t="s">
        <v>506</v>
      </c>
      <c r="B365" s="744"/>
      <c r="C365" s="744"/>
      <c r="D365" s="745"/>
      <c r="E365" s="755" t="s">
        <v>480</v>
      </c>
      <c r="F365" s="753"/>
      <c r="G365" s="753"/>
      <c r="H365" s="754"/>
      <c r="I365" s="37"/>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row>
    <row r="366" spans="1:127" ht="19.2" x14ac:dyDescent="0.5">
      <c r="A366" s="749" t="s">
        <v>193</v>
      </c>
      <c r="B366" s="750"/>
      <c r="C366" s="750"/>
      <c r="D366" s="751"/>
      <c r="E366" s="752" t="s">
        <v>143</v>
      </c>
      <c r="F366" s="753"/>
      <c r="G366" s="753"/>
      <c r="H366" s="754"/>
      <c r="I366" s="37"/>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row>
    <row r="367" spans="1:127" ht="39" customHeight="1" x14ac:dyDescent="0.5">
      <c r="A367" s="749" t="s">
        <v>465</v>
      </c>
      <c r="B367" s="750"/>
      <c r="C367" s="750"/>
      <c r="D367" s="751"/>
      <c r="E367" s="755" t="s">
        <v>534</v>
      </c>
      <c r="F367" s="753"/>
      <c r="G367" s="753"/>
      <c r="H367" s="754"/>
      <c r="I367" s="37"/>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row>
    <row r="368" spans="1:127" ht="19.2" x14ac:dyDescent="0.5">
      <c r="A368" s="749" t="s">
        <v>466</v>
      </c>
      <c r="B368" s="750"/>
      <c r="C368" s="750"/>
      <c r="D368" s="751"/>
      <c r="E368" s="752" t="s">
        <v>535</v>
      </c>
      <c r="F368" s="753"/>
      <c r="G368" s="753"/>
      <c r="H368" s="754"/>
      <c r="I368" s="37"/>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row>
    <row r="369" spans="1:127" ht="19.2" x14ac:dyDescent="0.5">
      <c r="A369" s="749" t="s">
        <v>197</v>
      </c>
      <c r="B369" s="750"/>
      <c r="C369" s="750"/>
      <c r="D369" s="751"/>
      <c r="E369" s="752" t="s">
        <v>536</v>
      </c>
      <c r="F369" s="753"/>
      <c r="G369" s="753"/>
      <c r="H369" s="754"/>
      <c r="I369" s="37"/>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row>
    <row r="370" spans="1:127" ht="19.2" x14ac:dyDescent="0.5">
      <c r="A370" s="749" t="s">
        <v>208</v>
      </c>
      <c r="B370" s="750"/>
      <c r="C370" s="750"/>
      <c r="D370" s="751"/>
      <c r="E370" s="752" t="s">
        <v>254</v>
      </c>
      <c r="F370" s="753"/>
      <c r="G370" s="753"/>
      <c r="H370" s="754"/>
      <c r="I370" s="37"/>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row>
    <row r="371" spans="1:127" ht="19.2" x14ac:dyDescent="0.5">
      <c r="A371" s="749" t="s">
        <v>467</v>
      </c>
      <c r="B371" s="750"/>
      <c r="C371" s="750"/>
      <c r="D371" s="751"/>
      <c r="E371" s="752" t="s">
        <v>258</v>
      </c>
      <c r="F371" s="753"/>
      <c r="G371" s="753"/>
      <c r="H371" s="754"/>
      <c r="I371" s="37"/>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row>
    <row r="372" spans="1:127" ht="19.2" x14ac:dyDescent="0.5">
      <c r="A372" s="749" t="s">
        <v>468</v>
      </c>
      <c r="B372" s="750"/>
      <c r="C372" s="750"/>
      <c r="D372" s="751"/>
      <c r="E372" s="752" t="s">
        <v>258</v>
      </c>
      <c r="F372" s="753"/>
      <c r="G372" s="753"/>
      <c r="H372" s="754"/>
      <c r="I372" s="37"/>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row>
    <row r="373" spans="1:127" ht="19.2" x14ac:dyDescent="0.5">
      <c r="A373" s="749" t="s">
        <v>469</v>
      </c>
      <c r="B373" s="750"/>
      <c r="C373" s="750"/>
      <c r="D373" s="751"/>
      <c r="E373" s="752" t="s">
        <v>258</v>
      </c>
      <c r="F373" s="753"/>
      <c r="G373" s="753"/>
      <c r="H373" s="754"/>
      <c r="I373" s="37"/>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row>
    <row r="374" spans="1:127" ht="19.2" x14ac:dyDescent="0.5">
      <c r="A374" s="749" t="s">
        <v>537</v>
      </c>
      <c r="B374" s="750"/>
      <c r="C374" s="750"/>
      <c r="D374" s="751"/>
      <c r="E374" s="752" t="s">
        <v>258</v>
      </c>
      <c r="F374" s="753"/>
      <c r="G374" s="753"/>
      <c r="H374" s="754"/>
      <c r="I374" s="37"/>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row>
    <row r="375" spans="1:127" ht="19.2" x14ac:dyDescent="0.5">
      <c r="A375" s="749" t="s">
        <v>471</v>
      </c>
      <c r="B375" s="750"/>
      <c r="C375" s="750"/>
      <c r="D375" s="751"/>
      <c r="E375" s="752" t="s">
        <v>258</v>
      </c>
      <c r="F375" s="753"/>
      <c r="G375" s="753"/>
      <c r="H375" s="754"/>
      <c r="I375" s="37"/>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row>
    <row r="376" spans="1:127" ht="36" customHeight="1" x14ac:dyDescent="0.5">
      <c r="A376" s="749" t="s">
        <v>198</v>
      </c>
      <c r="B376" s="750"/>
      <c r="C376" s="750"/>
      <c r="D376" s="751"/>
      <c r="E376" s="755" t="s">
        <v>538</v>
      </c>
      <c r="F376" s="753"/>
      <c r="G376" s="753"/>
      <c r="H376" s="754"/>
      <c r="I376" s="37"/>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row>
    <row r="377" spans="1:127" ht="19.2" x14ac:dyDescent="0.5">
      <c r="A377" s="749" t="s">
        <v>472</v>
      </c>
      <c r="B377" s="750"/>
      <c r="C377" s="750"/>
      <c r="D377" s="751"/>
      <c r="E377" s="752" t="s">
        <v>200</v>
      </c>
      <c r="F377" s="753"/>
      <c r="G377" s="753"/>
      <c r="H377" s="754"/>
      <c r="I377" s="37"/>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row>
    <row r="378" spans="1:127" ht="39" customHeight="1" x14ac:dyDescent="0.5">
      <c r="A378" s="749" t="s">
        <v>473</v>
      </c>
      <c r="B378" s="750"/>
      <c r="C378" s="750"/>
      <c r="D378" s="751"/>
      <c r="E378" s="755" t="s">
        <v>574</v>
      </c>
      <c r="F378" s="753"/>
      <c r="G378" s="753"/>
      <c r="H378" s="754"/>
      <c r="I378" s="37"/>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row>
    <row r="379" spans="1:127" ht="19.2" x14ac:dyDescent="0.5">
      <c r="A379" s="749" t="s">
        <v>340</v>
      </c>
      <c r="B379" s="750"/>
      <c r="C379" s="750"/>
      <c r="D379" s="751"/>
      <c r="E379" s="752" t="s">
        <v>324</v>
      </c>
      <c r="F379" s="753"/>
      <c r="G379" s="753"/>
      <c r="H379" s="754"/>
      <c r="I379" s="37"/>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row>
    <row r="380" spans="1:127" ht="37.200000000000003" customHeight="1" x14ac:dyDescent="0.5">
      <c r="A380" s="749" t="s">
        <v>474</v>
      </c>
      <c r="B380" s="750"/>
      <c r="C380" s="750"/>
      <c r="D380" s="751"/>
      <c r="E380" s="752" t="s">
        <v>339</v>
      </c>
      <c r="F380" s="753"/>
      <c r="G380" s="753"/>
      <c r="H380" s="754"/>
      <c r="I380" s="37"/>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row>
    <row r="381" spans="1:127" ht="76.8" customHeight="1" x14ac:dyDescent="0.5">
      <c r="A381" s="743" t="s">
        <v>205</v>
      </c>
      <c r="B381" s="744"/>
      <c r="C381" s="744"/>
      <c r="D381" s="745"/>
      <c r="E381" s="461" t="s">
        <v>539</v>
      </c>
      <c r="F381" s="462"/>
      <c r="G381" s="462"/>
      <c r="H381" s="463"/>
      <c r="I381" s="37"/>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row>
    <row r="382" spans="1:127" ht="47.4" customHeight="1" x14ac:dyDescent="0.5">
      <c r="A382" s="503" t="s">
        <v>475</v>
      </c>
      <c r="B382" s="504"/>
      <c r="C382" s="504"/>
      <c r="D382" s="505"/>
      <c r="E382" s="746" t="s">
        <v>143</v>
      </c>
      <c r="F382" s="747"/>
      <c r="G382" s="747"/>
      <c r="H382" s="748"/>
      <c r="I382" s="37"/>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row>
    <row r="383" spans="1:127" ht="40.799999999999997" customHeight="1" x14ac:dyDescent="0.5">
      <c r="A383" s="864" t="s">
        <v>476</v>
      </c>
      <c r="B383" s="865"/>
      <c r="C383" s="865"/>
      <c r="D383" s="866"/>
      <c r="E383" s="664" t="s">
        <v>486</v>
      </c>
      <c r="F383" s="665"/>
      <c r="G383" s="665"/>
      <c r="H383" s="666"/>
      <c r="I383" s="37"/>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row>
    <row r="384" spans="1:127" ht="19.2" hidden="1" x14ac:dyDescent="0.5">
      <c r="A384" s="756" t="s">
        <v>316</v>
      </c>
      <c r="B384" s="757"/>
      <c r="C384" s="757"/>
      <c r="D384" s="757"/>
      <c r="E384" s="757"/>
      <c r="F384" s="757"/>
      <c r="G384" s="757"/>
      <c r="H384" s="758"/>
      <c r="I384" s="37"/>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row>
    <row r="385" spans="1:127" ht="19.2" hidden="1" x14ac:dyDescent="0.5">
      <c r="A385" s="863" t="s">
        <v>164</v>
      </c>
      <c r="B385" s="707"/>
      <c r="C385" s="707"/>
      <c r="D385" s="708"/>
      <c r="E385" s="653" t="s">
        <v>258</v>
      </c>
      <c r="F385" s="654"/>
      <c r="G385" s="654"/>
      <c r="H385" s="654"/>
      <c r="I385" s="37"/>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row>
    <row r="386" spans="1:127" ht="48.75" hidden="1" customHeight="1" x14ac:dyDescent="0.5">
      <c r="A386" s="862" t="s">
        <v>165</v>
      </c>
      <c r="B386" s="504"/>
      <c r="C386" s="504"/>
      <c r="D386" s="505"/>
      <c r="E386" s="461" t="s">
        <v>258</v>
      </c>
      <c r="F386" s="462"/>
      <c r="G386" s="462"/>
      <c r="H386" s="462"/>
      <c r="I386" s="37"/>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row>
    <row r="387" spans="1:127" ht="54.75" hidden="1" customHeight="1" x14ac:dyDescent="0.5">
      <c r="A387" s="859" t="s">
        <v>166</v>
      </c>
      <c r="B387" s="860"/>
      <c r="C387" s="860"/>
      <c r="D387" s="861"/>
      <c r="E387" s="541" t="s">
        <v>258</v>
      </c>
      <c r="F387" s="542"/>
      <c r="G387" s="542"/>
      <c r="H387" s="542"/>
      <c r="I387" s="37"/>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row>
    <row r="388" spans="1:127" ht="19.2" hidden="1" x14ac:dyDescent="0.5">
      <c r="A388" s="840" t="s">
        <v>167</v>
      </c>
      <c r="B388" s="459"/>
      <c r="C388" s="459"/>
      <c r="D388" s="460"/>
      <c r="E388" s="461" t="s">
        <v>258</v>
      </c>
      <c r="F388" s="462"/>
      <c r="G388" s="462"/>
      <c r="H388" s="462"/>
      <c r="I388" s="37"/>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row>
    <row r="389" spans="1:127" ht="33" hidden="1" customHeight="1" x14ac:dyDescent="0.5">
      <c r="A389" s="840" t="s">
        <v>168</v>
      </c>
      <c r="B389" s="459"/>
      <c r="C389" s="459"/>
      <c r="D389" s="460"/>
      <c r="E389" s="461" t="s">
        <v>258</v>
      </c>
      <c r="F389" s="462"/>
      <c r="G389" s="462"/>
      <c r="H389" s="462"/>
      <c r="I389" s="37"/>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row>
    <row r="390" spans="1:127" ht="19.2" hidden="1" x14ac:dyDescent="0.5">
      <c r="A390" s="840" t="s">
        <v>169</v>
      </c>
      <c r="B390" s="459"/>
      <c r="C390" s="459"/>
      <c r="D390" s="460"/>
      <c r="E390" s="461" t="s">
        <v>258</v>
      </c>
      <c r="F390" s="462"/>
      <c r="G390" s="462"/>
      <c r="H390" s="462"/>
      <c r="I390" s="37"/>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row>
    <row r="391" spans="1:127" ht="36" hidden="1" customHeight="1" x14ac:dyDescent="0.5">
      <c r="A391" s="840" t="s">
        <v>170</v>
      </c>
      <c r="B391" s="459"/>
      <c r="C391" s="459"/>
      <c r="D391" s="460"/>
      <c r="E391" s="461" t="s">
        <v>258</v>
      </c>
      <c r="F391" s="462"/>
      <c r="G391" s="462"/>
      <c r="H391" s="462"/>
      <c r="I391" s="37"/>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row>
    <row r="392" spans="1:127" ht="36.75" hidden="1" customHeight="1" x14ac:dyDescent="0.5">
      <c r="A392" s="840" t="s">
        <v>171</v>
      </c>
      <c r="B392" s="459"/>
      <c r="C392" s="459"/>
      <c r="D392" s="460"/>
      <c r="E392" s="461" t="s">
        <v>258</v>
      </c>
      <c r="F392" s="462"/>
      <c r="G392" s="462"/>
      <c r="H392" s="462"/>
      <c r="I392" s="37"/>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row>
    <row r="393" spans="1:127" ht="19.2" hidden="1" x14ac:dyDescent="0.5">
      <c r="A393" s="840" t="s">
        <v>172</v>
      </c>
      <c r="B393" s="459"/>
      <c r="C393" s="459"/>
      <c r="D393" s="460"/>
      <c r="E393" s="461" t="s">
        <v>258</v>
      </c>
      <c r="F393" s="462"/>
      <c r="G393" s="462"/>
      <c r="H393" s="462"/>
      <c r="I393" s="37"/>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row>
    <row r="394" spans="1:127" ht="66" hidden="1" customHeight="1" x14ac:dyDescent="0.5">
      <c r="A394" s="840" t="s">
        <v>173</v>
      </c>
      <c r="B394" s="459"/>
      <c r="C394" s="459"/>
      <c r="D394" s="460"/>
      <c r="E394" s="461" t="s">
        <v>258</v>
      </c>
      <c r="F394" s="462"/>
      <c r="G394" s="462"/>
      <c r="H394" s="462"/>
      <c r="I394" s="37"/>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row>
    <row r="395" spans="1:127" ht="39.75" hidden="1" customHeight="1" x14ac:dyDescent="0.5">
      <c r="A395" s="840" t="s">
        <v>174</v>
      </c>
      <c r="B395" s="459"/>
      <c r="C395" s="459"/>
      <c r="D395" s="460"/>
      <c r="E395" s="461" t="s">
        <v>258</v>
      </c>
      <c r="F395" s="462"/>
      <c r="G395" s="462"/>
      <c r="H395" s="462"/>
      <c r="I395" s="37"/>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row>
    <row r="396" spans="1:127" ht="36.75" hidden="1" customHeight="1" x14ac:dyDescent="0.5">
      <c r="A396" s="840" t="s">
        <v>175</v>
      </c>
      <c r="B396" s="459"/>
      <c r="C396" s="459"/>
      <c r="D396" s="460"/>
      <c r="E396" s="461" t="s">
        <v>258</v>
      </c>
      <c r="F396" s="462"/>
      <c r="G396" s="462"/>
      <c r="H396" s="462"/>
      <c r="I396" s="37"/>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row>
    <row r="397" spans="1:127" ht="48.75" hidden="1" customHeight="1" x14ac:dyDescent="0.5">
      <c r="A397" s="840" t="s">
        <v>176</v>
      </c>
      <c r="B397" s="459"/>
      <c r="C397" s="459"/>
      <c r="D397" s="460"/>
      <c r="E397" s="461" t="s">
        <v>258</v>
      </c>
      <c r="F397" s="462"/>
      <c r="G397" s="462"/>
      <c r="H397" s="462"/>
      <c r="I397" s="37"/>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row>
    <row r="398" spans="1:127" ht="19.2" hidden="1" x14ac:dyDescent="0.5">
      <c r="A398" s="840" t="s">
        <v>177</v>
      </c>
      <c r="B398" s="459"/>
      <c r="C398" s="459"/>
      <c r="D398" s="460"/>
      <c r="E398" s="461" t="s">
        <v>258</v>
      </c>
      <c r="F398" s="462"/>
      <c r="G398" s="462"/>
      <c r="H398" s="462"/>
      <c r="I398" s="37"/>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row>
    <row r="399" spans="1:127" ht="40.5" hidden="1" customHeight="1" x14ac:dyDescent="0.5">
      <c r="A399" s="840" t="s">
        <v>178</v>
      </c>
      <c r="B399" s="459"/>
      <c r="C399" s="459"/>
      <c r="D399" s="460"/>
      <c r="E399" s="461" t="s">
        <v>258</v>
      </c>
      <c r="F399" s="462"/>
      <c r="G399" s="462"/>
      <c r="H399" s="462"/>
      <c r="I399" s="37"/>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row>
    <row r="400" spans="1:127" ht="20.25" hidden="1" customHeight="1" x14ac:dyDescent="0.5">
      <c r="A400" s="840" t="s">
        <v>179</v>
      </c>
      <c r="B400" s="459"/>
      <c r="C400" s="459"/>
      <c r="D400" s="460"/>
      <c r="E400" s="461" t="s">
        <v>258</v>
      </c>
      <c r="F400" s="462"/>
      <c r="G400" s="462"/>
      <c r="H400" s="462"/>
      <c r="I400" s="37"/>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row>
    <row r="401" spans="1:127" ht="19.2" hidden="1" x14ac:dyDescent="0.5">
      <c r="A401" s="458" t="s">
        <v>259</v>
      </c>
      <c r="B401" s="459"/>
      <c r="C401" s="459"/>
      <c r="D401" s="460"/>
      <c r="E401" s="461" t="s">
        <v>317</v>
      </c>
      <c r="F401" s="462"/>
      <c r="G401" s="462"/>
      <c r="H401" s="462"/>
      <c r="I401" s="37"/>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row>
    <row r="402" spans="1:127" ht="53.25" hidden="1" customHeight="1" x14ac:dyDescent="0.5">
      <c r="A402" s="458" t="s">
        <v>181</v>
      </c>
      <c r="B402" s="459"/>
      <c r="C402" s="459"/>
      <c r="D402" s="460"/>
      <c r="E402" s="461" t="s">
        <v>260</v>
      </c>
      <c r="F402" s="462"/>
      <c r="G402" s="462"/>
      <c r="H402" s="462"/>
      <c r="I402" s="37"/>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row>
    <row r="403" spans="1:127" ht="36" hidden="1" customHeight="1" x14ac:dyDescent="0.5">
      <c r="A403" s="841" t="s">
        <v>186</v>
      </c>
      <c r="B403" s="842"/>
      <c r="C403" s="842"/>
      <c r="D403" s="843"/>
      <c r="E403" s="752" t="s">
        <v>143</v>
      </c>
      <c r="F403" s="753"/>
      <c r="G403" s="753"/>
      <c r="H403" s="754"/>
      <c r="I403" s="37"/>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row>
    <row r="404" spans="1:127" ht="33.75" hidden="1" customHeight="1" x14ac:dyDescent="0.5">
      <c r="A404" s="458" t="s">
        <v>187</v>
      </c>
      <c r="B404" s="459"/>
      <c r="C404" s="459"/>
      <c r="D404" s="460"/>
      <c r="E404" s="461" t="s">
        <v>318</v>
      </c>
      <c r="F404" s="462"/>
      <c r="G404" s="462"/>
      <c r="H404" s="462"/>
      <c r="I404" s="37"/>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row>
    <row r="405" spans="1:127" ht="19.2" hidden="1" x14ac:dyDescent="0.5">
      <c r="A405" s="458" t="s">
        <v>190</v>
      </c>
      <c r="B405" s="459"/>
      <c r="C405" s="459"/>
      <c r="D405" s="460"/>
      <c r="E405" s="461" t="s">
        <v>143</v>
      </c>
      <c r="F405" s="462"/>
      <c r="G405" s="462"/>
      <c r="H405" s="462"/>
      <c r="I405" s="37"/>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row>
    <row r="406" spans="1:127" ht="19.2" hidden="1" x14ac:dyDescent="0.5">
      <c r="A406" s="458" t="s">
        <v>191</v>
      </c>
      <c r="B406" s="459"/>
      <c r="C406" s="459"/>
      <c r="D406" s="460"/>
      <c r="E406" s="461" t="s">
        <v>254</v>
      </c>
      <c r="F406" s="462"/>
      <c r="G406" s="462"/>
      <c r="H406" s="462"/>
      <c r="I406" s="37"/>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row>
    <row r="407" spans="1:127" ht="20.25" hidden="1" customHeight="1" x14ac:dyDescent="0.5">
      <c r="A407" s="818" t="s">
        <v>192</v>
      </c>
      <c r="B407" s="819"/>
      <c r="C407" s="819"/>
      <c r="D407" s="819"/>
      <c r="E407" s="819"/>
      <c r="F407" s="819"/>
      <c r="G407" s="819"/>
      <c r="H407" s="820"/>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row>
    <row r="408" spans="1:127" ht="18.75" hidden="1" customHeight="1" x14ac:dyDescent="0.5">
      <c r="A408" s="499" t="s">
        <v>193</v>
      </c>
      <c r="B408" s="497"/>
      <c r="C408" s="497"/>
      <c r="D408" s="498"/>
      <c r="E408" s="461" t="s">
        <v>143</v>
      </c>
      <c r="F408" s="462"/>
      <c r="G408" s="462"/>
      <c r="H408" s="463"/>
      <c r="I408" s="37"/>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row>
    <row r="409" spans="1:127" ht="19.2" hidden="1" x14ac:dyDescent="0.5">
      <c r="A409" s="575" t="s">
        <v>194</v>
      </c>
      <c r="B409" s="576"/>
      <c r="C409" s="576"/>
      <c r="D409" s="577"/>
      <c r="E409" s="653" t="s">
        <v>319</v>
      </c>
      <c r="F409" s="654"/>
      <c r="G409" s="654"/>
      <c r="H409" s="654"/>
      <c r="I409" s="37"/>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row>
    <row r="410" spans="1:127" ht="19.2" hidden="1" x14ac:dyDescent="0.5">
      <c r="A410" s="458" t="s">
        <v>195</v>
      </c>
      <c r="B410" s="459"/>
      <c r="C410" s="459"/>
      <c r="D410" s="460"/>
      <c r="E410" s="461" t="s">
        <v>320</v>
      </c>
      <c r="F410" s="462"/>
      <c r="G410" s="462"/>
      <c r="H410" s="462"/>
      <c r="I410" s="37"/>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row>
    <row r="411" spans="1:127" ht="36.75" hidden="1" customHeight="1" x14ac:dyDescent="0.5">
      <c r="A411" s="458" t="s">
        <v>321</v>
      </c>
      <c r="B411" s="459"/>
      <c r="C411" s="459"/>
      <c r="D411" s="460"/>
      <c r="E411" s="461" t="s">
        <v>322</v>
      </c>
      <c r="F411" s="462"/>
      <c r="G411" s="462"/>
      <c r="H411" s="462"/>
      <c r="I411" s="37"/>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row>
    <row r="412" spans="1:127" ht="19.2" hidden="1" x14ac:dyDescent="0.5">
      <c r="A412" s="458" t="s">
        <v>197</v>
      </c>
      <c r="B412" s="459"/>
      <c r="C412" s="459"/>
      <c r="D412" s="460"/>
      <c r="E412" s="461" t="s">
        <v>156</v>
      </c>
      <c r="F412" s="462"/>
      <c r="G412" s="462"/>
      <c r="H412" s="462"/>
      <c r="I412" s="37"/>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row>
    <row r="413" spans="1:127" ht="19.2" hidden="1" x14ac:dyDescent="0.5">
      <c r="A413" s="458" t="s">
        <v>208</v>
      </c>
      <c r="B413" s="459"/>
      <c r="C413" s="459"/>
      <c r="D413" s="460"/>
      <c r="E413" s="461" t="s">
        <v>254</v>
      </c>
      <c r="F413" s="462"/>
      <c r="G413" s="462"/>
      <c r="H413" s="462"/>
      <c r="I413" s="37"/>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row>
    <row r="414" spans="1:127" ht="19.5" hidden="1" customHeight="1" x14ac:dyDescent="0.5">
      <c r="A414" s="812" t="s">
        <v>209</v>
      </c>
      <c r="B414" s="813"/>
      <c r="C414" s="813"/>
      <c r="D414" s="813"/>
      <c r="E414" s="814"/>
      <c r="F414" s="814"/>
      <c r="G414" s="814"/>
      <c r="H414" s="815"/>
      <c r="I414" s="37"/>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row>
    <row r="415" spans="1:127" ht="19.2" hidden="1" x14ac:dyDescent="0.5">
      <c r="A415" s="458" t="s">
        <v>198</v>
      </c>
      <c r="B415" s="459"/>
      <c r="C415" s="459"/>
      <c r="D415" s="460"/>
      <c r="E415" s="461" t="s">
        <v>196</v>
      </c>
      <c r="F415" s="462"/>
      <c r="G415" s="462"/>
      <c r="H415" s="462"/>
      <c r="I415" s="37"/>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row>
    <row r="416" spans="1:127" ht="19.2" hidden="1" x14ac:dyDescent="0.5">
      <c r="A416" s="499" t="s">
        <v>199</v>
      </c>
      <c r="B416" s="497"/>
      <c r="C416" s="497"/>
      <c r="D416" s="498"/>
      <c r="E416" s="461" t="s">
        <v>200</v>
      </c>
      <c r="F416" s="462"/>
      <c r="G416" s="462"/>
      <c r="H416" s="462"/>
      <c r="I416" s="37"/>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row>
    <row r="417" spans="1:127" ht="19.2" hidden="1" x14ac:dyDescent="0.5">
      <c r="A417" s="458" t="s">
        <v>201</v>
      </c>
      <c r="B417" s="459"/>
      <c r="C417" s="459"/>
      <c r="D417" s="460"/>
      <c r="E417" s="461" t="s">
        <v>143</v>
      </c>
      <c r="F417" s="462"/>
      <c r="G417" s="462"/>
      <c r="H417" s="462"/>
      <c r="I417" s="37"/>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row>
    <row r="418" spans="1:127" ht="37.5" hidden="1" customHeight="1" x14ac:dyDescent="0.5">
      <c r="A418" s="823" t="s">
        <v>202</v>
      </c>
      <c r="B418" s="824"/>
      <c r="C418" s="824"/>
      <c r="D418" s="825"/>
      <c r="E418" s="461" t="s">
        <v>323</v>
      </c>
      <c r="F418" s="462"/>
      <c r="G418" s="462"/>
      <c r="H418" s="462"/>
      <c r="I418" s="37"/>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row>
    <row r="419" spans="1:127" ht="32.25" hidden="1" customHeight="1" x14ac:dyDescent="0.5">
      <c r="A419" s="458" t="s">
        <v>203</v>
      </c>
      <c r="B419" s="459"/>
      <c r="C419" s="459"/>
      <c r="D419" s="460"/>
      <c r="E419" s="653" t="s">
        <v>324</v>
      </c>
      <c r="F419" s="654"/>
      <c r="G419" s="654"/>
      <c r="H419" s="654"/>
      <c r="I419" s="37"/>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row>
    <row r="420" spans="1:127" ht="36" hidden="1" customHeight="1" x14ac:dyDescent="0.5">
      <c r="A420" s="823" t="s">
        <v>325</v>
      </c>
      <c r="B420" s="824"/>
      <c r="C420" s="824"/>
      <c r="D420" s="825"/>
      <c r="E420" s="461" t="s">
        <v>326</v>
      </c>
      <c r="F420" s="462"/>
      <c r="G420" s="462"/>
      <c r="H420" s="462"/>
      <c r="I420" s="37"/>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row>
    <row r="421" spans="1:127" ht="72" hidden="1" customHeight="1" x14ac:dyDescent="0.5">
      <c r="A421" s="458" t="s">
        <v>205</v>
      </c>
      <c r="B421" s="459"/>
      <c r="C421" s="459"/>
      <c r="D421" s="460"/>
      <c r="E421" s="827" t="s">
        <v>327</v>
      </c>
      <c r="F421" s="828"/>
      <c r="G421" s="828"/>
      <c r="H421" s="828"/>
      <c r="I421" s="37"/>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row>
    <row r="422" spans="1:127" ht="38.25" hidden="1" customHeight="1" x14ac:dyDescent="0.5">
      <c r="A422" s="458" t="s">
        <v>206</v>
      </c>
      <c r="B422" s="459"/>
      <c r="C422" s="459"/>
      <c r="D422" s="460"/>
      <c r="E422" s="461" t="s">
        <v>207</v>
      </c>
      <c r="F422" s="462"/>
      <c r="G422" s="462"/>
      <c r="H422" s="462"/>
      <c r="I422" s="37"/>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row>
    <row r="423" spans="1:127" ht="19.2" hidden="1" x14ac:dyDescent="0.5">
      <c r="A423" s="829" t="s">
        <v>328</v>
      </c>
      <c r="B423" s="830"/>
      <c r="C423" s="830"/>
      <c r="D423" s="831"/>
      <c r="E423" s="832" t="s">
        <v>329</v>
      </c>
      <c r="F423" s="833"/>
      <c r="G423" s="833"/>
      <c r="H423" s="834"/>
      <c r="I423" s="37"/>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row>
    <row r="424" spans="1:127" ht="23.25" hidden="1" customHeight="1" x14ac:dyDescent="0.5">
      <c r="A424" s="770" t="s">
        <v>330</v>
      </c>
      <c r="B424" s="771"/>
      <c r="C424" s="771"/>
      <c r="D424" s="771"/>
      <c r="E424" s="771"/>
      <c r="F424" s="771"/>
      <c r="G424" s="771"/>
      <c r="H424" s="772"/>
      <c r="I424" s="37"/>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row>
    <row r="425" spans="1:127" ht="27.75" hidden="1" customHeight="1" x14ac:dyDescent="0.5">
      <c r="A425" s="858" t="s">
        <v>245</v>
      </c>
      <c r="B425" s="858"/>
      <c r="C425" s="858"/>
      <c r="D425" s="858"/>
      <c r="E425" s="858"/>
      <c r="F425" s="858"/>
      <c r="G425" s="858"/>
      <c r="H425" s="858"/>
      <c r="I425" s="37"/>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row>
    <row r="426" spans="1:127" ht="33.75" hidden="1" customHeight="1" x14ac:dyDescent="0.5">
      <c r="A426" s="816" t="s">
        <v>270</v>
      </c>
      <c r="B426" s="816"/>
      <c r="C426" s="816" t="s">
        <v>271</v>
      </c>
      <c r="D426" s="816"/>
      <c r="E426" s="816" t="s">
        <v>331</v>
      </c>
      <c r="F426" s="816"/>
      <c r="G426" s="816"/>
      <c r="H426" s="816"/>
      <c r="I426" s="37"/>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row>
    <row r="427" spans="1:127" ht="19.2" hidden="1" x14ac:dyDescent="0.5">
      <c r="A427" s="461" t="s">
        <v>273</v>
      </c>
      <c r="B427" s="723"/>
      <c r="C427" s="732" t="s">
        <v>274</v>
      </c>
      <c r="D427" s="733"/>
      <c r="E427" s="461" t="s">
        <v>162</v>
      </c>
      <c r="F427" s="462"/>
      <c r="G427" s="462"/>
      <c r="H427" s="462"/>
      <c r="I427" s="37"/>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row>
    <row r="428" spans="1:127" ht="19.2" hidden="1" x14ac:dyDescent="0.5">
      <c r="A428" s="461" t="s">
        <v>275</v>
      </c>
      <c r="B428" s="723"/>
      <c r="C428" s="653"/>
      <c r="D428" s="817"/>
      <c r="E428" s="461" t="s">
        <v>276</v>
      </c>
      <c r="F428" s="462"/>
      <c r="G428" s="462"/>
      <c r="H428" s="462"/>
      <c r="I428" s="37"/>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row>
    <row r="429" spans="1:127" ht="26.25" hidden="1" customHeight="1" x14ac:dyDescent="0.5">
      <c r="A429" s="844" t="s">
        <v>277</v>
      </c>
      <c r="B429" s="844"/>
      <c r="C429" s="844"/>
      <c r="D429" s="844"/>
      <c r="E429" s="844"/>
      <c r="F429" s="844"/>
      <c r="G429" s="844"/>
      <c r="H429" s="844"/>
      <c r="I429" s="37"/>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row>
    <row r="430" spans="1:127" ht="34.5" hidden="1" customHeight="1" x14ac:dyDescent="0.5">
      <c r="A430" s="816" t="s">
        <v>270</v>
      </c>
      <c r="B430" s="816"/>
      <c r="C430" s="816" t="s">
        <v>271</v>
      </c>
      <c r="D430" s="816"/>
      <c r="E430" s="845" t="s">
        <v>331</v>
      </c>
      <c r="F430" s="846"/>
      <c r="G430" s="846"/>
      <c r="H430" s="846"/>
      <c r="I430" s="37"/>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row>
    <row r="431" spans="1:127" ht="22.5" hidden="1" customHeight="1" x14ac:dyDescent="0.5">
      <c r="A431" s="461" t="s">
        <v>278</v>
      </c>
      <c r="B431" s="723"/>
      <c r="C431" s="847" t="s">
        <v>248</v>
      </c>
      <c r="D431" s="848"/>
      <c r="E431" s="479">
        <v>0.8</v>
      </c>
      <c r="F431" s="480"/>
      <c r="G431" s="480"/>
      <c r="H431" s="480"/>
      <c r="I431" s="37"/>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row>
    <row r="432" spans="1:127" ht="33" hidden="1" customHeight="1" x14ac:dyDescent="0.5">
      <c r="A432" s="461" t="s">
        <v>280</v>
      </c>
      <c r="B432" s="723"/>
      <c r="C432" s="849"/>
      <c r="D432" s="850"/>
      <c r="E432" s="479">
        <v>0.7</v>
      </c>
      <c r="F432" s="480"/>
      <c r="G432" s="480"/>
      <c r="H432" s="480"/>
      <c r="I432" s="37"/>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row>
    <row r="433" spans="1:127" ht="50.25" hidden="1" customHeight="1" x14ac:dyDescent="0.5">
      <c r="A433" s="461" t="s">
        <v>332</v>
      </c>
      <c r="B433" s="723"/>
      <c r="C433" s="849"/>
      <c r="D433" s="850"/>
      <c r="E433" s="479">
        <v>0.7</v>
      </c>
      <c r="F433" s="480"/>
      <c r="G433" s="480"/>
      <c r="H433" s="480"/>
      <c r="I433" s="37"/>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row>
    <row r="434" spans="1:127" ht="23.25" hidden="1" customHeight="1" x14ac:dyDescent="0.5">
      <c r="A434" s="461" t="s">
        <v>282</v>
      </c>
      <c r="B434" s="723"/>
      <c r="C434" s="849"/>
      <c r="D434" s="850"/>
      <c r="E434" s="479">
        <v>0.4</v>
      </c>
      <c r="F434" s="480"/>
      <c r="G434" s="480"/>
      <c r="H434" s="480"/>
      <c r="I434" s="37"/>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row>
    <row r="435" spans="1:127" ht="24" hidden="1" customHeight="1" x14ac:dyDescent="0.5">
      <c r="A435" s="461" t="s">
        <v>283</v>
      </c>
      <c r="B435" s="723"/>
      <c r="C435" s="849"/>
      <c r="D435" s="850"/>
      <c r="E435" s="479">
        <v>0.85</v>
      </c>
      <c r="F435" s="480"/>
      <c r="G435" s="480"/>
      <c r="H435" s="480"/>
      <c r="I435" s="37"/>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row>
    <row r="436" spans="1:127" ht="36.75" hidden="1" customHeight="1" x14ac:dyDescent="0.5">
      <c r="A436" s="461" t="s">
        <v>333</v>
      </c>
      <c r="B436" s="723"/>
      <c r="C436" s="849"/>
      <c r="D436" s="850"/>
      <c r="E436" s="479">
        <v>0.7</v>
      </c>
      <c r="F436" s="480"/>
      <c r="G436" s="480"/>
      <c r="H436" s="480"/>
      <c r="I436" s="37"/>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row>
    <row r="437" spans="1:127" ht="30" hidden="1" customHeight="1" x14ac:dyDescent="0.5">
      <c r="A437" s="461" t="s">
        <v>285</v>
      </c>
      <c r="B437" s="723"/>
      <c r="C437" s="849"/>
      <c r="D437" s="850"/>
      <c r="E437" s="479">
        <v>1</v>
      </c>
      <c r="F437" s="480"/>
      <c r="G437" s="480"/>
      <c r="H437" s="480"/>
      <c r="I437" s="37"/>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row>
    <row r="438" spans="1:127" ht="24" hidden="1" customHeight="1" x14ac:dyDescent="0.5">
      <c r="A438" s="461" t="s">
        <v>334</v>
      </c>
      <c r="B438" s="723"/>
      <c r="C438" s="849"/>
      <c r="D438" s="850"/>
      <c r="E438" s="479">
        <v>1</v>
      </c>
      <c r="F438" s="480"/>
      <c r="G438" s="480"/>
      <c r="H438" s="480"/>
      <c r="I438" s="37"/>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row>
    <row r="439" spans="1:127" ht="24" hidden="1" customHeight="1" x14ac:dyDescent="0.5">
      <c r="A439" s="461" t="s">
        <v>287</v>
      </c>
      <c r="B439" s="723"/>
      <c r="C439" s="849"/>
      <c r="D439" s="850"/>
      <c r="E439" s="479">
        <v>0.7</v>
      </c>
      <c r="F439" s="480"/>
      <c r="G439" s="480"/>
      <c r="H439" s="480"/>
      <c r="I439" s="37"/>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row>
    <row r="440" spans="1:127" ht="24.75" hidden="1" customHeight="1" x14ac:dyDescent="0.5">
      <c r="A440" s="664" t="s">
        <v>335</v>
      </c>
      <c r="B440" s="731"/>
      <c r="C440" s="851"/>
      <c r="D440" s="852"/>
      <c r="E440" s="853">
        <v>0.7</v>
      </c>
      <c r="F440" s="854"/>
      <c r="G440" s="854"/>
      <c r="H440" s="855"/>
      <c r="I440" s="37"/>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row>
    <row r="441" spans="1:127" ht="19.5" hidden="1" customHeight="1" x14ac:dyDescent="0.5">
      <c r="A441" s="826" t="s">
        <v>336</v>
      </c>
      <c r="B441" s="814"/>
      <c r="C441" s="814"/>
      <c r="D441" s="814"/>
      <c r="E441" s="814"/>
      <c r="F441" s="814"/>
      <c r="G441" s="814"/>
      <c r="H441" s="815"/>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row>
    <row r="442" spans="1:127" ht="19.5" hidden="1" customHeight="1" x14ac:dyDescent="0.5">
      <c r="A442" s="803" t="s">
        <v>139</v>
      </c>
      <c r="B442" s="804"/>
      <c r="C442" s="804"/>
      <c r="D442" s="804"/>
      <c r="E442" s="809" t="s">
        <v>337</v>
      </c>
      <c r="F442" s="810"/>
      <c r="G442" s="810"/>
      <c r="H442" s="81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row>
    <row r="443" spans="1:127" ht="34.5" hidden="1" customHeight="1" x14ac:dyDescent="0.5">
      <c r="A443" s="803" t="s">
        <v>338</v>
      </c>
      <c r="B443" s="804"/>
      <c r="C443" s="804"/>
      <c r="D443" s="804"/>
      <c r="E443" s="809" t="s">
        <v>311</v>
      </c>
      <c r="F443" s="810"/>
      <c r="G443" s="810"/>
      <c r="H443" s="81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row>
    <row r="444" spans="1:127" ht="42.75" hidden="1" customHeight="1" x14ac:dyDescent="0.5">
      <c r="A444" s="805" t="s">
        <v>204</v>
      </c>
      <c r="B444" s="806"/>
      <c r="C444" s="806"/>
      <c r="D444" s="806"/>
      <c r="E444" s="809" t="s">
        <v>339</v>
      </c>
      <c r="F444" s="810"/>
      <c r="G444" s="810"/>
      <c r="H444" s="81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row>
    <row r="445" spans="1:127" ht="19.2" hidden="1" x14ac:dyDescent="0.5">
      <c r="A445" s="807" t="s">
        <v>340</v>
      </c>
      <c r="B445" s="808"/>
      <c r="C445" s="808"/>
      <c r="D445" s="808"/>
      <c r="E445" s="809" t="s">
        <v>324</v>
      </c>
      <c r="F445" s="810"/>
      <c r="G445" s="810"/>
      <c r="H445" s="81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row>
    <row r="446" spans="1:127" ht="19.2" hidden="1" x14ac:dyDescent="0.5">
      <c r="A446" s="756" t="s">
        <v>341</v>
      </c>
      <c r="B446" s="757"/>
      <c r="C446" s="757"/>
      <c r="D446" s="757"/>
      <c r="E446" s="757"/>
      <c r="F446" s="757"/>
      <c r="G446" s="757"/>
      <c r="H446" s="758"/>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row>
    <row r="447" spans="1:127" ht="21" hidden="1" customHeight="1" x14ac:dyDescent="0.5">
      <c r="A447" s="821" t="s">
        <v>342</v>
      </c>
      <c r="B447" s="822"/>
      <c r="C447" s="822"/>
      <c r="D447" s="822"/>
      <c r="E447" s="809">
        <v>1</v>
      </c>
      <c r="F447" s="810"/>
      <c r="G447" s="810"/>
      <c r="H447" s="81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row>
    <row r="448" spans="1:127" ht="21" hidden="1" customHeight="1" x14ac:dyDescent="0.5">
      <c r="A448" s="805" t="s">
        <v>343</v>
      </c>
      <c r="B448" s="806"/>
      <c r="C448" s="806"/>
      <c r="D448" s="806"/>
      <c r="E448" s="809" t="s">
        <v>344</v>
      </c>
      <c r="F448" s="810"/>
      <c r="G448" s="810"/>
      <c r="H448" s="81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row>
    <row r="449" spans="1:127" ht="21.75" hidden="1" customHeight="1" x14ac:dyDescent="0.5">
      <c r="A449" s="805" t="s">
        <v>345</v>
      </c>
      <c r="B449" s="806"/>
      <c r="C449" s="806"/>
      <c r="D449" s="806"/>
      <c r="E449" s="809">
        <v>1</v>
      </c>
      <c r="F449" s="810"/>
      <c r="G449" s="810"/>
      <c r="H449" s="81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row>
    <row r="450" spans="1:127" ht="19.2" hidden="1" x14ac:dyDescent="0.5">
      <c r="A450" s="805" t="s">
        <v>346</v>
      </c>
      <c r="B450" s="806"/>
      <c r="C450" s="806"/>
      <c r="D450" s="806"/>
      <c r="E450" s="809" t="s">
        <v>347</v>
      </c>
      <c r="F450" s="810"/>
      <c r="G450" s="810"/>
      <c r="H450" s="81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row>
    <row r="451" spans="1:127" ht="34.5" hidden="1" customHeight="1" x14ac:dyDescent="0.5">
      <c r="A451" s="805" t="s">
        <v>199</v>
      </c>
      <c r="B451" s="806"/>
      <c r="C451" s="806"/>
      <c r="D451" s="806"/>
      <c r="E451" s="809" t="s">
        <v>200</v>
      </c>
      <c r="F451" s="810"/>
      <c r="G451" s="810"/>
      <c r="H451" s="81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row>
    <row r="452" spans="1:127" ht="85.5" hidden="1" customHeight="1" x14ac:dyDescent="0.5">
      <c r="A452" s="805" t="s">
        <v>202</v>
      </c>
      <c r="B452" s="806"/>
      <c r="C452" s="806"/>
      <c r="D452" s="806"/>
      <c r="E452" s="809" t="s">
        <v>266</v>
      </c>
      <c r="F452" s="810"/>
      <c r="G452" s="810"/>
      <c r="H452" s="81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row>
    <row r="453" spans="1:127" ht="79.5" hidden="1" customHeight="1" x14ac:dyDescent="0.5">
      <c r="A453" s="805" t="s">
        <v>205</v>
      </c>
      <c r="B453" s="806"/>
      <c r="C453" s="806"/>
      <c r="D453" s="806"/>
      <c r="E453" s="809" t="s">
        <v>348</v>
      </c>
      <c r="F453" s="810"/>
      <c r="G453" s="810"/>
      <c r="H453" s="81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row>
    <row r="454" spans="1:127" s="43" customFormat="1" ht="39.75" hidden="1" customHeight="1" x14ac:dyDescent="0.5">
      <c r="A454" s="835" t="s">
        <v>349</v>
      </c>
      <c r="B454" s="836"/>
      <c r="C454" s="836"/>
      <c r="D454" s="836"/>
      <c r="E454" s="837" t="s">
        <v>207</v>
      </c>
      <c r="F454" s="838"/>
      <c r="G454" s="838"/>
      <c r="H454" s="839"/>
    </row>
    <row r="455" spans="1:127" s="215" customFormat="1" ht="24.9" hidden="1" customHeight="1" x14ac:dyDescent="0.3">
      <c r="A455" s="210" t="s">
        <v>212</v>
      </c>
      <c r="B455" s="211"/>
      <c r="C455" s="211"/>
      <c r="D455" s="211"/>
      <c r="E455" s="211"/>
      <c r="F455" s="211"/>
      <c r="G455" s="211"/>
      <c r="H455" s="211"/>
    </row>
    <row r="456" spans="1:127" ht="33.75" customHeight="1" x14ac:dyDescent="0.5">
      <c r="A456" s="686" t="s">
        <v>289</v>
      </c>
      <c r="B456" s="686"/>
      <c r="C456" s="686"/>
      <c r="D456" s="686"/>
      <c r="E456" s="686"/>
      <c r="F456" s="686"/>
      <c r="G456" s="686"/>
      <c r="H456" s="686"/>
      <c r="I456" s="686"/>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row>
    <row r="457" spans="1:127" ht="19.2" hidden="1" x14ac:dyDescent="0.5">
      <c r="A457" s="530" t="s">
        <v>211</v>
      </c>
      <c r="B457" s="530"/>
      <c r="C457" s="530"/>
      <c r="D457" s="530"/>
      <c r="E457" s="530"/>
      <c r="F457" s="530"/>
      <c r="G457" s="530"/>
      <c r="H457" s="530"/>
      <c r="I457" s="530"/>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row>
    <row r="458" spans="1:127" ht="19.2" hidden="1" x14ac:dyDescent="0.5">
      <c r="A458" s="530"/>
      <c r="B458" s="530"/>
      <c r="C458" s="530"/>
      <c r="D458" s="530"/>
      <c r="E458" s="530"/>
      <c r="F458" s="530"/>
      <c r="G458" s="530"/>
      <c r="H458" s="530"/>
      <c r="I458" s="530"/>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row>
    <row r="459" spans="1:127" ht="77.25" hidden="1" customHeight="1" x14ac:dyDescent="0.5">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row>
    <row r="460" spans="1:127" ht="77.25" hidden="1" customHeight="1" x14ac:dyDescent="0.5">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row>
    <row r="461" spans="1:127" ht="77.25" hidden="1" customHeight="1" x14ac:dyDescent="0.5">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row>
    <row r="462" spans="1:127" ht="77.25" hidden="1" customHeight="1" x14ac:dyDescent="0.5">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row>
    <row r="463" spans="1:127" ht="77.25" hidden="1" customHeight="1" x14ac:dyDescent="0.5">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row>
    <row r="464" spans="1:127" ht="77.25" hidden="1" customHeight="1" x14ac:dyDescent="0.5">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row>
    <row r="465" s="1" customFormat="1" ht="77.25" hidden="1" customHeight="1" x14ac:dyDescent="0.5"/>
    <row r="466" s="1" customFormat="1" ht="77.25" hidden="1" customHeight="1" x14ac:dyDescent="0.5"/>
    <row r="467" s="1" customFormat="1" ht="77.25" hidden="1" customHeight="1" x14ac:dyDescent="0.5"/>
    <row r="468" s="1" customFormat="1" ht="77.25" hidden="1" customHeight="1" x14ac:dyDescent="0.5"/>
    <row r="469" s="1" customFormat="1" ht="77.25" hidden="1" customHeight="1" x14ac:dyDescent="0.5"/>
    <row r="470" s="1" customFormat="1" ht="77.25" hidden="1" customHeight="1" x14ac:dyDescent="0.5"/>
    <row r="471" s="1" customFormat="1" ht="77.25" hidden="1" customHeight="1" x14ac:dyDescent="0.5"/>
    <row r="472" s="1" customFormat="1" ht="77.25" hidden="1" customHeight="1" x14ac:dyDescent="0.5"/>
    <row r="473" s="1" customFormat="1" ht="77.25" hidden="1" customHeight="1" x14ac:dyDescent="0.5"/>
    <row r="474" s="1" customFormat="1" ht="77.25" hidden="1" customHeight="1" x14ac:dyDescent="0.5"/>
    <row r="475" s="1" customFormat="1" ht="77.25" hidden="1" customHeight="1" x14ac:dyDescent="0.5"/>
    <row r="488" spans="1:127" ht="77.25" hidden="1" customHeight="1" x14ac:dyDescent="0.5"/>
    <row r="489" spans="1:127" s="60" customFormat="1" ht="77.25" hidden="1" customHeight="1" x14ac:dyDescent="0.5">
      <c r="A489" s="1"/>
      <c r="B489" s="1"/>
      <c r="C489" s="1"/>
      <c r="D489" s="1"/>
      <c r="E489" s="1"/>
      <c r="F489" s="1"/>
      <c r="G489" s="1"/>
      <c r="H489" s="1"/>
      <c r="BP489" s="76"/>
      <c r="BQ489" s="76"/>
      <c r="BR489" s="76"/>
      <c r="BS489" s="76"/>
      <c r="BT489" s="76"/>
      <c r="BU489" s="76"/>
      <c r="BV489" s="76"/>
      <c r="BW489" s="76"/>
      <c r="BX489" s="76"/>
      <c r="BY489" s="76"/>
      <c r="BZ489" s="76"/>
      <c r="CA489" s="76"/>
      <c r="CB489" s="76"/>
      <c r="CC489" s="76"/>
      <c r="CD489" s="76"/>
      <c r="CE489" s="76"/>
      <c r="CF489" s="76"/>
      <c r="CG489" s="76"/>
      <c r="CH489" s="76"/>
      <c r="CI489" s="76"/>
      <c r="CJ489" s="76"/>
      <c r="CK489" s="76"/>
      <c r="CL489" s="76"/>
      <c r="CM489" s="76"/>
      <c r="CN489" s="76"/>
      <c r="CO489" s="76"/>
      <c r="CP489" s="76"/>
      <c r="CQ489" s="76"/>
      <c r="CR489" s="76"/>
      <c r="CS489" s="76"/>
      <c r="CT489" s="76"/>
      <c r="CU489" s="76"/>
      <c r="CV489" s="76"/>
      <c r="CW489" s="76"/>
      <c r="CX489" s="76"/>
      <c r="CY489" s="76"/>
      <c r="CZ489" s="76"/>
      <c r="DA489" s="76"/>
      <c r="DB489" s="76"/>
      <c r="DC489" s="76"/>
      <c r="DD489" s="76"/>
      <c r="DE489" s="76"/>
      <c r="DF489" s="76"/>
      <c r="DG489" s="76"/>
      <c r="DH489" s="76"/>
      <c r="DI489" s="76"/>
      <c r="DJ489" s="76"/>
      <c r="DK489" s="76"/>
      <c r="DL489" s="76"/>
      <c r="DM489" s="76"/>
      <c r="DN489" s="76"/>
      <c r="DO489" s="76"/>
      <c r="DP489" s="76"/>
      <c r="DQ489" s="76"/>
      <c r="DR489" s="76"/>
      <c r="DS489" s="76"/>
      <c r="DT489" s="76"/>
      <c r="DU489" s="76"/>
      <c r="DV489" s="76"/>
      <c r="DW489" s="76"/>
    </row>
    <row r="490" spans="1:127" s="62" customFormat="1" ht="77.25" hidden="1" customHeight="1" x14ac:dyDescent="0.5">
      <c r="A490" s="86"/>
      <c r="B490" s="86"/>
      <c r="C490" s="86"/>
      <c r="D490" s="86"/>
      <c r="E490" s="86"/>
      <c r="F490" s="86"/>
      <c r="G490" s="86"/>
      <c r="H490" s="86"/>
      <c r="BP490" s="19"/>
      <c r="BQ490" s="19"/>
      <c r="BR490" s="19"/>
      <c r="BS490" s="19"/>
      <c r="BT490" s="19"/>
      <c r="BU490" s="19"/>
      <c r="BV490" s="19"/>
      <c r="BW490" s="19"/>
      <c r="BX490" s="19"/>
      <c r="BY490" s="19"/>
      <c r="BZ490" s="19"/>
      <c r="CA490" s="19"/>
      <c r="CB490" s="19"/>
      <c r="CC490" s="19"/>
      <c r="CD490" s="19"/>
      <c r="CE490" s="19"/>
      <c r="CF490" s="19"/>
      <c r="CG490" s="19"/>
      <c r="CH490" s="19"/>
      <c r="CI490" s="19"/>
      <c r="CJ490" s="19"/>
      <c r="CK490" s="19"/>
      <c r="CL490" s="19"/>
      <c r="CM490" s="19"/>
      <c r="CN490" s="19"/>
      <c r="CO490" s="19"/>
      <c r="CP490" s="19"/>
      <c r="CQ490" s="19"/>
      <c r="CR490" s="19"/>
      <c r="CS490" s="19"/>
      <c r="CT490" s="19"/>
      <c r="CU490" s="19"/>
      <c r="CV490" s="19"/>
      <c r="CW490" s="19"/>
      <c r="CX490" s="19"/>
      <c r="CY490" s="19"/>
      <c r="CZ490" s="19"/>
      <c r="DA490" s="19"/>
      <c r="DB490" s="19"/>
      <c r="DC490" s="19"/>
      <c r="DD490" s="19"/>
      <c r="DE490" s="19"/>
      <c r="DF490" s="19"/>
      <c r="DG490" s="19"/>
      <c r="DH490" s="19"/>
      <c r="DI490" s="19"/>
      <c r="DJ490" s="19"/>
      <c r="DK490" s="19"/>
      <c r="DL490" s="19"/>
      <c r="DM490" s="19"/>
      <c r="DN490" s="19"/>
      <c r="DO490" s="19"/>
      <c r="DP490" s="19"/>
      <c r="DQ490" s="19"/>
      <c r="DR490" s="19"/>
      <c r="DS490" s="19"/>
      <c r="DT490" s="19"/>
      <c r="DU490" s="19"/>
      <c r="DV490" s="19"/>
      <c r="DW490" s="19"/>
    </row>
    <row r="491" spans="1:127" s="62" customFormat="1" ht="77.25" hidden="1" customHeight="1" x14ac:dyDescent="0.5">
      <c r="BP491" s="19"/>
      <c r="BQ491" s="19"/>
      <c r="BR491" s="19"/>
      <c r="BS491" s="19"/>
      <c r="BT491" s="19"/>
      <c r="BU491" s="19"/>
      <c r="BV491" s="19"/>
      <c r="BW491" s="19"/>
      <c r="BX491" s="19"/>
      <c r="BY491" s="19"/>
      <c r="BZ491" s="19"/>
      <c r="CA491" s="19"/>
      <c r="CB491" s="19"/>
      <c r="CC491" s="19"/>
      <c r="CD491" s="19"/>
      <c r="CE491" s="19"/>
      <c r="CF491" s="19"/>
      <c r="CG491" s="19"/>
      <c r="CH491" s="19"/>
      <c r="CI491" s="19"/>
      <c r="CJ491" s="19"/>
      <c r="CK491" s="19"/>
      <c r="CL491" s="19"/>
      <c r="CM491" s="19"/>
      <c r="CN491" s="19"/>
      <c r="CO491" s="19"/>
      <c r="CP491" s="19"/>
      <c r="CQ491" s="19"/>
      <c r="CR491" s="19"/>
      <c r="CS491" s="19"/>
      <c r="CT491" s="19"/>
      <c r="CU491" s="19"/>
      <c r="CV491" s="19"/>
      <c r="CW491" s="19"/>
      <c r="CX491" s="19"/>
      <c r="CY491" s="19"/>
      <c r="CZ491" s="19"/>
      <c r="DA491" s="19"/>
      <c r="DB491" s="19"/>
      <c r="DC491" s="19"/>
      <c r="DD491" s="19"/>
      <c r="DE491" s="19"/>
      <c r="DF491" s="19"/>
      <c r="DG491" s="19"/>
      <c r="DH491" s="19"/>
      <c r="DI491" s="19"/>
      <c r="DJ491" s="19"/>
      <c r="DK491" s="19"/>
      <c r="DL491" s="19"/>
      <c r="DM491" s="19"/>
      <c r="DN491" s="19"/>
      <c r="DO491" s="19"/>
      <c r="DP491" s="19"/>
      <c r="DQ491" s="19"/>
      <c r="DR491" s="19"/>
      <c r="DS491" s="19"/>
      <c r="DT491" s="19"/>
      <c r="DU491" s="19"/>
      <c r="DV491" s="19"/>
      <c r="DW491" s="19"/>
    </row>
    <row r="492" spans="1:127" s="62" customFormat="1" ht="77.25" hidden="1" customHeight="1" x14ac:dyDescent="0.5">
      <c r="BP492" s="19"/>
      <c r="BQ492" s="19"/>
      <c r="BR492" s="19"/>
      <c r="BS492" s="19"/>
      <c r="BT492" s="19"/>
      <c r="BU492" s="19"/>
      <c r="BV492" s="19"/>
      <c r="BW492" s="19"/>
      <c r="BX492" s="19"/>
      <c r="BY492" s="19"/>
      <c r="BZ492" s="19"/>
      <c r="CA492" s="19"/>
      <c r="CB492" s="19"/>
      <c r="CC492" s="19"/>
      <c r="CD492" s="19"/>
      <c r="CE492" s="19"/>
      <c r="CF492" s="19"/>
      <c r="CG492" s="19"/>
      <c r="CH492" s="19"/>
      <c r="CI492" s="19"/>
      <c r="CJ492" s="19"/>
      <c r="CK492" s="19"/>
      <c r="CL492" s="19"/>
      <c r="CM492" s="19"/>
      <c r="CN492" s="19"/>
      <c r="CO492" s="19"/>
      <c r="CP492" s="19"/>
      <c r="CQ492" s="19"/>
      <c r="CR492" s="19"/>
      <c r="CS492" s="19"/>
      <c r="CT492" s="19"/>
      <c r="CU492" s="19"/>
      <c r="CV492" s="19"/>
      <c r="CW492" s="19"/>
      <c r="CX492" s="19"/>
      <c r="CY492" s="19"/>
      <c r="CZ492" s="19"/>
      <c r="DA492" s="19"/>
      <c r="DB492" s="19"/>
      <c r="DC492" s="19"/>
      <c r="DD492" s="19"/>
      <c r="DE492" s="19"/>
      <c r="DF492" s="19"/>
      <c r="DG492" s="19"/>
      <c r="DH492" s="19"/>
      <c r="DI492" s="19"/>
      <c r="DJ492" s="19"/>
      <c r="DK492" s="19"/>
      <c r="DL492" s="19"/>
      <c r="DM492" s="19"/>
      <c r="DN492" s="19"/>
      <c r="DO492" s="19"/>
      <c r="DP492" s="19"/>
      <c r="DQ492" s="19"/>
      <c r="DR492" s="19"/>
      <c r="DS492" s="19"/>
      <c r="DT492" s="19"/>
      <c r="DU492" s="19"/>
      <c r="DV492" s="19"/>
      <c r="DW492" s="19"/>
    </row>
    <row r="493" spans="1:127" s="62" customFormat="1" ht="77.25" hidden="1" customHeight="1" x14ac:dyDescent="0.5">
      <c r="BP493" s="19"/>
      <c r="BQ493" s="19"/>
      <c r="BR493" s="19"/>
      <c r="BS493" s="19"/>
      <c r="BT493" s="19"/>
      <c r="BU493" s="19"/>
      <c r="BV493" s="19"/>
      <c r="BW493" s="19"/>
      <c r="BX493" s="19"/>
      <c r="BY493" s="19"/>
      <c r="BZ493" s="19"/>
      <c r="CA493" s="19"/>
      <c r="CB493" s="19"/>
      <c r="CC493" s="19"/>
      <c r="CD493" s="19"/>
      <c r="CE493" s="19"/>
      <c r="CF493" s="19"/>
      <c r="CG493" s="19"/>
      <c r="CH493" s="19"/>
      <c r="CI493" s="19"/>
      <c r="CJ493" s="19"/>
      <c r="CK493" s="19"/>
      <c r="CL493" s="19"/>
      <c r="CM493" s="19"/>
      <c r="CN493" s="19"/>
      <c r="CO493" s="19"/>
      <c r="CP493" s="19"/>
      <c r="CQ493" s="19"/>
      <c r="CR493" s="19"/>
      <c r="CS493" s="19"/>
      <c r="CT493" s="19"/>
      <c r="CU493" s="19"/>
      <c r="CV493" s="19"/>
      <c r="CW493" s="19"/>
      <c r="CX493" s="19"/>
      <c r="CY493" s="19"/>
      <c r="CZ493" s="19"/>
      <c r="DA493" s="19"/>
      <c r="DB493" s="19"/>
      <c r="DC493" s="19"/>
      <c r="DD493" s="19"/>
      <c r="DE493" s="19"/>
      <c r="DF493" s="19"/>
      <c r="DG493" s="19"/>
      <c r="DH493" s="19"/>
      <c r="DI493" s="19"/>
      <c r="DJ493" s="19"/>
      <c r="DK493" s="19"/>
      <c r="DL493" s="19"/>
      <c r="DM493" s="19"/>
      <c r="DN493" s="19"/>
      <c r="DO493" s="19"/>
      <c r="DP493" s="19"/>
      <c r="DQ493" s="19"/>
      <c r="DR493" s="19"/>
      <c r="DS493" s="19"/>
      <c r="DT493" s="19"/>
      <c r="DU493" s="19"/>
      <c r="DV493" s="19"/>
      <c r="DW493" s="19"/>
    </row>
    <row r="494" spans="1:127" s="62" customFormat="1" ht="77.25" hidden="1" customHeight="1" x14ac:dyDescent="0.5">
      <c r="BP494" s="19"/>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c r="DM494" s="19"/>
      <c r="DN494" s="19"/>
      <c r="DO494" s="19"/>
      <c r="DP494" s="19"/>
      <c r="DQ494" s="19"/>
      <c r="DR494" s="19"/>
      <c r="DS494" s="19"/>
      <c r="DT494" s="19"/>
      <c r="DU494" s="19"/>
      <c r="DV494" s="19"/>
      <c r="DW494" s="19"/>
    </row>
    <row r="495" spans="1:127" s="62" customFormat="1" ht="77.25" hidden="1" customHeight="1" x14ac:dyDescent="0.5">
      <c r="BP495" s="19"/>
      <c r="BQ495" s="19"/>
      <c r="BR495" s="19"/>
      <c r="BS495" s="19"/>
      <c r="BT495" s="19"/>
      <c r="BU495" s="19"/>
      <c r="BV495" s="19"/>
      <c r="BW495" s="19"/>
      <c r="BX495" s="19"/>
      <c r="BY495" s="19"/>
      <c r="BZ495" s="19"/>
      <c r="CA495" s="19"/>
      <c r="CB495" s="19"/>
      <c r="CC495" s="19"/>
      <c r="CD495" s="19"/>
      <c r="CE495" s="19"/>
      <c r="CF495" s="19"/>
      <c r="CG495" s="19"/>
      <c r="CH495" s="19"/>
      <c r="CI495" s="19"/>
      <c r="CJ495" s="19"/>
      <c r="CK495" s="19"/>
      <c r="CL495" s="19"/>
      <c r="CM495" s="19"/>
      <c r="CN495" s="19"/>
      <c r="CO495" s="19"/>
      <c r="CP495" s="19"/>
      <c r="CQ495" s="19"/>
      <c r="CR495" s="19"/>
      <c r="CS495" s="19"/>
      <c r="CT495" s="19"/>
      <c r="CU495" s="19"/>
      <c r="CV495" s="19"/>
      <c r="CW495" s="19"/>
      <c r="CX495" s="19"/>
      <c r="CY495" s="19"/>
      <c r="CZ495" s="19"/>
      <c r="DA495" s="19"/>
      <c r="DB495" s="19"/>
      <c r="DC495" s="19"/>
      <c r="DD495" s="19"/>
      <c r="DE495" s="19"/>
      <c r="DF495" s="19"/>
      <c r="DG495" s="19"/>
      <c r="DH495" s="19"/>
      <c r="DI495" s="19"/>
      <c r="DJ495" s="19"/>
      <c r="DK495" s="19"/>
      <c r="DL495" s="19"/>
      <c r="DM495" s="19"/>
      <c r="DN495" s="19"/>
      <c r="DO495" s="19"/>
      <c r="DP495" s="19"/>
      <c r="DQ495" s="19"/>
      <c r="DR495" s="19"/>
      <c r="DS495" s="19"/>
      <c r="DT495" s="19"/>
      <c r="DU495" s="19"/>
      <c r="DV495" s="19"/>
      <c r="DW495" s="19"/>
    </row>
    <row r="496" spans="1:127" s="62" customFormat="1" ht="77.25" hidden="1" customHeight="1" x14ac:dyDescent="0.5">
      <c r="BP496" s="19"/>
      <c r="BQ496" s="19"/>
      <c r="BR496" s="19"/>
      <c r="BS496" s="19"/>
      <c r="BT496" s="19"/>
      <c r="BU496" s="19"/>
      <c r="BV496" s="19"/>
      <c r="BW496" s="19"/>
      <c r="BX496" s="19"/>
      <c r="BY496" s="19"/>
      <c r="BZ496" s="19"/>
      <c r="CA496" s="19"/>
      <c r="CB496" s="19"/>
      <c r="CC496" s="19"/>
      <c r="CD496" s="19"/>
      <c r="CE496" s="19"/>
      <c r="CF496" s="19"/>
      <c r="CG496" s="19"/>
      <c r="CH496" s="19"/>
      <c r="CI496" s="19"/>
      <c r="CJ496" s="19"/>
      <c r="CK496" s="19"/>
      <c r="CL496" s="19"/>
      <c r="CM496" s="19"/>
      <c r="CN496" s="19"/>
      <c r="CO496" s="19"/>
      <c r="CP496" s="19"/>
      <c r="CQ496" s="19"/>
      <c r="CR496" s="19"/>
      <c r="CS496" s="19"/>
      <c r="CT496" s="19"/>
      <c r="CU496" s="19"/>
      <c r="CV496" s="19"/>
      <c r="CW496" s="19"/>
      <c r="CX496" s="19"/>
      <c r="CY496" s="19"/>
      <c r="CZ496" s="19"/>
      <c r="DA496" s="19"/>
      <c r="DB496" s="19"/>
      <c r="DC496" s="19"/>
      <c r="DD496" s="19"/>
      <c r="DE496" s="19"/>
      <c r="DF496" s="19"/>
      <c r="DG496" s="19"/>
      <c r="DH496" s="19"/>
      <c r="DI496" s="19"/>
      <c r="DJ496" s="19"/>
      <c r="DK496" s="19"/>
      <c r="DL496" s="19"/>
      <c r="DM496" s="19"/>
      <c r="DN496" s="19"/>
      <c r="DO496" s="19"/>
      <c r="DP496" s="19"/>
      <c r="DQ496" s="19"/>
      <c r="DR496" s="19"/>
      <c r="DS496" s="19"/>
      <c r="DT496" s="19"/>
      <c r="DU496" s="19"/>
      <c r="DV496" s="19"/>
      <c r="DW496" s="19"/>
    </row>
    <row r="497" spans="68:127" s="62" customFormat="1" ht="77.25" hidden="1" customHeight="1" x14ac:dyDescent="0.5">
      <c r="BP497" s="19"/>
      <c r="BQ497" s="19"/>
      <c r="BR497" s="19"/>
      <c r="BS497" s="19"/>
      <c r="BT497" s="19"/>
      <c r="BU497" s="19"/>
      <c r="BV497" s="19"/>
      <c r="BW497" s="19"/>
      <c r="BX497" s="19"/>
      <c r="BY497" s="19"/>
      <c r="BZ497" s="19"/>
      <c r="CA497" s="19"/>
      <c r="CB497" s="19"/>
      <c r="CC497" s="19"/>
      <c r="CD497" s="19"/>
      <c r="CE497" s="19"/>
      <c r="CF497" s="19"/>
      <c r="CG497" s="19"/>
      <c r="CH497" s="19"/>
      <c r="CI497" s="19"/>
      <c r="CJ497" s="19"/>
      <c r="CK497" s="19"/>
      <c r="CL497" s="19"/>
      <c r="CM497" s="19"/>
      <c r="CN497" s="19"/>
      <c r="CO497" s="19"/>
      <c r="CP497" s="19"/>
      <c r="CQ497" s="19"/>
      <c r="CR497" s="19"/>
      <c r="CS497" s="19"/>
      <c r="CT497" s="19"/>
      <c r="CU497" s="19"/>
      <c r="CV497" s="19"/>
      <c r="CW497" s="19"/>
      <c r="CX497" s="19"/>
      <c r="CY497" s="19"/>
      <c r="CZ497" s="19"/>
      <c r="DA497" s="19"/>
      <c r="DB497" s="19"/>
      <c r="DC497" s="19"/>
      <c r="DD497" s="19"/>
      <c r="DE497" s="19"/>
      <c r="DF497" s="19"/>
      <c r="DG497" s="19"/>
      <c r="DH497" s="19"/>
      <c r="DI497" s="19"/>
      <c r="DJ497" s="19"/>
      <c r="DK497" s="19"/>
      <c r="DL497" s="19"/>
      <c r="DM497" s="19"/>
      <c r="DN497" s="19"/>
      <c r="DO497" s="19"/>
      <c r="DP497" s="19"/>
      <c r="DQ497" s="19"/>
      <c r="DR497" s="19"/>
      <c r="DS497" s="19"/>
      <c r="DT497" s="19"/>
      <c r="DU497" s="19"/>
      <c r="DV497" s="19"/>
      <c r="DW497" s="19"/>
    </row>
    <row r="498" spans="68:127" s="62" customFormat="1" ht="77.25" hidden="1" customHeight="1" x14ac:dyDescent="0.5">
      <c r="BP498" s="19"/>
      <c r="BQ498" s="19"/>
      <c r="BR498" s="19"/>
      <c r="BS498" s="19"/>
      <c r="BT498" s="19"/>
      <c r="BU498" s="19"/>
      <c r="BV498" s="19"/>
      <c r="BW498" s="19"/>
      <c r="BX498" s="19"/>
      <c r="BY498" s="19"/>
      <c r="BZ498" s="19"/>
      <c r="CA498" s="19"/>
      <c r="CB498" s="19"/>
      <c r="CC498" s="19"/>
      <c r="CD498" s="19"/>
      <c r="CE498" s="19"/>
      <c r="CF498" s="19"/>
      <c r="CG498" s="19"/>
      <c r="CH498" s="19"/>
      <c r="CI498" s="19"/>
      <c r="CJ498" s="19"/>
      <c r="CK498" s="19"/>
      <c r="CL498" s="19"/>
      <c r="CM498" s="19"/>
      <c r="CN498" s="19"/>
      <c r="CO498" s="19"/>
      <c r="CP498" s="19"/>
      <c r="CQ498" s="19"/>
      <c r="CR498" s="19"/>
      <c r="CS498" s="19"/>
      <c r="CT498" s="19"/>
      <c r="CU498" s="19"/>
      <c r="CV498" s="19"/>
      <c r="CW498" s="19"/>
      <c r="CX498" s="19"/>
      <c r="CY498" s="19"/>
      <c r="CZ498" s="19"/>
      <c r="DA498" s="19"/>
      <c r="DB498" s="19"/>
      <c r="DC498" s="19"/>
      <c r="DD498" s="19"/>
      <c r="DE498" s="19"/>
      <c r="DF498" s="19"/>
      <c r="DG498" s="19"/>
      <c r="DH498" s="19"/>
      <c r="DI498" s="19"/>
      <c r="DJ498" s="19"/>
      <c r="DK498" s="19"/>
      <c r="DL498" s="19"/>
      <c r="DM498" s="19"/>
      <c r="DN498" s="19"/>
      <c r="DO498" s="19"/>
      <c r="DP498" s="19"/>
      <c r="DQ498" s="19"/>
      <c r="DR498" s="19"/>
      <c r="DS498" s="19"/>
      <c r="DT498" s="19"/>
      <c r="DU498" s="19"/>
      <c r="DV498" s="19"/>
      <c r="DW498" s="19"/>
    </row>
    <row r="499" spans="68:127" s="62" customFormat="1" ht="77.25" hidden="1" customHeight="1" x14ac:dyDescent="0.5">
      <c r="BP499" s="19"/>
      <c r="BQ499" s="19"/>
      <c r="BR499" s="19"/>
      <c r="BS499" s="19"/>
      <c r="BT499" s="19"/>
      <c r="BU499" s="19"/>
      <c r="BV499" s="19"/>
      <c r="BW499" s="19"/>
      <c r="BX499" s="19"/>
      <c r="BY499" s="19"/>
      <c r="BZ499" s="19"/>
      <c r="CA499" s="19"/>
      <c r="CB499" s="19"/>
      <c r="CC499" s="19"/>
      <c r="CD499" s="19"/>
      <c r="CE499" s="19"/>
      <c r="CF499" s="19"/>
      <c r="CG499" s="19"/>
      <c r="CH499" s="19"/>
      <c r="CI499" s="19"/>
      <c r="CJ499" s="19"/>
      <c r="CK499" s="19"/>
      <c r="CL499" s="19"/>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c r="DM499" s="19"/>
      <c r="DN499" s="19"/>
      <c r="DO499" s="19"/>
      <c r="DP499" s="19"/>
      <c r="DQ499" s="19"/>
      <c r="DR499" s="19"/>
      <c r="DS499" s="19"/>
      <c r="DT499" s="19"/>
      <c r="DU499" s="19"/>
      <c r="DV499" s="19"/>
      <c r="DW499" s="19"/>
    </row>
    <row r="500" spans="68:127" s="62" customFormat="1" ht="77.25" hidden="1" customHeight="1" x14ac:dyDescent="0.5">
      <c r="BP500" s="19"/>
      <c r="BQ500" s="19"/>
      <c r="BR500" s="19"/>
      <c r="BS500" s="19"/>
      <c r="BT500" s="19"/>
      <c r="BU500" s="19"/>
      <c r="BV500" s="19"/>
      <c r="BW500" s="19"/>
      <c r="BX500" s="19"/>
      <c r="BY500" s="19"/>
      <c r="BZ500" s="19"/>
      <c r="CA500" s="19"/>
      <c r="CB500" s="19"/>
      <c r="CC500" s="19"/>
      <c r="CD500" s="19"/>
      <c r="CE500" s="19"/>
      <c r="CF500" s="19"/>
      <c r="CG500" s="19"/>
      <c r="CH500" s="19"/>
      <c r="CI500" s="19"/>
      <c r="CJ500" s="19"/>
      <c r="CK500" s="19"/>
      <c r="CL500" s="19"/>
      <c r="CM500" s="19"/>
      <c r="CN500" s="19"/>
      <c r="CO500" s="19"/>
      <c r="CP500" s="19"/>
      <c r="CQ500" s="19"/>
      <c r="CR500" s="19"/>
      <c r="CS500" s="19"/>
      <c r="CT500" s="19"/>
      <c r="CU500" s="19"/>
      <c r="CV500" s="19"/>
      <c r="CW500" s="19"/>
      <c r="CX500" s="19"/>
      <c r="CY500" s="19"/>
      <c r="CZ500" s="19"/>
      <c r="DA500" s="19"/>
      <c r="DB500" s="19"/>
      <c r="DC500" s="19"/>
      <c r="DD500" s="19"/>
      <c r="DE500" s="19"/>
      <c r="DF500" s="19"/>
      <c r="DG500" s="19"/>
      <c r="DH500" s="19"/>
      <c r="DI500" s="19"/>
      <c r="DJ500" s="19"/>
      <c r="DK500" s="19"/>
      <c r="DL500" s="19"/>
      <c r="DM500" s="19"/>
      <c r="DN500" s="19"/>
      <c r="DO500" s="19"/>
      <c r="DP500" s="19"/>
      <c r="DQ500" s="19"/>
      <c r="DR500" s="19"/>
      <c r="DS500" s="19"/>
      <c r="DT500" s="19"/>
      <c r="DU500" s="19"/>
      <c r="DV500" s="19"/>
      <c r="DW500" s="19"/>
    </row>
    <row r="501" spans="68:127" s="62" customFormat="1" ht="77.25" hidden="1" customHeight="1" x14ac:dyDescent="0.5">
      <c r="BP501" s="19"/>
      <c r="BQ501" s="19"/>
      <c r="BR501" s="19"/>
      <c r="BS501" s="19"/>
      <c r="BT501" s="19"/>
      <c r="BU501" s="19"/>
      <c r="BV501" s="19"/>
      <c r="BW501" s="19"/>
      <c r="BX501" s="19"/>
      <c r="BY501" s="19"/>
      <c r="BZ501" s="19"/>
      <c r="CA501" s="19"/>
      <c r="CB501" s="19"/>
      <c r="CC501" s="19"/>
      <c r="CD501" s="19"/>
      <c r="CE501" s="19"/>
      <c r="CF501" s="19"/>
      <c r="CG501" s="19"/>
      <c r="CH501" s="19"/>
      <c r="CI501" s="19"/>
      <c r="CJ501" s="19"/>
      <c r="CK501" s="19"/>
      <c r="CL501" s="19"/>
      <c r="CM501" s="19"/>
      <c r="CN501" s="19"/>
      <c r="CO501" s="19"/>
      <c r="CP501" s="19"/>
      <c r="CQ501" s="19"/>
      <c r="CR501" s="19"/>
      <c r="CS501" s="19"/>
      <c r="CT501" s="19"/>
      <c r="CU501" s="19"/>
      <c r="CV501" s="19"/>
      <c r="CW501" s="19"/>
      <c r="CX501" s="19"/>
      <c r="CY501" s="19"/>
      <c r="CZ501" s="19"/>
      <c r="DA501" s="19"/>
      <c r="DB501" s="19"/>
      <c r="DC501" s="19"/>
      <c r="DD501" s="19"/>
      <c r="DE501" s="19"/>
      <c r="DF501" s="19"/>
      <c r="DG501" s="19"/>
      <c r="DH501" s="19"/>
      <c r="DI501" s="19"/>
      <c r="DJ501" s="19"/>
      <c r="DK501" s="19"/>
      <c r="DL501" s="19"/>
      <c r="DM501" s="19"/>
      <c r="DN501" s="19"/>
      <c r="DO501" s="19"/>
      <c r="DP501" s="19"/>
      <c r="DQ501" s="19"/>
      <c r="DR501" s="19"/>
      <c r="DS501" s="19"/>
      <c r="DT501" s="19"/>
      <c r="DU501" s="19"/>
      <c r="DV501" s="19"/>
      <c r="DW501" s="19"/>
    </row>
    <row r="502" spans="68:127" s="62" customFormat="1" ht="77.25" hidden="1" customHeight="1" x14ac:dyDescent="0.5">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row>
    <row r="503" spans="68:127" s="62" customFormat="1" ht="77.25" hidden="1" customHeight="1" x14ac:dyDescent="0.5">
      <c r="BP503" s="19"/>
      <c r="BQ503" s="19"/>
      <c r="BR503" s="19"/>
      <c r="BS503" s="19"/>
      <c r="BT503" s="19"/>
      <c r="BU503" s="19"/>
      <c r="BV503" s="19"/>
      <c r="BW503" s="19"/>
      <c r="BX503" s="19"/>
      <c r="BY503" s="19"/>
      <c r="BZ503" s="19"/>
      <c r="CA503" s="19"/>
      <c r="CB503" s="19"/>
      <c r="CC503" s="19"/>
      <c r="CD503" s="19"/>
      <c r="CE503" s="19"/>
      <c r="CF503" s="19"/>
      <c r="CG503" s="19"/>
      <c r="CH503" s="19"/>
      <c r="CI503" s="19"/>
      <c r="CJ503" s="19"/>
      <c r="CK503" s="19"/>
      <c r="CL503" s="19"/>
      <c r="CM503" s="19"/>
      <c r="CN503" s="19"/>
      <c r="CO503" s="19"/>
      <c r="CP503" s="19"/>
      <c r="CQ503" s="19"/>
      <c r="CR503" s="19"/>
      <c r="CS503" s="19"/>
      <c r="CT503" s="19"/>
      <c r="CU503" s="19"/>
      <c r="CV503" s="19"/>
      <c r="CW503" s="19"/>
      <c r="CX503" s="19"/>
      <c r="CY503" s="19"/>
      <c r="CZ503" s="19"/>
      <c r="DA503" s="19"/>
      <c r="DB503" s="19"/>
      <c r="DC503" s="19"/>
      <c r="DD503" s="19"/>
      <c r="DE503" s="19"/>
      <c r="DF503" s="19"/>
      <c r="DG503" s="19"/>
      <c r="DH503" s="19"/>
      <c r="DI503" s="19"/>
      <c r="DJ503" s="19"/>
      <c r="DK503" s="19"/>
      <c r="DL503" s="19"/>
      <c r="DM503" s="19"/>
      <c r="DN503" s="19"/>
      <c r="DO503" s="19"/>
      <c r="DP503" s="19"/>
      <c r="DQ503" s="19"/>
      <c r="DR503" s="19"/>
      <c r="DS503" s="19"/>
      <c r="DT503" s="19"/>
      <c r="DU503" s="19"/>
      <c r="DV503" s="19"/>
      <c r="DW503" s="19"/>
    </row>
    <row r="504" spans="68:127" s="62" customFormat="1" ht="77.25" hidden="1" customHeight="1" x14ac:dyDescent="0.5">
      <c r="BP504" s="19"/>
      <c r="BQ504" s="19"/>
      <c r="BR504" s="19"/>
      <c r="BS504" s="19"/>
      <c r="BT504" s="19"/>
      <c r="BU504" s="19"/>
      <c r="BV504" s="19"/>
      <c r="BW504" s="19"/>
      <c r="BX504" s="19"/>
      <c r="BY504" s="19"/>
      <c r="BZ504" s="19"/>
      <c r="CA504" s="19"/>
      <c r="CB504" s="19"/>
      <c r="CC504" s="19"/>
      <c r="CD504" s="19"/>
      <c r="CE504" s="19"/>
      <c r="CF504" s="19"/>
      <c r="CG504" s="19"/>
      <c r="CH504" s="19"/>
      <c r="CI504" s="19"/>
      <c r="CJ504" s="19"/>
      <c r="CK504" s="19"/>
      <c r="CL504" s="19"/>
      <c r="CM504" s="19"/>
      <c r="CN504" s="19"/>
      <c r="CO504" s="19"/>
      <c r="CP504" s="19"/>
      <c r="CQ504" s="19"/>
      <c r="CR504" s="19"/>
      <c r="CS504" s="19"/>
      <c r="CT504" s="19"/>
      <c r="CU504" s="19"/>
      <c r="CV504" s="19"/>
      <c r="CW504" s="19"/>
      <c r="CX504" s="19"/>
      <c r="CY504" s="19"/>
      <c r="CZ504" s="19"/>
      <c r="DA504" s="19"/>
      <c r="DB504" s="19"/>
      <c r="DC504" s="19"/>
      <c r="DD504" s="19"/>
      <c r="DE504" s="19"/>
      <c r="DF504" s="19"/>
      <c r="DG504" s="19"/>
      <c r="DH504" s="19"/>
      <c r="DI504" s="19"/>
      <c r="DJ504" s="19"/>
      <c r="DK504" s="19"/>
      <c r="DL504" s="19"/>
      <c r="DM504" s="19"/>
      <c r="DN504" s="19"/>
      <c r="DO504" s="19"/>
      <c r="DP504" s="19"/>
      <c r="DQ504" s="19"/>
      <c r="DR504" s="19"/>
      <c r="DS504" s="19"/>
      <c r="DT504" s="19"/>
      <c r="DU504" s="19"/>
      <c r="DV504" s="19"/>
      <c r="DW504" s="19"/>
    </row>
    <row r="505" spans="68:127" s="62" customFormat="1" ht="77.25" hidden="1" customHeight="1" x14ac:dyDescent="0.5">
      <c r="BP505" s="19"/>
      <c r="BQ505" s="19"/>
      <c r="BR505" s="19"/>
      <c r="BS505" s="19"/>
      <c r="BT505" s="19"/>
      <c r="BU505" s="19"/>
      <c r="BV505" s="19"/>
      <c r="BW505" s="19"/>
      <c r="BX505" s="19"/>
      <c r="BY505" s="19"/>
      <c r="BZ505" s="19"/>
      <c r="CA505" s="19"/>
      <c r="CB505" s="19"/>
      <c r="CC505" s="19"/>
      <c r="CD505" s="19"/>
      <c r="CE505" s="19"/>
      <c r="CF505" s="19"/>
      <c r="CG505" s="19"/>
      <c r="CH505" s="19"/>
      <c r="CI505" s="19"/>
      <c r="CJ505" s="19"/>
      <c r="CK505" s="19"/>
      <c r="CL505" s="19"/>
      <c r="CM505" s="19"/>
      <c r="CN505" s="19"/>
      <c r="CO505" s="19"/>
      <c r="CP505" s="19"/>
      <c r="CQ505" s="19"/>
      <c r="CR505" s="19"/>
      <c r="CS505" s="19"/>
      <c r="CT505" s="19"/>
      <c r="CU505" s="19"/>
      <c r="CV505" s="19"/>
      <c r="CW505" s="19"/>
      <c r="CX505" s="19"/>
      <c r="CY505" s="19"/>
      <c r="CZ505" s="19"/>
      <c r="DA505" s="19"/>
      <c r="DB505" s="19"/>
      <c r="DC505" s="19"/>
      <c r="DD505" s="19"/>
      <c r="DE505" s="19"/>
      <c r="DF505" s="19"/>
      <c r="DG505" s="19"/>
      <c r="DH505" s="19"/>
      <c r="DI505" s="19"/>
      <c r="DJ505" s="19"/>
      <c r="DK505" s="19"/>
      <c r="DL505" s="19"/>
      <c r="DM505" s="19"/>
      <c r="DN505" s="19"/>
      <c r="DO505" s="19"/>
      <c r="DP505" s="19"/>
      <c r="DQ505" s="19"/>
      <c r="DR505" s="19"/>
      <c r="DS505" s="19"/>
      <c r="DT505" s="19"/>
      <c r="DU505" s="19"/>
      <c r="DV505" s="19"/>
      <c r="DW505" s="19"/>
    </row>
    <row r="506" spans="68:127" s="62" customFormat="1" ht="77.25" hidden="1" customHeight="1" x14ac:dyDescent="0.5">
      <c r="BP506" s="19"/>
      <c r="BQ506" s="19"/>
      <c r="BR506" s="19"/>
      <c r="BS506" s="19"/>
      <c r="BT506" s="19"/>
      <c r="BU506" s="19"/>
      <c r="BV506" s="19"/>
      <c r="BW506" s="19"/>
      <c r="BX506" s="19"/>
      <c r="BY506" s="19"/>
      <c r="BZ506" s="19"/>
      <c r="CA506" s="19"/>
      <c r="CB506" s="19"/>
      <c r="CC506" s="19"/>
      <c r="CD506" s="19"/>
      <c r="CE506" s="19"/>
      <c r="CF506" s="19"/>
      <c r="CG506" s="19"/>
      <c r="CH506" s="19"/>
      <c r="CI506" s="19"/>
      <c r="CJ506" s="19"/>
      <c r="CK506" s="19"/>
      <c r="CL506" s="19"/>
      <c r="CM506" s="19"/>
      <c r="CN506" s="19"/>
      <c r="CO506" s="19"/>
      <c r="CP506" s="19"/>
      <c r="CQ506" s="19"/>
      <c r="CR506" s="19"/>
      <c r="CS506" s="19"/>
      <c r="CT506" s="19"/>
      <c r="CU506" s="19"/>
      <c r="CV506" s="19"/>
      <c r="CW506" s="19"/>
      <c r="CX506" s="19"/>
      <c r="CY506" s="19"/>
      <c r="CZ506" s="19"/>
      <c r="DA506" s="19"/>
      <c r="DB506" s="19"/>
      <c r="DC506" s="19"/>
      <c r="DD506" s="19"/>
      <c r="DE506" s="19"/>
      <c r="DF506" s="19"/>
      <c r="DG506" s="19"/>
      <c r="DH506" s="19"/>
      <c r="DI506" s="19"/>
      <c r="DJ506" s="19"/>
      <c r="DK506" s="19"/>
      <c r="DL506" s="19"/>
      <c r="DM506" s="19"/>
      <c r="DN506" s="19"/>
      <c r="DO506" s="19"/>
      <c r="DP506" s="19"/>
      <c r="DQ506" s="19"/>
      <c r="DR506" s="19"/>
      <c r="DS506" s="19"/>
      <c r="DT506" s="19"/>
      <c r="DU506" s="19"/>
      <c r="DV506" s="19"/>
      <c r="DW506" s="19"/>
    </row>
    <row r="507" spans="68:127" s="62" customFormat="1" ht="77.25" hidden="1" customHeight="1" x14ac:dyDescent="0.5">
      <c r="BP507" s="19"/>
      <c r="BQ507" s="19"/>
      <c r="BR507" s="19"/>
      <c r="BS507" s="19"/>
      <c r="BT507" s="19"/>
      <c r="BU507" s="19"/>
      <c r="BV507" s="19"/>
      <c r="BW507" s="19"/>
      <c r="BX507" s="19"/>
      <c r="BY507" s="19"/>
      <c r="BZ507" s="19"/>
      <c r="CA507" s="19"/>
      <c r="CB507" s="19"/>
      <c r="CC507" s="19"/>
      <c r="CD507" s="19"/>
      <c r="CE507" s="19"/>
      <c r="CF507" s="19"/>
      <c r="CG507" s="19"/>
      <c r="CH507" s="19"/>
      <c r="CI507" s="19"/>
      <c r="CJ507" s="19"/>
      <c r="CK507" s="19"/>
      <c r="CL507" s="19"/>
      <c r="CM507" s="19"/>
      <c r="CN507" s="19"/>
      <c r="CO507" s="19"/>
      <c r="CP507" s="19"/>
      <c r="CQ507" s="19"/>
      <c r="CR507" s="19"/>
      <c r="CS507" s="19"/>
      <c r="CT507" s="19"/>
      <c r="CU507" s="19"/>
      <c r="CV507" s="19"/>
      <c r="CW507" s="19"/>
      <c r="CX507" s="19"/>
      <c r="CY507" s="19"/>
      <c r="CZ507" s="19"/>
      <c r="DA507" s="19"/>
      <c r="DB507" s="19"/>
      <c r="DC507" s="19"/>
      <c r="DD507" s="19"/>
      <c r="DE507" s="19"/>
      <c r="DF507" s="19"/>
      <c r="DG507" s="19"/>
      <c r="DH507" s="19"/>
      <c r="DI507" s="19"/>
      <c r="DJ507" s="19"/>
      <c r="DK507" s="19"/>
      <c r="DL507" s="19"/>
      <c r="DM507" s="19"/>
      <c r="DN507" s="19"/>
      <c r="DO507" s="19"/>
      <c r="DP507" s="19"/>
      <c r="DQ507" s="19"/>
      <c r="DR507" s="19"/>
      <c r="DS507" s="19"/>
      <c r="DT507" s="19"/>
      <c r="DU507" s="19"/>
      <c r="DV507" s="19"/>
      <c r="DW507" s="19"/>
    </row>
    <row r="508" spans="68:127" s="62" customFormat="1" ht="77.25" hidden="1" customHeight="1" x14ac:dyDescent="0.5">
      <c r="BP508" s="19"/>
      <c r="BQ508" s="19"/>
      <c r="BR508" s="19"/>
      <c r="BS508" s="19"/>
      <c r="BT508" s="19"/>
      <c r="BU508" s="19"/>
      <c r="BV508" s="19"/>
      <c r="BW508" s="19"/>
      <c r="BX508" s="19"/>
      <c r="BY508" s="19"/>
      <c r="BZ508" s="19"/>
      <c r="CA508" s="19"/>
      <c r="CB508" s="19"/>
      <c r="CC508" s="19"/>
      <c r="CD508" s="19"/>
      <c r="CE508" s="19"/>
      <c r="CF508" s="19"/>
      <c r="CG508" s="19"/>
      <c r="CH508" s="19"/>
      <c r="CI508" s="19"/>
      <c r="CJ508" s="19"/>
      <c r="CK508" s="19"/>
      <c r="CL508" s="19"/>
      <c r="CM508" s="19"/>
      <c r="CN508" s="19"/>
      <c r="CO508" s="19"/>
      <c r="CP508" s="19"/>
      <c r="CQ508" s="19"/>
      <c r="CR508" s="19"/>
      <c r="CS508" s="19"/>
      <c r="CT508" s="19"/>
      <c r="CU508" s="19"/>
      <c r="CV508" s="19"/>
      <c r="CW508" s="19"/>
      <c r="CX508" s="19"/>
      <c r="CY508" s="19"/>
      <c r="CZ508" s="19"/>
      <c r="DA508" s="19"/>
      <c r="DB508" s="19"/>
      <c r="DC508" s="19"/>
      <c r="DD508" s="19"/>
      <c r="DE508" s="19"/>
      <c r="DF508" s="19"/>
      <c r="DG508" s="19"/>
      <c r="DH508" s="19"/>
      <c r="DI508" s="19"/>
      <c r="DJ508" s="19"/>
      <c r="DK508" s="19"/>
      <c r="DL508" s="19"/>
      <c r="DM508" s="19"/>
      <c r="DN508" s="19"/>
      <c r="DO508" s="19"/>
      <c r="DP508" s="19"/>
      <c r="DQ508" s="19"/>
      <c r="DR508" s="19"/>
      <c r="DS508" s="19"/>
      <c r="DT508" s="19"/>
      <c r="DU508" s="19"/>
      <c r="DV508" s="19"/>
      <c r="DW508" s="19"/>
    </row>
    <row r="509" spans="68:127" s="62" customFormat="1" ht="77.25" hidden="1" customHeight="1" x14ac:dyDescent="0.5">
      <c r="BP509" s="19"/>
      <c r="BQ509" s="19"/>
      <c r="BR509" s="19"/>
      <c r="BS509" s="19"/>
      <c r="BT509" s="19"/>
      <c r="BU509" s="19"/>
      <c r="BV509" s="19"/>
      <c r="BW509" s="19"/>
      <c r="BX509" s="19"/>
      <c r="BY509" s="19"/>
      <c r="BZ509" s="19"/>
      <c r="CA509" s="19"/>
      <c r="CB509" s="19"/>
      <c r="CC509" s="19"/>
      <c r="CD509" s="19"/>
      <c r="CE509" s="19"/>
      <c r="CF509" s="19"/>
      <c r="CG509" s="19"/>
      <c r="CH509" s="19"/>
      <c r="CI509" s="19"/>
      <c r="CJ509" s="19"/>
      <c r="CK509" s="19"/>
      <c r="CL509" s="19"/>
      <c r="CM509" s="19"/>
      <c r="CN509" s="19"/>
      <c r="CO509" s="19"/>
      <c r="CP509" s="19"/>
      <c r="CQ509" s="19"/>
      <c r="CR509" s="19"/>
      <c r="CS509" s="19"/>
      <c r="CT509" s="19"/>
      <c r="CU509" s="19"/>
      <c r="CV509" s="19"/>
      <c r="CW509" s="19"/>
      <c r="CX509" s="19"/>
      <c r="CY509" s="19"/>
      <c r="CZ509" s="19"/>
      <c r="DA509" s="19"/>
      <c r="DB509" s="19"/>
      <c r="DC509" s="19"/>
      <c r="DD509" s="19"/>
      <c r="DE509" s="19"/>
      <c r="DF509" s="19"/>
      <c r="DG509" s="19"/>
      <c r="DH509" s="19"/>
      <c r="DI509" s="19"/>
      <c r="DJ509" s="19"/>
      <c r="DK509" s="19"/>
      <c r="DL509" s="19"/>
      <c r="DM509" s="19"/>
      <c r="DN509" s="19"/>
      <c r="DO509" s="19"/>
      <c r="DP509" s="19"/>
      <c r="DQ509" s="19"/>
      <c r="DR509" s="19"/>
      <c r="DS509" s="19"/>
      <c r="DT509" s="19"/>
      <c r="DU509" s="19"/>
      <c r="DV509" s="19"/>
      <c r="DW509" s="19"/>
    </row>
    <row r="510" spans="68:127" s="62" customFormat="1" ht="77.25" hidden="1" customHeight="1" x14ac:dyDescent="0.5">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c r="DV510" s="19"/>
      <c r="DW510" s="19"/>
    </row>
    <row r="511" spans="68:127" s="62" customFormat="1" ht="77.25" hidden="1" customHeight="1" x14ac:dyDescent="0.5">
      <c r="BP511" s="19"/>
      <c r="BQ511" s="19"/>
      <c r="BR511" s="19"/>
      <c r="BS511" s="19"/>
      <c r="BT511" s="19"/>
      <c r="BU511" s="19"/>
      <c r="BV511" s="19"/>
      <c r="BW511" s="19"/>
      <c r="BX511" s="19"/>
      <c r="BY511" s="19"/>
      <c r="BZ511" s="19"/>
      <c r="CA511" s="19"/>
      <c r="CB511" s="19"/>
      <c r="CC511" s="19"/>
      <c r="CD511" s="19"/>
      <c r="CE511" s="19"/>
      <c r="CF511" s="19"/>
      <c r="CG511" s="19"/>
      <c r="CH511" s="19"/>
      <c r="CI511" s="19"/>
      <c r="CJ511" s="19"/>
      <c r="CK511" s="19"/>
      <c r="CL511" s="19"/>
      <c r="CM511" s="19"/>
      <c r="CN511" s="19"/>
      <c r="CO511" s="19"/>
      <c r="CP511" s="19"/>
      <c r="CQ511" s="19"/>
      <c r="CR511" s="19"/>
      <c r="CS511" s="19"/>
      <c r="CT511" s="19"/>
      <c r="CU511" s="19"/>
      <c r="CV511" s="19"/>
      <c r="CW511" s="19"/>
      <c r="CX511" s="19"/>
      <c r="CY511" s="19"/>
      <c r="CZ511" s="19"/>
      <c r="DA511" s="19"/>
      <c r="DB511" s="19"/>
      <c r="DC511" s="19"/>
      <c r="DD511" s="19"/>
      <c r="DE511" s="19"/>
      <c r="DF511" s="19"/>
      <c r="DG511" s="19"/>
      <c r="DH511" s="19"/>
      <c r="DI511" s="19"/>
      <c r="DJ511" s="19"/>
      <c r="DK511" s="19"/>
      <c r="DL511" s="19"/>
      <c r="DM511" s="19"/>
      <c r="DN511" s="19"/>
      <c r="DO511" s="19"/>
      <c r="DP511" s="19"/>
      <c r="DQ511" s="19"/>
      <c r="DR511" s="19"/>
      <c r="DS511" s="19"/>
      <c r="DT511" s="19"/>
      <c r="DU511" s="19"/>
      <c r="DV511" s="19"/>
      <c r="DW511" s="19"/>
    </row>
    <row r="512" spans="68:127" s="62" customFormat="1" ht="77.25" hidden="1" customHeight="1" x14ac:dyDescent="0.5">
      <c r="BP512" s="19"/>
      <c r="BQ512" s="19"/>
      <c r="BR512" s="19"/>
      <c r="BS512" s="19"/>
      <c r="BT512" s="19"/>
      <c r="BU512" s="19"/>
      <c r="BV512" s="19"/>
      <c r="BW512" s="19"/>
      <c r="BX512" s="19"/>
      <c r="BY512" s="19"/>
      <c r="BZ512" s="19"/>
      <c r="CA512" s="19"/>
      <c r="CB512" s="19"/>
      <c r="CC512" s="19"/>
      <c r="CD512" s="19"/>
      <c r="CE512" s="19"/>
      <c r="CF512" s="19"/>
      <c r="CG512" s="19"/>
      <c r="CH512" s="19"/>
      <c r="CI512" s="19"/>
      <c r="CJ512" s="19"/>
      <c r="CK512" s="19"/>
      <c r="CL512" s="19"/>
      <c r="CM512" s="19"/>
      <c r="CN512" s="19"/>
      <c r="CO512" s="19"/>
      <c r="CP512" s="19"/>
      <c r="CQ512" s="19"/>
      <c r="CR512" s="19"/>
      <c r="CS512" s="19"/>
      <c r="CT512" s="19"/>
      <c r="CU512" s="19"/>
      <c r="CV512" s="19"/>
      <c r="CW512" s="19"/>
      <c r="CX512" s="19"/>
      <c r="CY512" s="19"/>
      <c r="CZ512" s="19"/>
      <c r="DA512" s="19"/>
      <c r="DB512" s="19"/>
      <c r="DC512" s="19"/>
      <c r="DD512" s="19"/>
      <c r="DE512" s="19"/>
      <c r="DF512" s="19"/>
      <c r="DG512" s="19"/>
      <c r="DH512" s="19"/>
      <c r="DI512" s="19"/>
      <c r="DJ512" s="19"/>
      <c r="DK512" s="19"/>
      <c r="DL512" s="19"/>
      <c r="DM512" s="19"/>
      <c r="DN512" s="19"/>
      <c r="DO512" s="19"/>
      <c r="DP512" s="19"/>
      <c r="DQ512" s="19"/>
      <c r="DR512" s="19"/>
      <c r="DS512" s="19"/>
      <c r="DT512" s="19"/>
      <c r="DU512" s="19"/>
      <c r="DV512" s="19"/>
      <c r="DW512" s="19"/>
    </row>
    <row r="513" spans="68:127" s="62" customFormat="1" ht="77.25" hidden="1" customHeight="1" x14ac:dyDescent="0.5">
      <c r="BP513" s="19"/>
      <c r="BQ513" s="19"/>
      <c r="BR513" s="19"/>
      <c r="BS513" s="19"/>
      <c r="BT513" s="19"/>
      <c r="BU513" s="19"/>
      <c r="BV513" s="19"/>
      <c r="BW513" s="19"/>
      <c r="BX513" s="19"/>
      <c r="BY513" s="19"/>
      <c r="BZ513" s="19"/>
      <c r="CA513" s="19"/>
      <c r="CB513" s="19"/>
      <c r="CC513" s="19"/>
      <c r="CD513" s="19"/>
      <c r="CE513" s="19"/>
      <c r="CF513" s="19"/>
      <c r="CG513" s="19"/>
      <c r="CH513" s="19"/>
      <c r="CI513" s="19"/>
      <c r="CJ513" s="19"/>
      <c r="CK513" s="19"/>
      <c r="CL513" s="19"/>
      <c r="CM513" s="19"/>
      <c r="CN513" s="19"/>
      <c r="CO513" s="19"/>
      <c r="CP513" s="19"/>
      <c r="CQ513" s="19"/>
      <c r="CR513" s="19"/>
      <c r="CS513" s="19"/>
      <c r="CT513" s="19"/>
      <c r="CU513" s="19"/>
      <c r="CV513" s="19"/>
      <c r="CW513" s="19"/>
      <c r="CX513" s="19"/>
      <c r="CY513" s="19"/>
      <c r="CZ513" s="19"/>
      <c r="DA513" s="19"/>
      <c r="DB513" s="19"/>
      <c r="DC513" s="19"/>
      <c r="DD513" s="19"/>
      <c r="DE513" s="19"/>
      <c r="DF513" s="19"/>
      <c r="DG513" s="19"/>
      <c r="DH513" s="19"/>
      <c r="DI513" s="19"/>
      <c r="DJ513" s="19"/>
      <c r="DK513" s="19"/>
      <c r="DL513" s="19"/>
      <c r="DM513" s="19"/>
      <c r="DN513" s="19"/>
      <c r="DO513" s="19"/>
      <c r="DP513" s="19"/>
      <c r="DQ513" s="19"/>
      <c r="DR513" s="19"/>
      <c r="DS513" s="19"/>
      <c r="DT513" s="19"/>
      <c r="DU513" s="19"/>
      <c r="DV513" s="19"/>
      <c r="DW513" s="19"/>
    </row>
    <row r="514" spans="68:127" s="62" customFormat="1" ht="77.25" hidden="1" customHeight="1" x14ac:dyDescent="0.5">
      <c r="BP514" s="19"/>
      <c r="BQ514" s="19"/>
      <c r="BR514" s="19"/>
      <c r="BS514" s="19"/>
      <c r="BT514" s="19"/>
      <c r="BU514" s="19"/>
      <c r="BV514" s="19"/>
      <c r="BW514" s="19"/>
      <c r="BX514" s="19"/>
      <c r="BY514" s="19"/>
      <c r="BZ514" s="19"/>
      <c r="CA514" s="19"/>
      <c r="CB514" s="19"/>
      <c r="CC514" s="19"/>
      <c r="CD514" s="19"/>
      <c r="CE514" s="19"/>
      <c r="CF514" s="19"/>
      <c r="CG514" s="19"/>
      <c r="CH514" s="19"/>
      <c r="CI514" s="19"/>
      <c r="CJ514" s="19"/>
      <c r="CK514" s="19"/>
      <c r="CL514" s="19"/>
      <c r="CM514" s="19"/>
      <c r="CN514" s="19"/>
      <c r="CO514" s="19"/>
      <c r="CP514" s="19"/>
      <c r="CQ514" s="19"/>
      <c r="CR514" s="19"/>
      <c r="CS514" s="19"/>
      <c r="CT514" s="19"/>
      <c r="CU514" s="19"/>
      <c r="CV514" s="19"/>
      <c r="CW514" s="19"/>
      <c r="CX514" s="19"/>
      <c r="CY514" s="19"/>
      <c r="CZ514" s="19"/>
      <c r="DA514" s="19"/>
      <c r="DB514" s="19"/>
      <c r="DC514" s="19"/>
      <c r="DD514" s="19"/>
      <c r="DE514" s="19"/>
      <c r="DF514" s="19"/>
      <c r="DG514" s="19"/>
      <c r="DH514" s="19"/>
      <c r="DI514" s="19"/>
      <c r="DJ514" s="19"/>
      <c r="DK514" s="19"/>
      <c r="DL514" s="19"/>
      <c r="DM514" s="19"/>
      <c r="DN514" s="19"/>
      <c r="DO514" s="19"/>
      <c r="DP514" s="19"/>
      <c r="DQ514" s="19"/>
      <c r="DR514" s="19"/>
      <c r="DS514" s="19"/>
      <c r="DT514" s="19"/>
      <c r="DU514" s="19"/>
      <c r="DV514" s="19"/>
      <c r="DW514" s="19"/>
    </row>
    <row r="515" spans="68:127" s="62" customFormat="1" ht="77.25" hidden="1" customHeight="1" x14ac:dyDescent="0.5">
      <c r="BP515" s="19"/>
      <c r="BQ515" s="19"/>
      <c r="BR515" s="19"/>
      <c r="BS515" s="19"/>
      <c r="BT515" s="19"/>
      <c r="BU515" s="19"/>
      <c r="BV515" s="19"/>
      <c r="BW515" s="19"/>
      <c r="BX515" s="19"/>
      <c r="BY515" s="19"/>
      <c r="BZ515" s="19"/>
      <c r="CA515" s="19"/>
      <c r="CB515" s="19"/>
      <c r="CC515" s="19"/>
      <c r="CD515" s="19"/>
      <c r="CE515" s="19"/>
      <c r="CF515" s="19"/>
      <c r="CG515" s="19"/>
      <c r="CH515" s="19"/>
      <c r="CI515" s="19"/>
      <c r="CJ515" s="19"/>
      <c r="CK515" s="19"/>
      <c r="CL515" s="19"/>
      <c r="CM515" s="19"/>
      <c r="CN515" s="19"/>
      <c r="CO515" s="19"/>
      <c r="CP515" s="19"/>
      <c r="CQ515" s="19"/>
      <c r="CR515" s="19"/>
      <c r="CS515" s="19"/>
      <c r="CT515" s="19"/>
      <c r="CU515" s="19"/>
      <c r="CV515" s="19"/>
      <c r="CW515" s="19"/>
      <c r="CX515" s="19"/>
      <c r="CY515" s="19"/>
      <c r="CZ515" s="19"/>
      <c r="DA515" s="19"/>
      <c r="DB515" s="19"/>
      <c r="DC515" s="19"/>
      <c r="DD515" s="19"/>
      <c r="DE515" s="19"/>
      <c r="DF515" s="19"/>
      <c r="DG515" s="19"/>
      <c r="DH515" s="19"/>
      <c r="DI515" s="19"/>
      <c r="DJ515" s="19"/>
      <c r="DK515" s="19"/>
      <c r="DL515" s="19"/>
      <c r="DM515" s="19"/>
      <c r="DN515" s="19"/>
      <c r="DO515" s="19"/>
      <c r="DP515" s="19"/>
      <c r="DQ515" s="19"/>
      <c r="DR515" s="19"/>
      <c r="DS515" s="19"/>
      <c r="DT515" s="19"/>
      <c r="DU515" s="19"/>
      <c r="DV515" s="19"/>
      <c r="DW515" s="19"/>
    </row>
    <row r="516" spans="68:127" s="62" customFormat="1" ht="77.25" hidden="1" customHeight="1" x14ac:dyDescent="0.5">
      <c r="BP516" s="19"/>
      <c r="BQ516" s="19"/>
      <c r="BR516" s="19"/>
      <c r="BS516" s="19"/>
      <c r="BT516" s="19"/>
      <c r="BU516" s="19"/>
      <c r="BV516" s="19"/>
      <c r="BW516" s="19"/>
      <c r="BX516" s="19"/>
      <c r="BY516" s="19"/>
      <c r="BZ516" s="19"/>
      <c r="CA516" s="19"/>
      <c r="CB516" s="19"/>
      <c r="CC516" s="19"/>
      <c r="CD516" s="19"/>
      <c r="CE516" s="19"/>
      <c r="CF516" s="19"/>
      <c r="CG516" s="19"/>
      <c r="CH516" s="19"/>
      <c r="CI516" s="19"/>
      <c r="CJ516" s="19"/>
      <c r="CK516" s="19"/>
      <c r="CL516" s="19"/>
      <c r="CM516" s="19"/>
      <c r="CN516" s="19"/>
      <c r="CO516" s="19"/>
      <c r="CP516" s="19"/>
      <c r="CQ516" s="19"/>
      <c r="CR516" s="19"/>
      <c r="CS516" s="19"/>
      <c r="CT516" s="19"/>
      <c r="CU516" s="19"/>
      <c r="CV516" s="19"/>
      <c r="CW516" s="19"/>
      <c r="CX516" s="19"/>
      <c r="CY516" s="19"/>
      <c r="CZ516" s="19"/>
      <c r="DA516" s="19"/>
      <c r="DB516" s="19"/>
      <c r="DC516" s="19"/>
      <c r="DD516" s="19"/>
      <c r="DE516" s="19"/>
      <c r="DF516" s="19"/>
      <c r="DG516" s="19"/>
      <c r="DH516" s="19"/>
      <c r="DI516" s="19"/>
      <c r="DJ516" s="19"/>
      <c r="DK516" s="19"/>
      <c r="DL516" s="19"/>
      <c r="DM516" s="19"/>
      <c r="DN516" s="19"/>
      <c r="DO516" s="19"/>
      <c r="DP516" s="19"/>
      <c r="DQ516" s="19"/>
      <c r="DR516" s="19"/>
      <c r="DS516" s="19"/>
      <c r="DT516" s="19"/>
      <c r="DU516" s="19"/>
      <c r="DV516" s="19"/>
      <c r="DW516" s="19"/>
    </row>
    <row r="517" spans="68:127" s="62" customFormat="1" ht="77.25" hidden="1" customHeight="1" x14ac:dyDescent="0.5">
      <c r="BP517" s="19"/>
      <c r="BQ517" s="19"/>
      <c r="BR517" s="19"/>
      <c r="BS517" s="19"/>
      <c r="BT517" s="19"/>
      <c r="BU517" s="19"/>
      <c r="BV517" s="19"/>
      <c r="BW517" s="19"/>
      <c r="BX517" s="19"/>
      <c r="BY517" s="19"/>
      <c r="BZ517" s="19"/>
      <c r="CA517" s="19"/>
      <c r="CB517" s="19"/>
      <c r="CC517" s="19"/>
      <c r="CD517" s="19"/>
      <c r="CE517" s="19"/>
      <c r="CF517" s="19"/>
      <c r="CG517" s="19"/>
      <c r="CH517" s="19"/>
      <c r="CI517" s="19"/>
      <c r="CJ517" s="19"/>
      <c r="CK517" s="19"/>
      <c r="CL517" s="19"/>
      <c r="CM517" s="19"/>
      <c r="CN517" s="19"/>
      <c r="CO517" s="19"/>
      <c r="CP517" s="19"/>
      <c r="CQ517" s="19"/>
      <c r="CR517" s="19"/>
      <c r="CS517" s="19"/>
      <c r="CT517" s="19"/>
      <c r="CU517" s="19"/>
      <c r="CV517" s="19"/>
      <c r="CW517" s="19"/>
      <c r="CX517" s="19"/>
      <c r="CY517" s="19"/>
      <c r="CZ517" s="19"/>
      <c r="DA517" s="19"/>
      <c r="DB517" s="19"/>
      <c r="DC517" s="19"/>
      <c r="DD517" s="19"/>
      <c r="DE517" s="19"/>
      <c r="DF517" s="19"/>
      <c r="DG517" s="19"/>
      <c r="DH517" s="19"/>
      <c r="DI517" s="19"/>
      <c r="DJ517" s="19"/>
      <c r="DK517" s="19"/>
      <c r="DL517" s="19"/>
      <c r="DM517" s="19"/>
      <c r="DN517" s="19"/>
      <c r="DO517" s="19"/>
      <c r="DP517" s="19"/>
      <c r="DQ517" s="19"/>
      <c r="DR517" s="19"/>
      <c r="DS517" s="19"/>
      <c r="DT517" s="19"/>
      <c r="DU517" s="19"/>
      <c r="DV517" s="19"/>
      <c r="DW517" s="19"/>
    </row>
    <row r="518" spans="68:127" s="62" customFormat="1" ht="77.25" hidden="1" customHeight="1" x14ac:dyDescent="0.5">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c r="DV518" s="19"/>
      <c r="DW518" s="19"/>
    </row>
    <row r="519" spans="68:127" s="62" customFormat="1" ht="77.25" hidden="1" customHeight="1" x14ac:dyDescent="0.5">
      <c r="BP519" s="19"/>
      <c r="BQ519" s="19"/>
      <c r="BR519" s="19"/>
      <c r="BS519" s="19"/>
      <c r="BT519" s="19"/>
      <c r="BU519" s="19"/>
      <c r="BV519" s="19"/>
      <c r="BW519" s="19"/>
      <c r="BX519" s="19"/>
      <c r="BY519" s="19"/>
      <c r="BZ519" s="19"/>
      <c r="CA519" s="19"/>
      <c r="CB519" s="19"/>
      <c r="CC519" s="19"/>
      <c r="CD519" s="19"/>
      <c r="CE519" s="19"/>
      <c r="CF519" s="19"/>
      <c r="CG519" s="19"/>
      <c r="CH519" s="19"/>
      <c r="CI519" s="19"/>
      <c r="CJ519" s="19"/>
      <c r="CK519" s="19"/>
      <c r="CL519" s="19"/>
      <c r="CM519" s="19"/>
      <c r="CN519" s="19"/>
      <c r="CO519" s="19"/>
      <c r="CP519" s="19"/>
      <c r="CQ519" s="19"/>
      <c r="CR519" s="19"/>
      <c r="CS519" s="19"/>
      <c r="CT519" s="19"/>
      <c r="CU519" s="19"/>
      <c r="CV519" s="19"/>
      <c r="CW519" s="19"/>
      <c r="CX519" s="19"/>
      <c r="CY519" s="19"/>
      <c r="CZ519" s="19"/>
      <c r="DA519" s="19"/>
      <c r="DB519" s="19"/>
      <c r="DC519" s="19"/>
      <c r="DD519" s="19"/>
      <c r="DE519" s="19"/>
      <c r="DF519" s="19"/>
      <c r="DG519" s="19"/>
      <c r="DH519" s="19"/>
      <c r="DI519" s="19"/>
      <c r="DJ519" s="19"/>
      <c r="DK519" s="19"/>
      <c r="DL519" s="19"/>
      <c r="DM519" s="19"/>
      <c r="DN519" s="19"/>
      <c r="DO519" s="19"/>
      <c r="DP519" s="19"/>
      <c r="DQ519" s="19"/>
      <c r="DR519" s="19"/>
      <c r="DS519" s="19"/>
      <c r="DT519" s="19"/>
      <c r="DU519" s="19"/>
      <c r="DV519" s="19"/>
      <c r="DW519" s="19"/>
    </row>
    <row r="520" spans="68:127" s="62" customFormat="1" ht="77.25" hidden="1" customHeight="1" x14ac:dyDescent="0.5">
      <c r="BP520" s="19"/>
      <c r="BQ520" s="19"/>
      <c r="BR520" s="19"/>
      <c r="BS520" s="19"/>
      <c r="BT520" s="19"/>
      <c r="BU520" s="19"/>
      <c r="BV520" s="19"/>
      <c r="BW520" s="19"/>
      <c r="BX520" s="19"/>
      <c r="BY520" s="19"/>
      <c r="BZ520" s="19"/>
      <c r="CA520" s="19"/>
      <c r="CB520" s="19"/>
      <c r="CC520" s="19"/>
      <c r="CD520" s="19"/>
      <c r="CE520" s="19"/>
      <c r="CF520" s="19"/>
      <c r="CG520" s="19"/>
      <c r="CH520" s="19"/>
      <c r="CI520" s="19"/>
      <c r="CJ520" s="19"/>
      <c r="CK520" s="19"/>
      <c r="CL520" s="19"/>
      <c r="CM520" s="19"/>
      <c r="CN520" s="19"/>
      <c r="CO520" s="19"/>
      <c r="CP520" s="19"/>
      <c r="CQ520" s="19"/>
      <c r="CR520" s="19"/>
      <c r="CS520" s="19"/>
      <c r="CT520" s="19"/>
      <c r="CU520" s="19"/>
      <c r="CV520" s="19"/>
      <c r="CW520" s="19"/>
      <c r="CX520" s="19"/>
      <c r="CY520" s="19"/>
      <c r="CZ520" s="19"/>
      <c r="DA520" s="19"/>
      <c r="DB520" s="19"/>
      <c r="DC520" s="19"/>
      <c r="DD520" s="19"/>
      <c r="DE520" s="19"/>
      <c r="DF520" s="19"/>
      <c r="DG520" s="19"/>
      <c r="DH520" s="19"/>
      <c r="DI520" s="19"/>
      <c r="DJ520" s="19"/>
      <c r="DK520" s="19"/>
      <c r="DL520" s="19"/>
      <c r="DM520" s="19"/>
      <c r="DN520" s="19"/>
      <c r="DO520" s="19"/>
      <c r="DP520" s="19"/>
      <c r="DQ520" s="19"/>
      <c r="DR520" s="19"/>
      <c r="DS520" s="19"/>
      <c r="DT520" s="19"/>
      <c r="DU520" s="19"/>
      <c r="DV520" s="19"/>
      <c r="DW520" s="19"/>
    </row>
    <row r="521" spans="68:127" s="62" customFormat="1" ht="77.25" hidden="1" customHeight="1" x14ac:dyDescent="0.5">
      <c r="BP521" s="19"/>
      <c r="BQ521" s="19"/>
      <c r="BR521" s="19"/>
      <c r="BS521" s="19"/>
      <c r="BT521" s="19"/>
      <c r="BU521" s="19"/>
      <c r="BV521" s="19"/>
      <c r="BW521" s="19"/>
      <c r="BX521" s="19"/>
      <c r="BY521" s="19"/>
      <c r="BZ521" s="19"/>
      <c r="CA521" s="19"/>
      <c r="CB521" s="19"/>
      <c r="CC521" s="19"/>
      <c r="CD521" s="19"/>
      <c r="CE521" s="19"/>
      <c r="CF521" s="19"/>
      <c r="CG521" s="19"/>
      <c r="CH521" s="19"/>
      <c r="CI521" s="19"/>
      <c r="CJ521" s="19"/>
      <c r="CK521" s="19"/>
      <c r="CL521" s="19"/>
      <c r="CM521" s="19"/>
      <c r="CN521" s="19"/>
      <c r="CO521" s="19"/>
      <c r="CP521" s="19"/>
      <c r="CQ521" s="19"/>
      <c r="CR521" s="19"/>
      <c r="CS521" s="19"/>
      <c r="CT521" s="19"/>
      <c r="CU521" s="19"/>
      <c r="CV521" s="19"/>
      <c r="CW521" s="19"/>
      <c r="CX521" s="19"/>
      <c r="CY521" s="19"/>
      <c r="CZ521" s="19"/>
      <c r="DA521" s="19"/>
      <c r="DB521" s="19"/>
      <c r="DC521" s="19"/>
      <c r="DD521" s="19"/>
      <c r="DE521" s="19"/>
      <c r="DF521" s="19"/>
      <c r="DG521" s="19"/>
      <c r="DH521" s="19"/>
      <c r="DI521" s="19"/>
      <c r="DJ521" s="19"/>
      <c r="DK521" s="19"/>
      <c r="DL521" s="19"/>
      <c r="DM521" s="19"/>
      <c r="DN521" s="19"/>
      <c r="DO521" s="19"/>
      <c r="DP521" s="19"/>
      <c r="DQ521" s="19"/>
      <c r="DR521" s="19"/>
      <c r="DS521" s="19"/>
      <c r="DT521" s="19"/>
      <c r="DU521" s="19"/>
      <c r="DV521" s="19"/>
      <c r="DW521" s="19"/>
    </row>
    <row r="522" spans="68:127" s="62" customFormat="1" ht="77.25" hidden="1" customHeight="1" x14ac:dyDescent="0.5">
      <c r="BP522" s="19"/>
      <c r="BQ522" s="19"/>
      <c r="BR522" s="19"/>
      <c r="BS522" s="19"/>
      <c r="BT522" s="19"/>
      <c r="BU522" s="19"/>
      <c r="BV522" s="19"/>
      <c r="BW522" s="19"/>
      <c r="BX522" s="19"/>
      <c r="BY522" s="19"/>
      <c r="BZ522" s="19"/>
      <c r="CA522" s="19"/>
      <c r="CB522" s="19"/>
      <c r="CC522" s="19"/>
      <c r="CD522" s="19"/>
      <c r="CE522" s="19"/>
      <c r="CF522" s="19"/>
      <c r="CG522" s="19"/>
      <c r="CH522" s="19"/>
      <c r="CI522" s="19"/>
      <c r="CJ522" s="19"/>
      <c r="CK522" s="19"/>
      <c r="CL522" s="19"/>
      <c r="CM522" s="19"/>
      <c r="CN522" s="19"/>
      <c r="CO522" s="19"/>
      <c r="CP522" s="19"/>
      <c r="CQ522" s="19"/>
      <c r="CR522" s="19"/>
      <c r="CS522" s="19"/>
      <c r="CT522" s="19"/>
      <c r="CU522" s="19"/>
      <c r="CV522" s="19"/>
      <c r="CW522" s="19"/>
      <c r="CX522" s="19"/>
      <c r="CY522" s="19"/>
      <c r="CZ522" s="19"/>
      <c r="DA522" s="19"/>
      <c r="DB522" s="19"/>
      <c r="DC522" s="19"/>
      <c r="DD522" s="19"/>
      <c r="DE522" s="19"/>
      <c r="DF522" s="19"/>
      <c r="DG522" s="19"/>
      <c r="DH522" s="19"/>
      <c r="DI522" s="19"/>
      <c r="DJ522" s="19"/>
      <c r="DK522" s="19"/>
      <c r="DL522" s="19"/>
      <c r="DM522" s="19"/>
      <c r="DN522" s="19"/>
      <c r="DO522" s="19"/>
      <c r="DP522" s="19"/>
      <c r="DQ522" s="19"/>
      <c r="DR522" s="19"/>
      <c r="DS522" s="19"/>
      <c r="DT522" s="19"/>
      <c r="DU522" s="19"/>
      <c r="DV522" s="19"/>
      <c r="DW522" s="19"/>
    </row>
    <row r="523" spans="68:127" s="62" customFormat="1" ht="77.25" hidden="1" customHeight="1" x14ac:dyDescent="0.5">
      <c r="BP523" s="19"/>
      <c r="BQ523" s="19"/>
      <c r="BR523" s="19"/>
      <c r="BS523" s="19"/>
      <c r="BT523" s="19"/>
      <c r="BU523" s="19"/>
      <c r="BV523" s="19"/>
      <c r="BW523" s="19"/>
      <c r="BX523" s="19"/>
      <c r="BY523" s="19"/>
      <c r="BZ523" s="19"/>
      <c r="CA523" s="19"/>
      <c r="CB523" s="19"/>
      <c r="CC523" s="19"/>
      <c r="CD523" s="19"/>
      <c r="CE523" s="19"/>
      <c r="CF523" s="19"/>
      <c r="CG523" s="19"/>
      <c r="CH523" s="19"/>
      <c r="CI523" s="19"/>
      <c r="CJ523" s="19"/>
      <c r="CK523" s="19"/>
      <c r="CL523" s="19"/>
      <c r="CM523" s="19"/>
      <c r="CN523" s="19"/>
      <c r="CO523" s="19"/>
      <c r="CP523" s="19"/>
      <c r="CQ523" s="19"/>
      <c r="CR523" s="19"/>
      <c r="CS523" s="19"/>
      <c r="CT523" s="19"/>
      <c r="CU523" s="19"/>
      <c r="CV523" s="19"/>
      <c r="CW523" s="19"/>
      <c r="CX523" s="19"/>
      <c r="CY523" s="19"/>
      <c r="CZ523" s="19"/>
      <c r="DA523" s="19"/>
      <c r="DB523" s="19"/>
      <c r="DC523" s="19"/>
      <c r="DD523" s="19"/>
      <c r="DE523" s="19"/>
      <c r="DF523" s="19"/>
      <c r="DG523" s="19"/>
      <c r="DH523" s="19"/>
      <c r="DI523" s="19"/>
      <c r="DJ523" s="19"/>
      <c r="DK523" s="19"/>
      <c r="DL523" s="19"/>
      <c r="DM523" s="19"/>
      <c r="DN523" s="19"/>
      <c r="DO523" s="19"/>
      <c r="DP523" s="19"/>
      <c r="DQ523" s="19"/>
      <c r="DR523" s="19"/>
      <c r="DS523" s="19"/>
      <c r="DT523" s="19"/>
      <c r="DU523" s="19"/>
      <c r="DV523" s="19"/>
      <c r="DW523" s="19"/>
    </row>
    <row r="524" spans="68:127" s="62" customFormat="1" ht="77.25" hidden="1" customHeight="1" x14ac:dyDescent="0.5">
      <c r="BP524" s="19"/>
      <c r="BQ524" s="19"/>
      <c r="BR524" s="19"/>
      <c r="BS524" s="19"/>
      <c r="BT524" s="19"/>
      <c r="BU524" s="19"/>
      <c r="BV524" s="19"/>
      <c r="BW524" s="19"/>
      <c r="BX524" s="19"/>
      <c r="BY524" s="19"/>
      <c r="BZ524" s="19"/>
      <c r="CA524" s="19"/>
      <c r="CB524" s="19"/>
      <c r="CC524" s="19"/>
      <c r="CD524" s="19"/>
      <c r="CE524" s="19"/>
      <c r="CF524" s="19"/>
      <c r="CG524" s="19"/>
      <c r="CH524" s="19"/>
      <c r="CI524" s="19"/>
      <c r="CJ524" s="19"/>
      <c r="CK524" s="19"/>
      <c r="CL524" s="19"/>
      <c r="CM524" s="19"/>
      <c r="CN524" s="19"/>
      <c r="CO524" s="19"/>
      <c r="CP524" s="19"/>
      <c r="CQ524" s="19"/>
      <c r="CR524" s="19"/>
      <c r="CS524" s="19"/>
      <c r="CT524" s="19"/>
      <c r="CU524" s="19"/>
      <c r="CV524" s="19"/>
      <c r="CW524" s="19"/>
      <c r="CX524" s="19"/>
      <c r="CY524" s="19"/>
      <c r="CZ524" s="19"/>
      <c r="DA524" s="19"/>
      <c r="DB524" s="19"/>
      <c r="DC524" s="19"/>
      <c r="DD524" s="19"/>
      <c r="DE524" s="19"/>
      <c r="DF524" s="19"/>
      <c r="DG524" s="19"/>
      <c r="DH524" s="19"/>
      <c r="DI524" s="19"/>
      <c r="DJ524" s="19"/>
      <c r="DK524" s="19"/>
      <c r="DL524" s="19"/>
      <c r="DM524" s="19"/>
      <c r="DN524" s="19"/>
      <c r="DO524" s="19"/>
      <c r="DP524" s="19"/>
      <c r="DQ524" s="19"/>
      <c r="DR524" s="19"/>
      <c r="DS524" s="19"/>
      <c r="DT524" s="19"/>
      <c r="DU524" s="19"/>
      <c r="DV524" s="19"/>
      <c r="DW524" s="19"/>
    </row>
    <row r="525" spans="68:127" s="62" customFormat="1" ht="77.25" hidden="1" customHeight="1" x14ac:dyDescent="0.5">
      <c r="BP525" s="19"/>
      <c r="BQ525" s="19"/>
      <c r="BR525" s="19"/>
      <c r="BS525" s="19"/>
      <c r="BT525" s="19"/>
      <c r="BU525" s="19"/>
      <c r="BV525" s="19"/>
      <c r="BW525" s="19"/>
      <c r="BX525" s="19"/>
      <c r="BY525" s="19"/>
      <c r="BZ525" s="19"/>
      <c r="CA525" s="19"/>
      <c r="CB525" s="19"/>
      <c r="CC525" s="19"/>
      <c r="CD525" s="19"/>
      <c r="CE525" s="19"/>
      <c r="CF525" s="19"/>
      <c r="CG525" s="19"/>
      <c r="CH525" s="19"/>
      <c r="CI525" s="19"/>
      <c r="CJ525" s="19"/>
      <c r="CK525" s="19"/>
      <c r="CL525" s="19"/>
      <c r="CM525" s="19"/>
      <c r="CN525" s="19"/>
      <c r="CO525" s="19"/>
      <c r="CP525" s="19"/>
      <c r="CQ525" s="19"/>
      <c r="CR525" s="19"/>
      <c r="CS525" s="19"/>
      <c r="CT525" s="19"/>
      <c r="CU525" s="19"/>
      <c r="CV525" s="19"/>
      <c r="CW525" s="19"/>
      <c r="CX525" s="19"/>
      <c r="CY525" s="19"/>
      <c r="CZ525" s="19"/>
      <c r="DA525" s="19"/>
      <c r="DB525" s="19"/>
      <c r="DC525" s="19"/>
      <c r="DD525" s="19"/>
      <c r="DE525" s="19"/>
      <c r="DF525" s="19"/>
      <c r="DG525" s="19"/>
      <c r="DH525" s="19"/>
      <c r="DI525" s="19"/>
      <c r="DJ525" s="19"/>
      <c r="DK525" s="19"/>
      <c r="DL525" s="19"/>
      <c r="DM525" s="19"/>
      <c r="DN525" s="19"/>
      <c r="DO525" s="19"/>
      <c r="DP525" s="19"/>
      <c r="DQ525" s="19"/>
      <c r="DR525" s="19"/>
      <c r="DS525" s="19"/>
      <c r="DT525" s="19"/>
      <c r="DU525" s="19"/>
      <c r="DV525" s="19"/>
      <c r="DW525" s="19"/>
    </row>
    <row r="526" spans="68:127" s="62" customFormat="1" ht="77.25" hidden="1" customHeight="1" x14ac:dyDescent="0.5">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row>
    <row r="527" spans="68:127" s="62" customFormat="1" ht="77.25" hidden="1" customHeight="1" x14ac:dyDescent="0.5">
      <c r="BP527" s="19"/>
      <c r="BQ527" s="19"/>
      <c r="BR527" s="19"/>
      <c r="BS527" s="19"/>
      <c r="BT527" s="19"/>
      <c r="BU527" s="19"/>
      <c r="BV527" s="19"/>
      <c r="BW527" s="19"/>
      <c r="BX527" s="19"/>
      <c r="BY527" s="19"/>
      <c r="BZ527" s="19"/>
      <c r="CA527" s="19"/>
      <c r="CB527" s="19"/>
      <c r="CC527" s="19"/>
      <c r="CD527" s="19"/>
      <c r="CE527" s="19"/>
      <c r="CF527" s="19"/>
      <c r="CG527" s="19"/>
      <c r="CH527" s="19"/>
      <c r="CI527" s="19"/>
      <c r="CJ527" s="19"/>
      <c r="CK527" s="19"/>
      <c r="CL527" s="19"/>
      <c r="CM527" s="19"/>
      <c r="CN527" s="19"/>
      <c r="CO527" s="19"/>
      <c r="CP527" s="19"/>
      <c r="CQ527" s="19"/>
      <c r="CR527" s="19"/>
      <c r="CS527" s="19"/>
      <c r="CT527" s="19"/>
      <c r="CU527" s="19"/>
      <c r="CV527" s="19"/>
      <c r="CW527" s="19"/>
      <c r="CX527" s="19"/>
      <c r="CY527" s="19"/>
      <c r="CZ527" s="19"/>
      <c r="DA527" s="19"/>
      <c r="DB527" s="19"/>
      <c r="DC527" s="19"/>
      <c r="DD527" s="19"/>
      <c r="DE527" s="19"/>
      <c r="DF527" s="19"/>
      <c r="DG527" s="19"/>
      <c r="DH527" s="19"/>
      <c r="DI527" s="19"/>
      <c r="DJ527" s="19"/>
      <c r="DK527" s="19"/>
      <c r="DL527" s="19"/>
      <c r="DM527" s="19"/>
      <c r="DN527" s="19"/>
      <c r="DO527" s="19"/>
      <c r="DP527" s="19"/>
      <c r="DQ527" s="19"/>
      <c r="DR527" s="19"/>
      <c r="DS527" s="19"/>
      <c r="DT527" s="19"/>
      <c r="DU527" s="19"/>
      <c r="DV527" s="19"/>
      <c r="DW527" s="19"/>
    </row>
    <row r="528" spans="68:127" s="62" customFormat="1" ht="77.25" hidden="1" customHeight="1" x14ac:dyDescent="0.5">
      <c r="BP528" s="19"/>
      <c r="BQ528" s="19"/>
      <c r="BR528" s="19"/>
      <c r="BS528" s="19"/>
      <c r="BT528" s="19"/>
      <c r="BU528" s="19"/>
      <c r="BV528" s="19"/>
      <c r="BW528" s="19"/>
      <c r="BX528" s="19"/>
      <c r="BY528" s="19"/>
      <c r="BZ528" s="19"/>
      <c r="CA528" s="19"/>
      <c r="CB528" s="19"/>
      <c r="CC528" s="19"/>
      <c r="CD528" s="19"/>
      <c r="CE528" s="19"/>
      <c r="CF528" s="19"/>
      <c r="CG528" s="19"/>
      <c r="CH528" s="19"/>
      <c r="CI528" s="19"/>
      <c r="CJ528" s="19"/>
      <c r="CK528" s="19"/>
      <c r="CL528" s="19"/>
      <c r="CM528" s="19"/>
      <c r="CN528" s="19"/>
      <c r="CO528" s="19"/>
      <c r="CP528" s="19"/>
      <c r="CQ528" s="19"/>
      <c r="CR528" s="19"/>
      <c r="CS528" s="19"/>
      <c r="CT528" s="19"/>
      <c r="CU528" s="19"/>
      <c r="CV528" s="19"/>
      <c r="CW528" s="19"/>
      <c r="CX528" s="19"/>
      <c r="CY528" s="19"/>
      <c r="CZ528" s="19"/>
      <c r="DA528" s="19"/>
      <c r="DB528" s="19"/>
      <c r="DC528" s="19"/>
      <c r="DD528" s="19"/>
      <c r="DE528" s="19"/>
      <c r="DF528" s="19"/>
      <c r="DG528" s="19"/>
      <c r="DH528" s="19"/>
      <c r="DI528" s="19"/>
      <c r="DJ528" s="19"/>
      <c r="DK528" s="19"/>
      <c r="DL528" s="19"/>
      <c r="DM528" s="19"/>
      <c r="DN528" s="19"/>
      <c r="DO528" s="19"/>
      <c r="DP528" s="19"/>
      <c r="DQ528" s="19"/>
      <c r="DR528" s="19"/>
      <c r="DS528" s="19"/>
      <c r="DT528" s="19"/>
      <c r="DU528" s="19"/>
      <c r="DV528" s="19"/>
      <c r="DW528" s="19"/>
    </row>
    <row r="529" spans="68:127" s="62" customFormat="1" ht="77.25" hidden="1" customHeight="1" x14ac:dyDescent="0.5">
      <c r="BP529" s="19"/>
      <c r="BQ529" s="19"/>
      <c r="BR529" s="19"/>
      <c r="BS529" s="19"/>
      <c r="BT529" s="19"/>
      <c r="BU529" s="19"/>
      <c r="BV529" s="19"/>
      <c r="BW529" s="19"/>
      <c r="BX529" s="19"/>
      <c r="BY529" s="19"/>
      <c r="BZ529" s="19"/>
      <c r="CA529" s="19"/>
      <c r="CB529" s="19"/>
      <c r="CC529" s="19"/>
      <c r="CD529" s="19"/>
      <c r="CE529" s="19"/>
      <c r="CF529" s="19"/>
      <c r="CG529" s="19"/>
      <c r="CH529" s="19"/>
      <c r="CI529" s="19"/>
      <c r="CJ529" s="19"/>
      <c r="CK529" s="19"/>
      <c r="CL529" s="19"/>
      <c r="CM529" s="19"/>
      <c r="CN529" s="19"/>
      <c r="CO529" s="19"/>
      <c r="CP529" s="19"/>
      <c r="CQ529" s="19"/>
      <c r="CR529" s="19"/>
      <c r="CS529" s="19"/>
      <c r="CT529" s="19"/>
      <c r="CU529" s="19"/>
      <c r="CV529" s="19"/>
      <c r="CW529" s="19"/>
      <c r="CX529" s="19"/>
      <c r="CY529" s="19"/>
      <c r="CZ529" s="19"/>
      <c r="DA529" s="19"/>
      <c r="DB529" s="19"/>
      <c r="DC529" s="19"/>
      <c r="DD529" s="19"/>
      <c r="DE529" s="19"/>
      <c r="DF529" s="19"/>
      <c r="DG529" s="19"/>
      <c r="DH529" s="19"/>
      <c r="DI529" s="19"/>
      <c r="DJ529" s="19"/>
      <c r="DK529" s="19"/>
      <c r="DL529" s="19"/>
      <c r="DM529" s="19"/>
      <c r="DN529" s="19"/>
      <c r="DO529" s="19"/>
      <c r="DP529" s="19"/>
      <c r="DQ529" s="19"/>
      <c r="DR529" s="19"/>
      <c r="DS529" s="19"/>
      <c r="DT529" s="19"/>
      <c r="DU529" s="19"/>
      <c r="DV529" s="19"/>
      <c r="DW529" s="19"/>
    </row>
    <row r="530" spans="68:127" s="62" customFormat="1" ht="77.25" hidden="1" customHeight="1" x14ac:dyDescent="0.5">
      <c r="BP530" s="19"/>
      <c r="BQ530" s="19"/>
      <c r="BR530" s="19"/>
      <c r="BS530" s="19"/>
      <c r="BT530" s="19"/>
      <c r="BU530" s="19"/>
      <c r="BV530" s="19"/>
      <c r="BW530" s="19"/>
      <c r="BX530" s="19"/>
      <c r="BY530" s="19"/>
      <c r="BZ530" s="19"/>
      <c r="CA530" s="19"/>
      <c r="CB530" s="19"/>
      <c r="CC530" s="19"/>
      <c r="CD530" s="19"/>
      <c r="CE530" s="19"/>
      <c r="CF530" s="19"/>
      <c r="CG530" s="19"/>
      <c r="CH530" s="19"/>
      <c r="CI530" s="19"/>
      <c r="CJ530" s="19"/>
      <c r="CK530" s="19"/>
      <c r="CL530" s="19"/>
      <c r="CM530" s="19"/>
      <c r="CN530" s="19"/>
      <c r="CO530" s="19"/>
      <c r="CP530" s="19"/>
      <c r="CQ530" s="19"/>
      <c r="CR530" s="19"/>
      <c r="CS530" s="19"/>
      <c r="CT530" s="19"/>
      <c r="CU530" s="19"/>
      <c r="CV530" s="19"/>
      <c r="CW530" s="19"/>
      <c r="CX530" s="19"/>
      <c r="CY530" s="19"/>
      <c r="CZ530" s="19"/>
      <c r="DA530" s="19"/>
      <c r="DB530" s="19"/>
      <c r="DC530" s="19"/>
      <c r="DD530" s="19"/>
      <c r="DE530" s="19"/>
      <c r="DF530" s="19"/>
      <c r="DG530" s="19"/>
      <c r="DH530" s="19"/>
      <c r="DI530" s="19"/>
      <c r="DJ530" s="19"/>
      <c r="DK530" s="19"/>
      <c r="DL530" s="19"/>
      <c r="DM530" s="19"/>
      <c r="DN530" s="19"/>
      <c r="DO530" s="19"/>
      <c r="DP530" s="19"/>
      <c r="DQ530" s="19"/>
      <c r="DR530" s="19"/>
      <c r="DS530" s="19"/>
      <c r="DT530" s="19"/>
      <c r="DU530" s="19"/>
      <c r="DV530" s="19"/>
      <c r="DW530" s="19"/>
    </row>
    <row r="531" spans="68:127" s="62" customFormat="1" ht="77.25" hidden="1" customHeight="1" x14ac:dyDescent="0.5">
      <c r="BP531" s="19"/>
      <c r="BQ531" s="19"/>
      <c r="BR531" s="19"/>
      <c r="BS531" s="19"/>
      <c r="BT531" s="19"/>
      <c r="BU531" s="19"/>
      <c r="BV531" s="19"/>
      <c r="BW531" s="19"/>
      <c r="BX531" s="19"/>
      <c r="BY531" s="19"/>
      <c r="BZ531" s="19"/>
      <c r="CA531" s="19"/>
      <c r="CB531" s="19"/>
      <c r="CC531" s="19"/>
      <c r="CD531" s="19"/>
      <c r="CE531" s="19"/>
      <c r="CF531" s="19"/>
      <c r="CG531" s="19"/>
      <c r="CH531" s="19"/>
      <c r="CI531" s="19"/>
      <c r="CJ531" s="19"/>
      <c r="CK531" s="19"/>
      <c r="CL531" s="19"/>
      <c r="CM531" s="19"/>
      <c r="CN531" s="19"/>
      <c r="CO531" s="19"/>
      <c r="CP531" s="19"/>
      <c r="CQ531" s="19"/>
      <c r="CR531" s="19"/>
      <c r="CS531" s="19"/>
      <c r="CT531" s="19"/>
      <c r="CU531" s="19"/>
      <c r="CV531" s="19"/>
      <c r="CW531" s="19"/>
      <c r="CX531" s="19"/>
      <c r="CY531" s="19"/>
      <c r="CZ531" s="19"/>
      <c r="DA531" s="19"/>
      <c r="DB531" s="19"/>
      <c r="DC531" s="19"/>
      <c r="DD531" s="19"/>
      <c r="DE531" s="19"/>
      <c r="DF531" s="19"/>
      <c r="DG531" s="19"/>
      <c r="DH531" s="19"/>
      <c r="DI531" s="19"/>
      <c r="DJ531" s="19"/>
      <c r="DK531" s="19"/>
      <c r="DL531" s="19"/>
      <c r="DM531" s="19"/>
      <c r="DN531" s="19"/>
      <c r="DO531" s="19"/>
      <c r="DP531" s="19"/>
      <c r="DQ531" s="19"/>
      <c r="DR531" s="19"/>
      <c r="DS531" s="19"/>
      <c r="DT531" s="19"/>
      <c r="DU531" s="19"/>
      <c r="DV531" s="19"/>
      <c r="DW531" s="19"/>
    </row>
    <row r="532" spans="68:127" s="62" customFormat="1" ht="77.25" hidden="1" customHeight="1" x14ac:dyDescent="0.5">
      <c r="BP532" s="19"/>
      <c r="BQ532" s="19"/>
      <c r="BR532" s="19"/>
      <c r="BS532" s="19"/>
      <c r="BT532" s="19"/>
      <c r="BU532" s="19"/>
      <c r="BV532" s="19"/>
      <c r="BW532" s="19"/>
      <c r="BX532" s="19"/>
      <c r="BY532" s="19"/>
      <c r="BZ532" s="19"/>
      <c r="CA532" s="19"/>
      <c r="CB532" s="19"/>
      <c r="CC532" s="19"/>
      <c r="CD532" s="19"/>
      <c r="CE532" s="19"/>
      <c r="CF532" s="19"/>
      <c r="CG532" s="19"/>
      <c r="CH532" s="19"/>
      <c r="CI532" s="19"/>
      <c r="CJ532" s="19"/>
      <c r="CK532" s="19"/>
      <c r="CL532" s="19"/>
      <c r="CM532" s="19"/>
      <c r="CN532" s="19"/>
      <c r="CO532" s="19"/>
      <c r="CP532" s="19"/>
      <c r="CQ532" s="19"/>
      <c r="CR532" s="19"/>
      <c r="CS532" s="19"/>
      <c r="CT532" s="19"/>
      <c r="CU532" s="19"/>
      <c r="CV532" s="19"/>
      <c r="CW532" s="19"/>
      <c r="CX532" s="19"/>
      <c r="CY532" s="19"/>
      <c r="CZ532" s="19"/>
      <c r="DA532" s="19"/>
      <c r="DB532" s="19"/>
      <c r="DC532" s="19"/>
      <c r="DD532" s="19"/>
      <c r="DE532" s="19"/>
      <c r="DF532" s="19"/>
      <c r="DG532" s="19"/>
      <c r="DH532" s="19"/>
      <c r="DI532" s="19"/>
      <c r="DJ532" s="19"/>
      <c r="DK532" s="19"/>
      <c r="DL532" s="19"/>
      <c r="DM532" s="19"/>
      <c r="DN532" s="19"/>
      <c r="DO532" s="19"/>
      <c r="DP532" s="19"/>
      <c r="DQ532" s="19"/>
      <c r="DR532" s="19"/>
      <c r="DS532" s="19"/>
      <c r="DT532" s="19"/>
      <c r="DU532" s="19"/>
      <c r="DV532" s="19"/>
      <c r="DW532" s="19"/>
    </row>
    <row r="533" spans="68:127" s="62" customFormat="1" ht="77.25" hidden="1" customHeight="1" x14ac:dyDescent="0.5">
      <c r="BP533" s="19"/>
      <c r="BQ533" s="19"/>
      <c r="BR533" s="19"/>
      <c r="BS533" s="19"/>
      <c r="BT533" s="19"/>
      <c r="BU533" s="19"/>
      <c r="BV533" s="19"/>
      <c r="BW533" s="19"/>
      <c r="BX533" s="19"/>
      <c r="BY533" s="19"/>
      <c r="BZ533" s="19"/>
      <c r="CA533" s="19"/>
      <c r="CB533" s="19"/>
      <c r="CC533" s="19"/>
      <c r="CD533" s="19"/>
      <c r="CE533" s="19"/>
      <c r="CF533" s="19"/>
      <c r="CG533" s="19"/>
      <c r="CH533" s="19"/>
      <c r="CI533" s="19"/>
      <c r="CJ533" s="19"/>
      <c r="CK533" s="19"/>
      <c r="CL533" s="19"/>
      <c r="CM533" s="19"/>
      <c r="CN533" s="19"/>
      <c r="CO533" s="19"/>
      <c r="CP533" s="19"/>
      <c r="CQ533" s="19"/>
      <c r="CR533" s="19"/>
      <c r="CS533" s="19"/>
      <c r="CT533" s="19"/>
      <c r="CU533" s="19"/>
      <c r="CV533" s="19"/>
      <c r="CW533" s="19"/>
      <c r="CX533" s="19"/>
      <c r="CY533" s="19"/>
      <c r="CZ533" s="19"/>
      <c r="DA533" s="19"/>
      <c r="DB533" s="19"/>
      <c r="DC533" s="19"/>
      <c r="DD533" s="19"/>
      <c r="DE533" s="19"/>
      <c r="DF533" s="19"/>
      <c r="DG533" s="19"/>
      <c r="DH533" s="19"/>
      <c r="DI533" s="19"/>
      <c r="DJ533" s="19"/>
      <c r="DK533" s="19"/>
      <c r="DL533" s="19"/>
      <c r="DM533" s="19"/>
      <c r="DN533" s="19"/>
      <c r="DO533" s="19"/>
      <c r="DP533" s="19"/>
      <c r="DQ533" s="19"/>
      <c r="DR533" s="19"/>
      <c r="DS533" s="19"/>
      <c r="DT533" s="19"/>
      <c r="DU533" s="19"/>
      <c r="DV533" s="19"/>
      <c r="DW533" s="19"/>
    </row>
    <row r="534" spans="68:127" s="62" customFormat="1" ht="77.25" hidden="1" customHeight="1" x14ac:dyDescent="0.5">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row>
    <row r="535" spans="68:127" s="62" customFormat="1" ht="77.25" hidden="1" customHeight="1" x14ac:dyDescent="0.5">
      <c r="BP535" s="19"/>
      <c r="BQ535" s="19"/>
      <c r="BR535" s="19"/>
      <c r="BS535" s="19"/>
      <c r="BT535" s="19"/>
      <c r="BU535" s="19"/>
      <c r="BV535" s="19"/>
      <c r="BW535" s="19"/>
      <c r="BX535" s="19"/>
      <c r="BY535" s="19"/>
      <c r="BZ535" s="19"/>
      <c r="CA535" s="19"/>
      <c r="CB535" s="19"/>
      <c r="CC535" s="19"/>
      <c r="CD535" s="19"/>
      <c r="CE535" s="19"/>
      <c r="CF535" s="19"/>
      <c r="CG535" s="19"/>
      <c r="CH535" s="19"/>
      <c r="CI535" s="19"/>
      <c r="CJ535" s="19"/>
      <c r="CK535" s="19"/>
      <c r="CL535" s="19"/>
      <c r="CM535" s="19"/>
      <c r="CN535" s="19"/>
      <c r="CO535" s="19"/>
      <c r="CP535" s="19"/>
      <c r="CQ535" s="19"/>
      <c r="CR535" s="19"/>
      <c r="CS535" s="19"/>
      <c r="CT535" s="19"/>
      <c r="CU535" s="19"/>
      <c r="CV535" s="19"/>
      <c r="CW535" s="19"/>
      <c r="CX535" s="19"/>
      <c r="CY535" s="19"/>
      <c r="CZ535" s="19"/>
      <c r="DA535" s="19"/>
      <c r="DB535" s="19"/>
      <c r="DC535" s="19"/>
      <c r="DD535" s="19"/>
      <c r="DE535" s="19"/>
      <c r="DF535" s="19"/>
      <c r="DG535" s="19"/>
      <c r="DH535" s="19"/>
      <c r="DI535" s="19"/>
      <c r="DJ535" s="19"/>
      <c r="DK535" s="19"/>
      <c r="DL535" s="19"/>
      <c r="DM535" s="19"/>
      <c r="DN535" s="19"/>
      <c r="DO535" s="19"/>
      <c r="DP535" s="19"/>
      <c r="DQ535" s="19"/>
      <c r="DR535" s="19"/>
      <c r="DS535" s="19"/>
      <c r="DT535" s="19"/>
      <c r="DU535" s="19"/>
      <c r="DV535" s="19"/>
      <c r="DW535" s="19"/>
    </row>
    <row r="536" spans="68:127" s="62" customFormat="1" ht="77.25" hidden="1" customHeight="1" x14ac:dyDescent="0.5">
      <c r="BP536" s="19"/>
      <c r="BQ536" s="19"/>
      <c r="BR536" s="19"/>
      <c r="BS536" s="19"/>
      <c r="BT536" s="19"/>
      <c r="BU536" s="19"/>
      <c r="BV536" s="19"/>
      <c r="BW536" s="19"/>
      <c r="BX536" s="19"/>
      <c r="BY536" s="19"/>
      <c r="BZ536" s="19"/>
      <c r="CA536" s="19"/>
      <c r="CB536" s="19"/>
      <c r="CC536" s="19"/>
      <c r="CD536" s="19"/>
      <c r="CE536" s="19"/>
      <c r="CF536" s="19"/>
      <c r="CG536" s="19"/>
      <c r="CH536" s="19"/>
      <c r="CI536" s="19"/>
      <c r="CJ536" s="19"/>
      <c r="CK536" s="19"/>
      <c r="CL536" s="19"/>
      <c r="CM536" s="19"/>
      <c r="CN536" s="19"/>
      <c r="CO536" s="19"/>
      <c r="CP536" s="19"/>
      <c r="CQ536" s="19"/>
      <c r="CR536" s="19"/>
      <c r="CS536" s="19"/>
      <c r="CT536" s="19"/>
      <c r="CU536" s="19"/>
      <c r="CV536" s="19"/>
      <c r="CW536" s="19"/>
      <c r="CX536" s="19"/>
      <c r="CY536" s="19"/>
      <c r="CZ536" s="19"/>
      <c r="DA536" s="19"/>
      <c r="DB536" s="19"/>
      <c r="DC536" s="19"/>
      <c r="DD536" s="19"/>
      <c r="DE536" s="19"/>
      <c r="DF536" s="19"/>
      <c r="DG536" s="19"/>
      <c r="DH536" s="19"/>
      <c r="DI536" s="19"/>
      <c r="DJ536" s="19"/>
      <c r="DK536" s="19"/>
      <c r="DL536" s="19"/>
      <c r="DM536" s="19"/>
      <c r="DN536" s="19"/>
      <c r="DO536" s="19"/>
      <c r="DP536" s="19"/>
      <c r="DQ536" s="19"/>
      <c r="DR536" s="19"/>
      <c r="DS536" s="19"/>
      <c r="DT536" s="19"/>
      <c r="DU536" s="19"/>
      <c r="DV536" s="19"/>
      <c r="DW536" s="19"/>
    </row>
    <row r="537" spans="68:127" s="62" customFormat="1" ht="77.25" hidden="1" customHeight="1" x14ac:dyDescent="0.5">
      <c r="BP537" s="19"/>
      <c r="BQ537" s="19"/>
      <c r="BR537" s="19"/>
      <c r="BS537" s="19"/>
      <c r="BT537" s="19"/>
      <c r="BU537" s="19"/>
      <c r="BV537" s="19"/>
      <c r="BW537" s="19"/>
      <c r="BX537" s="19"/>
      <c r="BY537" s="19"/>
      <c r="BZ537" s="19"/>
      <c r="CA537" s="19"/>
      <c r="CB537" s="19"/>
      <c r="CC537" s="19"/>
      <c r="CD537" s="19"/>
      <c r="CE537" s="19"/>
      <c r="CF537" s="19"/>
      <c r="CG537" s="19"/>
      <c r="CH537" s="19"/>
      <c r="CI537" s="19"/>
      <c r="CJ537" s="19"/>
      <c r="CK537" s="19"/>
      <c r="CL537" s="19"/>
      <c r="CM537" s="19"/>
      <c r="CN537" s="19"/>
      <c r="CO537" s="19"/>
      <c r="CP537" s="19"/>
      <c r="CQ537" s="19"/>
      <c r="CR537" s="19"/>
      <c r="CS537" s="19"/>
      <c r="CT537" s="19"/>
      <c r="CU537" s="19"/>
      <c r="CV537" s="19"/>
      <c r="CW537" s="19"/>
      <c r="CX537" s="19"/>
      <c r="CY537" s="19"/>
      <c r="CZ537" s="19"/>
      <c r="DA537" s="19"/>
      <c r="DB537" s="19"/>
      <c r="DC537" s="19"/>
      <c r="DD537" s="19"/>
      <c r="DE537" s="19"/>
      <c r="DF537" s="19"/>
      <c r="DG537" s="19"/>
      <c r="DH537" s="19"/>
      <c r="DI537" s="19"/>
      <c r="DJ537" s="19"/>
      <c r="DK537" s="19"/>
      <c r="DL537" s="19"/>
      <c r="DM537" s="19"/>
      <c r="DN537" s="19"/>
      <c r="DO537" s="19"/>
      <c r="DP537" s="19"/>
      <c r="DQ537" s="19"/>
      <c r="DR537" s="19"/>
      <c r="DS537" s="19"/>
      <c r="DT537" s="19"/>
      <c r="DU537" s="19"/>
      <c r="DV537" s="19"/>
      <c r="DW537" s="19"/>
    </row>
    <row r="538" spans="68:127" s="62" customFormat="1" ht="77.25" hidden="1" customHeight="1" x14ac:dyDescent="0.5">
      <c r="BP538" s="19"/>
      <c r="BQ538" s="19"/>
      <c r="BR538" s="19"/>
      <c r="BS538" s="19"/>
      <c r="BT538" s="19"/>
      <c r="BU538" s="19"/>
      <c r="BV538" s="19"/>
      <c r="BW538" s="19"/>
      <c r="BX538" s="19"/>
      <c r="BY538" s="19"/>
      <c r="BZ538" s="19"/>
      <c r="CA538" s="19"/>
      <c r="CB538" s="19"/>
      <c r="CC538" s="19"/>
      <c r="CD538" s="19"/>
      <c r="CE538" s="19"/>
      <c r="CF538" s="19"/>
      <c r="CG538" s="19"/>
      <c r="CH538" s="19"/>
      <c r="CI538" s="19"/>
      <c r="CJ538" s="19"/>
      <c r="CK538" s="19"/>
      <c r="CL538" s="19"/>
      <c r="CM538" s="19"/>
      <c r="CN538" s="19"/>
      <c r="CO538" s="19"/>
      <c r="CP538" s="19"/>
      <c r="CQ538" s="19"/>
      <c r="CR538" s="19"/>
      <c r="CS538" s="19"/>
      <c r="CT538" s="19"/>
      <c r="CU538" s="19"/>
      <c r="CV538" s="19"/>
      <c r="CW538" s="19"/>
      <c r="CX538" s="19"/>
      <c r="CY538" s="19"/>
      <c r="CZ538" s="19"/>
      <c r="DA538" s="19"/>
      <c r="DB538" s="19"/>
      <c r="DC538" s="19"/>
      <c r="DD538" s="19"/>
      <c r="DE538" s="19"/>
      <c r="DF538" s="19"/>
      <c r="DG538" s="19"/>
      <c r="DH538" s="19"/>
      <c r="DI538" s="19"/>
      <c r="DJ538" s="19"/>
      <c r="DK538" s="19"/>
      <c r="DL538" s="19"/>
      <c r="DM538" s="19"/>
      <c r="DN538" s="19"/>
      <c r="DO538" s="19"/>
      <c r="DP538" s="19"/>
      <c r="DQ538" s="19"/>
      <c r="DR538" s="19"/>
      <c r="DS538" s="19"/>
      <c r="DT538" s="19"/>
      <c r="DU538" s="19"/>
      <c r="DV538" s="19"/>
      <c r="DW538" s="19"/>
    </row>
    <row r="539" spans="68:127" s="62" customFormat="1" ht="77.25" hidden="1" customHeight="1" x14ac:dyDescent="0.5">
      <c r="BP539" s="19"/>
      <c r="BQ539" s="19"/>
      <c r="BR539" s="19"/>
      <c r="BS539" s="19"/>
      <c r="BT539" s="19"/>
      <c r="BU539" s="19"/>
      <c r="BV539" s="19"/>
      <c r="BW539" s="19"/>
      <c r="BX539" s="19"/>
      <c r="BY539" s="19"/>
      <c r="BZ539" s="19"/>
      <c r="CA539" s="19"/>
      <c r="CB539" s="19"/>
      <c r="CC539" s="19"/>
      <c r="CD539" s="19"/>
      <c r="CE539" s="19"/>
      <c r="CF539" s="19"/>
      <c r="CG539" s="19"/>
      <c r="CH539" s="19"/>
      <c r="CI539" s="19"/>
      <c r="CJ539" s="19"/>
      <c r="CK539" s="19"/>
      <c r="CL539" s="19"/>
      <c r="CM539" s="19"/>
      <c r="CN539" s="19"/>
      <c r="CO539" s="19"/>
      <c r="CP539" s="19"/>
      <c r="CQ539" s="19"/>
      <c r="CR539" s="19"/>
      <c r="CS539" s="19"/>
      <c r="CT539" s="19"/>
      <c r="CU539" s="19"/>
      <c r="CV539" s="19"/>
      <c r="CW539" s="19"/>
      <c r="CX539" s="19"/>
      <c r="CY539" s="19"/>
      <c r="CZ539" s="19"/>
      <c r="DA539" s="19"/>
      <c r="DB539" s="19"/>
      <c r="DC539" s="19"/>
      <c r="DD539" s="19"/>
      <c r="DE539" s="19"/>
      <c r="DF539" s="19"/>
      <c r="DG539" s="19"/>
      <c r="DH539" s="19"/>
      <c r="DI539" s="19"/>
      <c r="DJ539" s="19"/>
      <c r="DK539" s="19"/>
      <c r="DL539" s="19"/>
      <c r="DM539" s="19"/>
      <c r="DN539" s="19"/>
      <c r="DO539" s="19"/>
      <c r="DP539" s="19"/>
      <c r="DQ539" s="19"/>
      <c r="DR539" s="19"/>
      <c r="DS539" s="19"/>
      <c r="DT539" s="19"/>
      <c r="DU539" s="19"/>
      <c r="DV539" s="19"/>
      <c r="DW539" s="19"/>
    </row>
    <row r="540" spans="68:127" s="62" customFormat="1" ht="77.25" hidden="1" customHeight="1" x14ac:dyDescent="0.5">
      <c r="BP540" s="19"/>
      <c r="BQ540" s="19"/>
      <c r="BR540" s="19"/>
      <c r="BS540" s="19"/>
      <c r="BT540" s="19"/>
      <c r="BU540" s="19"/>
      <c r="BV540" s="19"/>
      <c r="BW540" s="19"/>
      <c r="BX540" s="19"/>
      <c r="BY540" s="19"/>
      <c r="BZ540" s="19"/>
      <c r="CA540" s="19"/>
      <c r="CB540" s="19"/>
      <c r="CC540" s="19"/>
      <c r="CD540" s="19"/>
      <c r="CE540" s="19"/>
      <c r="CF540" s="19"/>
      <c r="CG540" s="19"/>
      <c r="CH540" s="19"/>
      <c r="CI540" s="19"/>
      <c r="CJ540" s="19"/>
      <c r="CK540" s="19"/>
      <c r="CL540" s="19"/>
      <c r="CM540" s="19"/>
      <c r="CN540" s="19"/>
      <c r="CO540" s="19"/>
      <c r="CP540" s="19"/>
      <c r="CQ540" s="19"/>
      <c r="CR540" s="19"/>
      <c r="CS540" s="19"/>
      <c r="CT540" s="19"/>
      <c r="CU540" s="19"/>
      <c r="CV540" s="19"/>
      <c r="CW540" s="19"/>
      <c r="CX540" s="19"/>
      <c r="CY540" s="19"/>
      <c r="CZ540" s="19"/>
      <c r="DA540" s="19"/>
      <c r="DB540" s="19"/>
      <c r="DC540" s="19"/>
      <c r="DD540" s="19"/>
      <c r="DE540" s="19"/>
      <c r="DF540" s="19"/>
      <c r="DG540" s="19"/>
      <c r="DH540" s="19"/>
      <c r="DI540" s="19"/>
      <c r="DJ540" s="19"/>
      <c r="DK540" s="19"/>
      <c r="DL540" s="19"/>
      <c r="DM540" s="19"/>
      <c r="DN540" s="19"/>
      <c r="DO540" s="19"/>
      <c r="DP540" s="19"/>
      <c r="DQ540" s="19"/>
      <c r="DR540" s="19"/>
      <c r="DS540" s="19"/>
      <c r="DT540" s="19"/>
      <c r="DU540" s="19"/>
      <c r="DV540" s="19"/>
      <c r="DW540" s="19"/>
    </row>
    <row r="541" spans="68:127" s="62" customFormat="1" ht="77.25" hidden="1" customHeight="1" x14ac:dyDescent="0.5">
      <c r="BP541" s="19"/>
      <c r="BQ541" s="19"/>
      <c r="BR541" s="19"/>
      <c r="BS541" s="19"/>
      <c r="BT541" s="19"/>
      <c r="BU541" s="19"/>
      <c r="BV541" s="19"/>
      <c r="BW541" s="19"/>
      <c r="BX541" s="19"/>
      <c r="BY541" s="19"/>
      <c r="BZ541" s="19"/>
      <c r="CA541" s="19"/>
      <c r="CB541" s="19"/>
      <c r="CC541" s="19"/>
      <c r="CD541" s="19"/>
      <c r="CE541" s="19"/>
      <c r="CF541" s="19"/>
      <c r="CG541" s="19"/>
      <c r="CH541" s="19"/>
      <c r="CI541" s="19"/>
      <c r="CJ541" s="19"/>
      <c r="CK541" s="19"/>
      <c r="CL541" s="19"/>
      <c r="CM541" s="19"/>
      <c r="CN541" s="19"/>
      <c r="CO541" s="19"/>
      <c r="CP541" s="19"/>
      <c r="CQ541" s="19"/>
      <c r="CR541" s="19"/>
      <c r="CS541" s="19"/>
      <c r="CT541" s="19"/>
      <c r="CU541" s="19"/>
      <c r="CV541" s="19"/>
      <c r="CW541" s="19"/>
      <c r="CX541" s="19"/>
      <c r="CY541" s="19"/>
      <c r="CZ541" s="19"/>
      <c r="DA541" s="19"/>
      <c r="DB541" s="19"/>
      <c r="DC541" s="19"/>
      <c r="DD541" s="19"/>
      <c r="DE541" s="19"/>
      <c r="DF541" s="19"/>
      <c r="DG541" s="19"/>
      <c r="DH541" s="19"/>
      <c r="DI541" s="19"/>
      <c r="DJ541" s="19"/>
      <c r="DK541" s="19"/>
      <c r="DL541" s="19"/>
      <c r="DM541" s="19"/>
      <c r="DN541" s="19"/>
      <c r="DO541" s="19"/>
      <c r="DP541" s="19"/>
      <c r="DQ541" s="19"/>
      <c r="DR541" s="19"/>
      <c r="DS541" s="19"/>
      <c r="DT541" s="19"/>
      <c r="DU541" s="19"/>
      <c r="DV541" s="19"/>
      <c r="DW541" s="19"/>
    </row>
    <row r="542" spans="68:127" s="62" customFormat="1" ht="77.25" hidden="1" customHeight="1" x14ac:dyDescent="0.5">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T542" s="19"/>
      <c r="DU542" s="19"/>
      <c r="DV542" s="19"/>
      <c r="DW542" s="19"/>
    </row>
    <row r="543" spans="68:127" s="62" customFormat="1" ht="77.25" hidden="1" customHeight="1" x14ac:dyDescent="0.5">
      <c r="BP543" s="19"/>
      <c r="BQ543" s="19"/>
      <c r="BR543" s="19"/>
      <c r="BS543" s="19"/>
      <c r="BT543" s="19"/>
      <c r="BU543" s="19"/>
      <c r="BV543" s="19"/>
      <c r="BW543" s="19"/>
      <c r="BX543" s="19"/>
      <c r="BY543" s="19"/>
      <c r="BZ543" s="19"/>
      <c r="CA543" s="19"/>
      <c r="CB543" s="19"/>
      <c r="CC543" s="19"/>
      <c r="CD543" s="19"/>
      <c r="CE543" s="19"/>
      <c r="CF543" s="19"/>
      <c r="CG543" s="19"/>
      <c r="CH543" s="19"/>
      <c r="CI543" s="19"/>
      <c r="CJ543" s="19"/>
      <c r="CK543" s="19"/>
      <c r="CL543" s="19"/>
      <c r="CM543" s="19"/>
      <c r="CN543" s="19"/>
      <c r="CO543" s="19"/>
      <c r="CP543" s="19"/>
      <c r="CQ543" s="19"/>
      <c r="CR543" s="19"/>
      <c r="CS543" s="19"/>
      <c r="CT543" s="19"/>
      <c r="CU543" s="19"/>
      <c r="CV543" s="19"/>
      <c r="CW543" s="19"/>
      <c r="CX543" s="19"/>
      <c r="CY543" s="19"/>
      <c r="CZ543" s="19"/>
      <c r="DA543" s="19"/>
      <c r="DB543" s="19"/>
      <c r="DC543" s="19"/>
      <c r="DD543" s="19"/>
      <c r="DE543" s="19"/>
      <c r="DF543" s="19"/>
      <c r="DG543" s="19"/>
      <c r="DH543" s="19"/>
      <c r="DI543" s="19"/>
      <c r="DJ543" s="19"/>
      <c r="DK543" s="19"/>
      <c r="DL543" s="19"/>
      <c r="DM543" s="19"/>
      <c r="DN543" s="19"/>
      <c r="DO543" s="19"/>
      <c r="DP543" s="19"/>
      <c r="DQ543" s="19"/>
      <c r="DR543" s="19"/>
      <c r="DS543" s="19"/>
      <c r="DT543" s="19"/>
      <c r="DU543" s="19"/>
      <c r="DV543" s="19"/>
      <c r="DW543" s="19"/>
    </row>
    <row r="544" spans="68:127" s="62" customFormat="1" ht="77.25" hidden="1" customHeight="1" x14ac:dyDescent="0.5">
      <c r="BP544" s="19"/>
      <c r="BQ544" s="19"/>
      <c r="BR544" s="19"/>
      <c r="BS544" s="19"/>
      <c r="BT544" s="19"/>
      <c r="BU544" s="19"/>
      <c r="BV544" s="19"/>
      <c r="BW544" s="19"/>
      <c r="BX544" s="19"/>
      <c r="BY544" s="19"/>
      <c r="BZ544" s="19"/>
      <c r="CA544" s="19"/>
      <c r="CB544" s="19"/>
      <c r="CC544" s="19"/>
      <c r="CD544" s="19"/>
      <c r="CE544" s="19"/>
      <c r="CF544" s="19"/>
      <c r="CG544" s="19"/>
      <c r="CH544" s="19"/>
      <c r="CI544" s="19"/>
      <c r="CJ544" s="19"/>
      <c r="CK544" s="19"/>
      <c r="CL544" s="19"/>
      <c r="CM544" s="19"/>
      <c r="CN544" s="19"/>
      <c r="CO544" s="19"/>
      <c r="CP544" s="19"/>
      <c r="CQ544" s="19"/>
      <c r="CR544" s="19"/>
      <c r="CS544" s="19"/>
      <c r="CT544" s="19"/>
      <c r="CU544" s="19"/>
      <c r="CV544" s="19"/>
      <c r="CW544" s="19"/>
      <c r="CX544" s="19"/>
      <c r="CY544" s="19"/>
      <c r="CZ544" s="19"/>
      <c r="DA544" s="19"/>
      <c r="DB544" s="19"/>
      <c r="DC544" s="19"/>
      <c r="DD544" s="19"/>
      <c r="DE544" s="19"/>
      <c r="DF544" s="19"/>
      <c r="DG544" s="19"/>
      <c r="DH544" s="19"/>
      <c r="DI544" s="19"/>
      <c r="DJ544" s="19"/>
      <c r="DK544" s="19"/>
      <c r="DL544" s="19"/>
      <c r="DM544" s="19"/>
      <c r="DN544" s="19"/>
      <c r="DO544" s="19"/>
      <c r="DP544" s="19"/>
      <c r="DQ544" s="19"/>
      <c r="DR544" s="19"/>
      <c r="DS544" s="19"/>
      <c r="DT544" s="19"/>
      <c r="DU544" s="19"/>
      <c r="DV544" s="19"/>
      <c r="DW544" s="19"/>
    </row>
    <row r="545" spans="68:127" s="62" customFormat="1" ht="77.25" hidden="1" customHeight="1" x14ac:dyDescent="0.5">
      <c r="BP545" s="19"/>
      <c r="BQ545" s="19"/>
      <c r="BR545" s="19"/>
      <c r="BS545" s="19"/>
      <c r="BT545" s="19"/>
      <c r="BU545" s="19"/>
      <c r="BV545" s="19"/>
      <c r="BW545" s="19"/>
      <c r="BX545" s="19"/>
      <c r="BY545" s="19"/>
      <c r="BZ545" s="19"/>
      <c r="CA545" s="19"/>
      <c r="CB545" s="19"/>
      <c r="CC545" s="19"/>
      <c r="CD545" s="19"/>
      <c r="CE545" s="19"/>
      <c r="CF545" s="19"/>
      <c r="CG545" s="19"/>
      <c r="CH545" s="19"/>
      <c r="CI545" s="19"/>
      <c r="CJ545" s="19"/>
      <c r="CK545" s="19"/>
      <c r="CL545" s="19"/>
      <c r="CM545" s="19"/>
      <c r="CN545" s="19"/>
      <c r="CO545" s="19"/>
      <c r="CP545" s="19"/>
      <c r="CQ545" s="19"/>
      <c r="CR545" s="19"/>
      <c r="CS545" s="19"/>
      <c r="CT545" s="19"/>
      <c r="CU545" s="19"/>
      <c r="CV545" s="19"/>
      <c r="CW545" s="19"/>
      <c r="CX545" s="19"/>
      <c r="CY545" s="19"/>
      <c r="CZ545" s="19"/>
      <c r="DA545" s="19"/>
      <c r="DB545" s="19"/>
      <c r="DC545" s="19"/>
      <c r="DD545" s="19"/>
      <c r="DE545" s="19"/>
      <c r="DF545" s="19"/>
      <c r="DG545" s="19"/>
      <c r="DH545" s="19"/>
      <c r="DI545" s="19"/>
      <c r="DJ545" s="19"/>
      <c r="DK545" s="19"/>
      <c r="DL545" s="19"/>
      <c r="DM545" s="19"/>
      <c r="DN545" s="19"/>
      <c r="DO545" s="19"/>
      <c r="DP545" s="19"/>
      <c r="DQ545" s="19"/>
      <c r="DR545" s="19"/>
      <c r="DS545" s="19"/>
      <c r="DT545" s="19"/>
      <c r="DU545" s="19"/>
      <c r="DV545" s="19"/>
      <c r="DW545" s="19"/>
    </row>
    <row r="546" spans="68:127" s="62" customFormat="1" ht="77.25" hidden="1" customHeight="1" x14ac:dyDescent="0.5">
      <c r="BP546" s="19"/>
      <c r="BQ546" s="19"/>
      <c r="BR546" s="19"/>
      <c r="BS546" s="19"/>
      <c r="BT546" s="19"/>
      <c r="BU546" s="19"/>
      <c r="BV546" s="19"/>
      <c r="BW546" s="19"/>
      <c r="BX546" s="19"/>
      <c r="BY546" s="19"/>
      <c r="BZ546" s="19"/>
      <c r="CA546" s="19"/>
      <c r="CB546" s="19"/>
      <c r="CC546" s="19"/>
      <c r="CD546" s="19"/>
      <c r="CE546" s="19"/>
      <c r="CF546" s="19"/>
      <c r="CG546" s="19"/>
      <c r="CH546" s="19"/>
      <c r="CI546" s="19"/>
      <c r="CJ546" s="19"/>
      <c r="CK546" s="19"/>
      <c r="CL546" s="19"/>
      <c r="CM546" s="19"/>
      <c r="CN546" s="19"/>
      <c r="CO546" s="19"/>
      <c r="CP546" s="19"/>
      <c r="CQ546" s="19"/>
      <c r="CR546" s="19"/>
      <c r="CS546" s="19"/>
      <c r="CT546" s="19"/>
      <c r="CU546" s="19"/>
      <c r="CV546" s="19"/>
      <c r="CW546" s="19"/>
      <c r="CX546" s="19"/>
      <c r="CY546" s="19"/>
      <c r="CZ546" s="19"/>
      <c r="DA546" s="19"/>
      <c r="DB546" s="19"/>
      <c r="DC546" s="19"/>
      <c r="DD546" s="19"/>
      <c r="DE546" s="19"/>
      <c r="DF546" s="19"/>
      <c r="DG546" s="19"/>
      <c r="DH546" s="19"/>
      <c r="DI546" s="19"/>
      <c r="DJ546" s="19"/>
      <c r="DK546" s="19"/>
      <c r="DL546" s="19"/>
      <c r="DM546" s="19"/>
      <c r="DN546" s="19"/>
      <c r="DO546" s="19"/>
      <c r="DP546" s="19"/>
      <c r="DQ546" s="19"/>
      <c r="DR546" s="19"/>
      <c r="DS546" s="19"/>
      <c r="DT546" s="19"/>
      <c r="DU546" s="19"/>
      <c r="DV546" s="19"/>
      <c r="DW546" s="19"/>
    </row>
    <row r="547" spans="68:127" s="62" customFormat="1" ht="77.25" hidden="1" customHeight="1" x14ac:dyDescent="0.5">
      <c r="BP547" s="19"/>
      <c r="BQ547" s="19"/>
      <c r="BR547" s="19"/>
      <c r="BS547" s="19"/>
      <c r="BT547" s="19"/>
      <c r="BU547" s="19"/>
      <c r="BV547" s="19"/>
      <c r="BW547" s="19"/>
      <c r="BX547" s="19"/>
      <c r="BY547" s="19"/>
      <c r="BZ547" s="19"/>
      <c r="CA547" s="19"/>
      <c r="CB547" s="19"/>
      <c r="CC547" s="19"/>
      <c r="CD547" s="19"/>
      <c r="CE547" s="19"/>
      <c r="CF547" s="19"/>
      <c r="CG547" s="19"/>
      <c r="CH547" s="19"/>
      <c r="CI547" s="19"/>
      <c r="CJ547" s="19"/>
      <c r="CK547" s="19"/>
      <c r="CL547" s="19"/>
      <c r="CM547" s="19"/>
      <c r="CN547" s="19"/>
      <c r="CO547" s="19"/>
      <c r="CP547" s="19"/>
      <c r="CQ547" s="19"/>
      <c r="CR547" s="19"/>
      <c r="CS547" s="19"/>
      <c r="CT547" s="19"/>
      <c r="CU547" s="19"/>
      <c r="CV547" s="19"/>
      <c r="CW547" s="19"/>
      <c r="CX547" s="19"/>
      <c r="CY547" s="19"/>
      <c r="CZ547" s="19"/>
      <c r="DA547" s="19"/>
      <c r="DB547" s="19"/>
      <c r="DC547" s="19"/>
      <c r="DD547" s="19"/>
      <c r="DE547" s="19"/>
      <c r="DF547" s="19"/>
      <c r="DG547" s="19"/>
      <c r="DH547" s="19"/>
      <c r="DI547" s="19"/>
      <c r="DJ547" s="19"/>
      <c r="DK547" s="19"/>
      <c r="DL547" s="19"/>
      <c r="DM547" s="19"/>
      <c r="DN547" s="19"/>
      <c r="DO547" s="19"/>
      <c r="DP547" s="19"/>
      <c r="DQ547" s="19"/>
      <c r="DR547" s="19"/>
      <c r="DS547" s="19"/>
      <c r="DT547" s="19"/>
      <c r="DU547" s="19"/>
      <c r="DV547" s="19"/>
      <c r="DW547" s="19"/>
    </row>
    <row r="548" spans="68:127" s="62" customFormat="1" ht="77.25" hidden="1" customHeight="1" x14ac:dyDescent="0.5">
      <c r="BP548" s="19"/>
      <c r="BQ548" s="19"/>
      <c r="BR548" s="19"/>
      <c r="BS548" s="19"/>
      <c r="BT548" s="19"/>
      <c r="BU548" s="19"/>
      <c r="BV548" s="19"/>
      <c r="BW548" s="19"/>
      <c r="BX548" s="19"/>
      <c r="BY548" s="19"/>
      <c r="BZ548" s="19"/>
      <c r="CA548" s="19"/>
      <c r="CB548" s="19"/>
      <c r="CC548" s="19"/>
      <c r="CD548" s="19"/>
      <c r="CE548" s="19"/>
      <c r="CF548" s="19"/>
      <c r="CG548" s="19"/>
      <c r="CH548" s="19"/>
      <c r="CI548" s="19"/>
      <c r="CJ548" s="19"/>
      <c r="CK548" s="19"/>
      <c r="CL548" s="19"/>
      <c r="CM548" s="19"/>
      <c r="CN548" s="19"/>
      <c r="CO548" s="19"/>
      <c r="CP548" s="19"/>
      <c r="CQ548" s="19"/>
      <c r="CR548" s="19"/>
      <c r="CS548" s="19"/>
      <c r="CT548" s="19"/>
      <c r="CU548" s="19"/>
      <c r="CV548" s="19"/>
      <c r="CW548" s="19"/>
      <c r="CX548" s="19"/>
      <c r="CY548" s="19"/>
      <c r="CZ548" s="19"/>
      <c r="DA548" s="19"/>
      <c r="DB548" s="19"/>
      <c r="DC548" s="19"/>
      <c r="DD548" s="19"/>
      <c r="DE548" s="19"/>
      <c r="DF548" s="19"/>
      <c r="DG548" s="19"/>
      <c r="DH548" s="19"/>
      <c r="DI548" s="19"/>
      <c r="DJ548" s="19"/>
      <c r="DK548" s="19"/>
      <c r="DL548" s="19"/>
      <c r="DM548" s="19"/>
      <c r="DN548" s="19"/>
      <c r="DO548" s="19"/>
      <c r="DP548" s="19"/>
      <c r="DQ548" s="19"/>
      <c r="DR548" s="19"/>
      <c r="DS548" s="19"/>
      <c r="DT548" s="19"/>
      <c r="DU548" s="19"/>
      <c r="DV548" s="19"/>
      <c r="DW548" s="19"/>
    </row>
    <row r="549" spans="68:127" s="62" customFormat="1" ht="77.25" hidden="1" customHeight="1" x14ac:dyDescent="0.5">
      <c r="BP549" s="19"/>
      <c r="BQ549" s="19"/>
      <c r="BR549" s="19"/>
      <c r="BS549" s="19"/>
      <c r="BT549" s="19"/>
      <c r="BU549" s="19"/>
      <c r="BV549" s="19"/>
      <c r="BW549" s="19"/>
      <c r="BX549" s="19"/>
      <c r="BY549" s="19"/>
      <c r="BZ549" s="19"/>
      <c r="CA549" s="19"/>
      <c r="CB549" s="19"/>
      <c r="CC549" s="19"/>
      <c r="CD549" s="19"/>
      <c r="CE549" s="19"/>
      <c r="CF549" s="19"/>
      <c r="CG549" s="19"/>
      <c r="CH549" s="19"/>
      <c r="CI549" s="19"/>
      <c r="CJ549" s="19"/>
      <c r="CK549" s="19"/>
      <c r="CL549" s="19"/>
      <c r="CM549" s="19"/>
      <c r="CN549" s="19"/>
      <c r="CO549" s="19"/>
      <c r="CP549" s="19"/>
      <c r="CQ549" s="19"/>
      <c r="CR549" s="19"/>
      <c r="CS549" s="19"/>
      <c r="CT549" s="19"/>
      <c r="CU549" s="19"/>
      <c r="CV549" s="19"/>
      <c r="CW549" s="19"/>
      <c r="CX549" s="19"/>
      <c r="CY549" s="19"/>
      <c r="CZ549" s="19"/>
      <c r="DA549" s="19"/>
      <c r="DB549" s="19"/>
      <c r="DC549" s="19"/>
      <c r="DD549" s="19"/>
      <c r="DE549" s="19"/>
      <c r="DF549" s="19"/>
      <c r="DG549" s="19"/>
      <c r="DH549" s="19"/>
      <c r="DI549" s="19"/>
      <c r="DJ549" s="19"/>
      <c r="DK549" s="19"/>
      <c r="DL549" s="19"/>
      <c r="DM549" s="19"/>
      <c r="DN549" s="19"/>
      <c r="DO549" s="19"/>
      <c r="DP549" s="19"/>
      <c r="DQ549" s="19"/>
      <c r="DR549" s="19"/>
      <c r="DS549" s="19"/>
      <c r="DT549" s="19"/>
      <c r="DU549" s="19"/>
      <c r="DV549" s="19"/>
      <c r="DW549" s="19"/>
    </row>
    <row r="550" spans="68:127" s="62" customFormat="1" ht="77.25" hidden="1" customHeight="1" x14ac:dyDescent="0.5">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c r="DV550" s="19"/>
      <c r="DW550" s="19"/>
    </row>
    <row r="551" spans="68:127" s="62" customFormat="1" ht="77.25" hidden="1" customHeight="1" x14ac:dyDescent="0.5">
      <c r="BP551" s="19"/>
      <c r="BQ551" s="19"/>
      <c r="BR551" s="19"/>
      <c r="BS551" s="19"/>
      <c r="BT551" s="19"/>
      <c r="BU551" s="19"/>
      <c r="BV551" s="19"/>
      <c r="BW551" s="19"/>
      <c r="BX551" s="19"/>
      <c r="BY551" s="19"/>
      <c r="BZ551" s="19"/>
      <c r="CA551" s="19"/>
      <c r="CB551" s="19"/>
      <c r="CC551" s="19"/>
      <c r="CD551" s="19"/>
      <c r="CE551" s="19"/>
      <c r="CF551" s="19"/>
      <c r="CG551" s="19"/>
      <c r="CH551" s="19"/>
      <c r="CI551" s="19"/>
      <c r="CJ551" s="19"/>
      <c r="CK551" s="19"/>
      <c r="CL551" s="19"/>
      <c r="CM551" s="19"/>
      <c r="CN551" s="19"/>
      <c r="CO551" s="19"/>
      <c r="CP551" s="19"/>
      <c r="CQ551" s="19"/>
      <c r="CR551" s="19"/>
      <c r="CS551" s="19"/>
      <c r="CT551" s="19"/>
      <c r="CU551" s="19"/>
      <c r="CV551" s="19"/>
      <c r="CW551" s="19"/>
      <c r="CX551" s="19"/>
      <c r="CY551" s="19"/>
      <c r="CZ551" s="19"/>
      <c r="DA551" s="19"/>
      <c r="DB551" s="19"/>
      <c r="DC551" s="19"/>
      <c r="DD551" s="19"/>
      <c r="DE551" s="19"/>
      <c r="DF551" s="19"/>
      <c r="DG551" s="19"/>
      <c r="DH551" s="19"/>
      <c r="DI551" s="19"/>
      <c r="DJ551" s="19"/>
      <c r="DK551" s="19"/>
      <c r="DL551" s="19"/>
      <c r="DM551" s="19"/>
      <c r="DN551" s="19"/>
      <c r="DO551" s="19"/>
      <c r="DP551" s="19"/>
      <c r="DQ551" s="19"/>
      <c r="DR551" s="19"/>
      <c r="DS551" s="19"/>
      <c r="DT551" s="19"/>
      <c r="DU551" s="19"/>
      <c r="DV551" s="19"/>
      <c r="DW551" s="19"/>
    </row>
    <row r="552" spans="68:127" s="62" customFormat="1" ht="77.25" hidden="1" customHeight="1" x14ac:dyDescent="0.5">
      <c r="BP552" s="19"/>
      <c r="BQ552" s="19"/>
      <c r="BR552" s="19"/>
      <c r="BS552" s="19"/>
      <c r="BT552" s="19"/>
      <c r="BU552" s="19"/>
      <c r="BV552" s="19"/>
      <c r="BW552" s="19"/>
      <c r="BX552" s="19"/>
      <c r="BY552" s="19"/>
      <c r="BZ552" s="19"/>
      <c r="CA552" s="19"/>
      <c r="CB552" s="19"/>
      <c r="CC552" s="19"/>
      <c r="CD552" s="19"/>
      <c r="CE552" s="19"/>
      <c r="CF552" s="19"/>
      <c r="CG552" s="19"/>
      <c r="CH552" s="19"/>
      <c r="CI552" s="19"/>
      <c r="CJ552" s="19"/>
      <c r="CK552" s="19"/>
      <c r="CL552" s="19"/>
      <c r="CM552" s="19"/>
      <c r="CN552" s="19"/>
      <c r="CO552" s="19"/>
      <c r="CP552" s="19"/>
      <c r="CQ552" s="19"/>
      <c r="CR552" s="19"/>
      <c r="CS552" s="19"/>
      <c r="CT552" s="19"/>
      <c r="CU552" s="19"/>
      <c r="CV552" s="19"/>
      <c r="CW552" s="19"/>
      <c r="CX552" s="19"/>
      <c r="CY552" s="19"/>
      <c r="CZ552" s="19"/>
      <c r="DA552" s="19"/>
      <c r="DB552" s="19"/>
      <c r="DC552" s="19"/>
      <c r="DD552" s="19"/>
      <c r="DE552" s="19"/>
      <c r="DF552" s="19"/>
      <c r="DG552" s="19"/>
      <c r="DH552" s="19"/>
      <c r="DI552" s="19"/>
      <c r="DJ552" s="19"/>
      <c r="DK552" s="19"/>
      <c r="DL552" s="19"/>
      <c r="DM552" s="19"/>
      <c r="DN552" s="19"/>
      <c r="DO552" s="19"/>
      <c r="DP552" s="19"/>
      <c r="DQ552" s="19"/>
      <c r="DR552" s="19"/>
      <c r="DS552" s="19"/>
      <c r="DT552" s="19"/>
      <c r="DU552" s="19"/>
      <c r="DV552" s="19"/>
      <c r="DW552" s="19"/>
    </row>
    <row r="553" spans="68:127" s="62" customFormat="1" ht="77.25" hidden="1" customHeight="1" x14ac:dyDescent="0.5">
      <c r="BP553" s="19"/>
      <c r="BQ553" s="19"/>
      <c r="BR553" s="19"/>
      <c r="BS553" s="19"/>
      <c r="BT553" s="19"/>
      <c r="BU553" s="19"/>
      <c r="BV553" s="19"/>
      <c r="BW553" s="19"/>
      <c r="BX553" s="19"/>
      <c r="BY553" s="19"/>
      <c r="BZ553" s="19"/>
      <c r="CA553" s="19"/>
      <c r="CB553" s="19"/>
      <c r="CC553" s="19"/>
      <c r="CD553" s="19"/>
      <c r="CE553" s="19"/>
      <c r="CF553" s="19"/>
      <c r="CG553" s="19"/>
      <c r="CH553" s="19"/>
      <c r="CI553" s="19"/>
      <c r="CJ553" s="19"/>
      <c r="CK553" s="19"/>
      <c r="CL553" s="19"/>
      <c r="CM553" s="19"/>
      <c r="CN553" s="19"/>
      <c r="CO553" s="19"/>
      <c r="CP553" s="19"/>
      <c r="CQ553" s="19"/>
      <c r="CR553" s="19"/>
      <c r="CS553" s="19"/>
      <c r="CT553" s="19"/>
      <c r="CU553" s="19"/>
      <c r="CV553" s="19"/>
      <c r="CW553" s="19"/>
      <c r="CX553" s="19"/>
      <c r="CY553" s="19"/>
      <c r="CZ553" s="19"/>
      <c r="DA553" s="19"/>
      <c r="DB553" s="19"/>
      <c r="DC553" s="19"/>
      <c r="DD553" s="19"/>
      <c r="DE553" s="19"/>
      <c r="DF553" s="19"/>
      <c r="DG553" s="19"/>
      <c r="DH553" s="19"/>
      <c r="DI553" s="19"/>
      <c r="DJ553" s="19"/>
      <c r="DK553" s="19"/>
      <c r="DL553" s="19"/>
      <c r="DM553" s="19"/>
      <c r="DN553" s="19"/>
      <c r="DO553" s="19"/>
      <c r="DP553" s="19"/>
      <c r="DQ553" s="19"/>
      <c r="DR553" s="19"/>
      <c r="DS553" s="19"/>
      <c r="DT553" s="19"/>
      <c r="DU553" s="19"/>
      <c r="DV553" s="19"/>
      <c r="DW553" s="19"/>
    </row>
    <row r="554" spans="68:127" s="62" customFormat="1" ht="77.25" hidden="1" customHeight="1" x14ac:dyDescent="0.5">
      <c r="BP554" s="19"/>
      <c r="BQ554" s="19"/>
      <c r="BR554" s="19"/>
      <c r="BS554" s="19"/>
      <c r="BT554" s="19"/>
      <c r="BU554" s="19"/>
      <c r="BV554" s="19"/>
      <c r="BW554" s="19"/>
      <c r="BX554" s="19"/>
      <c r="BY554" s="19"/>
      <c r="BZ554" s="19"/>
      <c r="CA554" s="19"/>
      <c r="CB554" s="19"/>
      <c r="CC554" s="19"/>
      <c r="CD554" s="19"/>
      <c r="CE554" s="19"/>
      <c r="CF554" s="19"/>
      <c r="CG554" s="19"/>
      <c r="CH554" s="19"/>
      <c r="CI554" s="19"/>
      <c r="CJ554" s="19"/>
      <c r="CK554" s="19"/>
      <c r="CL554" s="19"/>
      <c r="CM554" s="19"/>
      <c r="CN554" s="19"/>
      <c r="CO554" s="19"/>
      <c r="CP554" s="19"/>
      <c r="CQ554" s="19"/>
      <c r="CR554" s="19"/>
      <c r="CS554" s="19"/>
      <c r="CT554" s="19"/>
      <c r="CU554" s="19"/>
      <c r="CV554" s="19"/>
      <c r="CW554" s="19"/>
      <c r="CX554" s="19"/>
      <c r="CY554" s="19"/>
      <c r="CZ554" s="19"/>
      <c r="DA554" s="19"/>
      <c r="DB554" s="19"/>
      <c r="DC554" s="19"/>
      <c r="DD554" s="19"/>
      <c r="DE554" s="19"/>
      <c r="DF554" s="19"/>
      <c r="DG554" s="19"/>
      <c r="DH554" s="19"/>
      <c r="DI554" s="19"/>
      <c r="DJ554" s="19"/>
      <c r="DK554" s="19"/>
      <c r="DL554" s="19"/>
      <c r="DM554" s="19"/>
      <c r="DN554" s="19"/>
      <c r="DO554" s="19"/>
      <c r="DP554" s="19"/>
      <c r="DQ554" s="19"/>
      <c r="DR554" s="19"/>
      <c r="DS554" s="19"/>
      <c r="DT554" s="19"/>
      <c r="DU554" s="19"/>
      <c r="DV554" s="19"/>
      <c r="DW554" s="19"/>
    </row>
    <row r="555" spans="68:127" s="62" customFormat="1" ht="77.25" hidden="1" customHeight="1" x14ac:dyDescent="0.5">
      <c r="BP555" s="19"/>
      <c r="BQ555" s="19"/>
      <c r="BR555" s="19"/>
      <c r="BS555" s="19"/>
      <c r="BT555" s="19"/>
      <c r="BU555" s="19"/>
      <c r="BV555" s="19"/>
      <c r="BW555" s="19"/>
      <c r="BX555" s="19"/>
      <c r="BY555" s="19"/>
      <c r="BZ555" s="19"/>
      <c r="CA555" s="19"/>
      <c r="CB555" s="19"/>
      <c r="CC555" s="19"/>
      <c r="CD555" s="19"/>
      <c r="CE555" s="19"/>
      <c r="CF555" s="19"/>
      <c r="CG555" s="19"/>
      <c r="CH555" s="19"/>
      <c r="CI555" s="19"/>
      <c r="CJ555" s="19"/>
      <c r="CK555" s="19"/>
      <c r="CL555" s="19"/>
      <c r="CM555" s="19"/>
      <c r="CN555" s="19"/>
      <c r="CO555" s="19"/>
      <c r="CP555" s="19"/>
      <c r="CQ555" s="19"/>
      <c r="CR555" s="19"/>
      <c r="CS555" s="19"/>
      <c r="CT555" s="19"/>
      <c r="CU555" s="19"/>
      <c r="CV555" s="19"/>
      <c r="CW555" s="19"/>
      <c r="CX555" s="19"/>
      <c r="CY555" s="19"/>
      <c r="CZ555" s="19"/>
      <c r="DA555" s="19"/>
      <c r="DB555" s="19"/>
      <c r="DC555" s="19"/>
      <c r="DD555" s="19"/>
      <c r="DE555" s="19"/>
      <c r="DF555" s="19"/>
      <c r="DG555" s="19"/>
      <c r="DH555" s="19"/>
      <c r="DI555" s="19"/>
      <c r="DJ555" s="19"/>
      <c r="DK555" s="19"/>
      <c r="DL555" s="19"/>
      <c r="DM555" s="19"/>
      <c r="DN555" s="19"/>
      <c r="DO555" s="19"/>
      <c r="DP555" s="19"/>
      <c r="DQ555" s="19"/>
      <c r="DR555" s="19"/>
      <c r="DS555" s="19"/>
      <c r="DT555" s="19"/>
      <c r="DU555" s="19"/>
      <c r="DV555" s="19"/>
      <c r="DW555" s="19"/>
    </row>
    <row r="556" spans="68:127" s="62" customFormat="1" ht="77.25" hidden="1" customHeight="1" x14ac:dyDescent="0.5">
      <c r="BP556" s="19"/>
      <c r="BQ556" s="19"/>
      <c r="BR556" s="19"/>
      <c r="BS556" s="19"/>
      <c r="BT556" s="19"/>
      <c r="BU556" s="19"/>
      <c r="BV556" s="19"/>
      <c r="BW556" s="19"/>
      <c r="BX556" s="19"/>
      <c r="BY556" s="19"/>
      <c r="BZ556" s="19"/>
      <c r="CA556" s="19"/>
      <c r="CB556" s="19"/>
      <c r="CC556" s="19"/>
      <c r="CD556" s="19"/>
      <c r="CE556" s="19"/>
      <c r="CF556" s="19"/>
      <c r="CG556" s="19"/>
      <c r="CH556" s="19"/>
      <c r="CI556" s="19"/>
      <c r="CJ556" s="19"/>
      <c r="CK556" s="19"/>
      <c r="CL556" s="19"/>
      <c r="CM556" s="19"/>
      <c r="CN556" s="19"/>
      <c r="CO556" s="19"/>
      <c r="CP556" s="19"/>
      <c r="CQ556" s="19"/>
      <c r="CR556" s="19"/>
      <c r="CS556" s="19"/>
      <c r="CT556" s="19"/>
      <c r="CU556" s="19"/>
      <c r="CV556" s="19"/>
      <c r="CW556" s="19"/>
      <c r="CX556" s="19"/>
      <c r="CY556" s="19"/>
      <c r="CZ556" s="19"/>
      <c r="DA556" s="19"/>
      <c r="DB556" s="19"/>
      <c r="DC556" s="19"/>
      <c r="DD556" s="19"/>
      <c r="DE556" s="19"/>
      <c r="DF556" s="19"/>
      <c r="DG556" s="19"/>
      <c r="DH556" s="19"/>
      <c r="DI556" s="19"/>
      <c r="DJ556" s="19"/>
      <c r="DK556" s="19"/>
      <c r="DL556" s="19"/>
      <c r="DM556" s="19"/>
      <c r="DN556" s="19"/>
      <c r="DO556" s="19"/>
      <c r="DP556" s="19"/>
      <c r="DQ556" s="19"/>
      <c r="DR556" s="19"/>
      <c r="DS556" s="19"/>
      <c r="DT556" s="19"/>
      <c r="DU556" s="19"/>
      <c r="DV556" s="19"/>
      <c r="DW556" s="19"/>
    </row>
    <row r="557" spans="68:127" s="62" customFormat="1" ht="77.25" hidden="1" customHeight="1" x14ac:dyDescent="0.5">
      <c r="BP557" s="19"/>
      <c r="BQ557" s="19"/>
      <c r="BR557" s="19"/>
      <c r="BS557" s="19"/>
      <c r="BT557" s="19"/>
      <c r="BU557" s="19"/>
      <c r="BV557" s="19"/>
      <c r="BW557" s="19"/>
      <c r="BX557" s="19"/>
      <c r="BY557" s="19"/>
      <c r="BZ557" s="19"/>
      <c r="CA557" s="19"/>
      <c r="CB557" s="19"/>
      <c r="CC557" s="19"/>
      <c r="CD557" s="19"/>
      <c r="CE557" s="19"/>
      <c r="CF557" s="19"/>
      <c r="CG557" s="19"/>
      <c r="CH557" s="19"/>
      <c r="CI557" s="19"/>
      <c r="CJ557" s="19"/>
      <c r="CK557" s="19"/>
      <c r="CL557" s="19"/>
      <c r="CM557" s="19"/>
      <c r="CN557" s="19"/>
      <c r="CO557" s="19"/>
      <c r="CP557" s="19"/>
      <c r="CQ557" s="19"/>
      <c r="CR557" s="19"/>
      <c r="CS557" s="19"/>
      <c r="CT557" s="19"/>
      <c r="CU557" s="19"/>
      <c r="CV557" s="19"/>
      <c r="CW557" s="19"/>
      <c r="CX557" s="19"/>
      <c r="CY557" s="19"/>
      <c r="CZ557" s="19"/>
      <c r="DA557" s="19"/>
      <c r="DB557" s="19"/>
      <c r="DC557" s="19"/>
      <c r="DD557" s="19"/>
      <c r="DE557" s="19"/>
      <c r="DF557" s="19"/>
      <c r="DG557" s="19"/>
      <c r="DH557" s="19"/>
      <c r="DI557" s="19"/>
      <c r="DJ557" s="19"/>
      <c r="DK557" s="19"/>
      <c r="DL557" s="19"/>
      <c r="DM557" s="19"/>
      <c r="DN557" s="19"/>
      <c r="DO557" s="19"/>
      <c r="DP557" s="19"/>
      <c r="DQ557" s="19"/>
      <c r="DR557" s="19"/>
      <c r="DS557" s="19"/>
      <c r="DT557" s="19"/>
      <c r="DU557" s="19"/>
      <c r="DV557" s="19"/>
      <c r="DW557" s="19"/>
    </row>
    <row r="558" spans="68:127" s="62" customFormat="1" ht="77.25" hidden="1" customHeight="1" x14ac:dyDescent="0.5">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c r="DM558" s="19"/>
      <c r="DN558" s="19"/>
      <c r="DO558" s="19"/>
      <c r="DP558" s="19"/>
      <c r="DQ558" s="19"/>
      <c r="DR558" s="19"/>
      <c r="DS558" s="19"/>
      <c r="DT558" s="19"/>
      <c r="DU558" s="19"/>
      <c r="DV558" s="19"/>
      <c r="DW558" s="19"/>
    </row>
    <row r="559" spans="68:127" s="62" customFormat="1" ht="77.25" hidden="1" customHeight="1" x14ac:dyDescent="0.5">
      <c r="BP559" s="19"/>
      <c r="BQ559" s="19"/>
      <c r="BR559" s="19"/>
      <c r="BS559" s="19"/>
      <c r="BT559" s="19"/>
      <c r="BU559" s="19"/>
      <c r="BV559" s="19"/>
      <c r="BW559" s="19"/>
      <c r="BX559" s="19"/>
      <c r="BY559" s="19"/>
      <c r="BZ559" s="19"/>
      <c r="CA559" s="19"/>
      <c r="CB559" s="19"/>
      <c r="CC559" s="19"/>
      <c r="CD559" s="19"/>
      <c r="CE559" s="19"/>
      <c r="CF559" s="19"/>
      <c r="CG559" s="19"/>
      <c r="CH559" s="19"/>
      <c r="CI559" s="19"/>
      <c r="CJ559" s="19"/>
      <c r="CK559" s="19"/>
      <c r="CL559" s="19"/>
      <c r="CM559" s="19"/>
      <c r="CN559" s="19"/>
      <c r="CO559" s="19"/>
      <c r="CP559" s="19"/>
      <c r="CQ559" s="19"/>
      <c r="CR559" s="19"/>
      <c r="CS559" s="19"/>
      <c r="CT559" s="19"/>
      <c r="CU559" s="19"/>
      <c r="CV559" s="19"/>
      <c r="CW559" s="19"/>
      <c r="CX559" s="19"/>
      <c r="CY559" s="19"/>
      <c r="CZ559" s="19"/>
      <c r="DA559" s="19"/>
      <c r="DB559" s="19"/>
      <c r="DC559" s="19"/>
      <c r="DD559" s="19"/>
      <c r="DE559" s="19"/>
      <c r="DF559" s="19"/>
      <c r="DG559" s="19"/>
      <c r="DH559" s="19"/>
      <c r="DI559" s="19"/>
      <c r="DJ559" s="19"/>
      <c r="DK559" s="19"/>
      <c r="DL559" s="19"/>
      <c r="DM559" s="19"/>
      <c r="DN559" s="19"/>
      <c r="DO559" s="19"/>
      <c r="DP559" s="19"/>
      <c r="DQ559" s="19"/>
      <c r="DR559" s="19"/>
      <c r="DS559" s="19"/>
      <c r="DT559" s="19"/>
      <c r="DU559" s="19"/>
      <c r="DV559" s="19"/>
      <c r="DW559" s="19"/>
    </row>
    <row r="560" spans="68:127" s="62" customFormat="1" ht="77.25" hidden="1" customHeight="1" x14ac:dyDescent="0.5">
      <c r="BP560" s="19"/>
      <c r="BQ560" s="19"/>
      <c r="BR560" s="19"/>
      <c r="BS560" s="19"/>
      <c r="BT560" s="19"/>
      <c r="BU560" s="19"/>
      <c r="BV560" s="19"/>
      <c r="BW560" s="19"/>
      <c r="BX560" s="19"/>
      <c r="BY560" s="19"/>
      <c r="BZ560" s="19"/>
      <c r="CA560" s="19"/>
      <c r="CB560" s="19"/>
      <c r="CC560" s="19"/>
      <c r="CD560" s="19"/>
      <c r="CE560" s="19"/>
      <c r="CF560" s="19"/>
      <c r="CG560" s="19"/>
      <c r="CH560" s="19"/>
      <c r="CI560" s="19"/>
      <c r="CJ560" s="19"/>
      <c r="CK560" s="19"/>
      <c r="CL560" s="19"/>
      <c r="CM560" s="19"/>
      <c r="CN560" s="19"/>
      <c r="CO560" s="19"/>
      <c r="CP560" s="19"/>
      <c r="CQ560" s="19"/>
      <c r="CR560" s="19"/>
      <c r="CS560" s="19"/>
      <c r="CT560" s="19"/>
      <c r="CU560" s="19"/>
      <c r="CV560" s="19"/>
      <c r="CW560" s="19"/>
      <c r="CX560" s="19"/>
      <c r="CY560" s="19"/>
      <c r="CZ560" s="19"/>
      <c r="DA560" s="19"/>
      <c r="DB560" s="19"/>
      <c r="DC560" s="19"/>
      <c r="DD560" s="19"/>
      <c r="DE560" s="19"/>
      <c r="DF560" s="19"/>
      <c r="DG560" s="19"/>
      <c r="DH560" s="19"/>
      <c r="DI560" s="19"/>
      <c r="DJ560" s="19"/>
      <c r="DK560" s="19"/>
      <c r="DL560" s="19"/>
      <c r="DM560" s="19"/>
      <c r="DN560" s="19"/>
      <c r="DO560" s="19"/>
      <c r="DP560" s="19"/>
      <c r="DQ560" s="19"/>
      <c r="DR560" s="19"/>
      <c r="DS560" s="19"/>
      <c r="DT560" s="19"/>
      <c r="DU560" s="19"/>
      <c r="DV560" s="19"/>
      <c r="DW560" s="19"/>
    </row>
    <row r="561" spans="68:127" s="62" customFormat="1" ht="77.25" hidden="1" customHeight="1" x14ac:dyDescent="0.5">
      <c r="BP561" s="19"/>
      <c r="BQ561" s="19"/>
      <c r="BR561" s="19"/>
      <c r="BS561" s="19"/>
      <c r="BT561" s="19"/>
      <c r="BU561" s="19"/>
      <c r="BV561" s="19"/>
      <c r="BW561" s="19"/>
      <c r="BX561" s="19"/>
      <c r="BY561" s="19"/>
      <c r="BZ561" s="19"/>
      <c r="CA561" s="19"/>
      <c r="CB561" s="19"/>
      <c r="CC561" s="19"/>
      <c r="CD561" s="19"/>
      <c r="CE561" s="19"/>
      <c r="CF561" s="19"/>
      <c r="CG561" s="19"/>
      <c r="CH561" s="19"/>
      <c r="CI561" s="19"/>
      <c r="CJ561" s="19"/>
      <c r="CK561" s="19"/>
      <c r="CL561" s="19"/>
      <c r="CM561" s="19"/>
      <c r="CN561" s="19"/>
      <c r="CO561" s="19"/>
      <c r="CP561" s="19"/>
      <c r="CQ561" s="19"/>
      <c r="CR561" s="19"/>
      <c r="CS561" s="19"/>
      <c r="CT561" s="19"/>
      <c r="CU561" s="19"/>
      <c r="CV561" s="19"/>
      <c r="CW561" s="19"/>
      <c r="CX561" s="19"/>
      <c r="CY561" s="19"/>
      <c r="CZ561" s="19"/>
      <c r="DA561" s="19"/>
      <c r="DB561" s="19"/>
      <c r="DC561" s="19"/>
      <c r="DD561" s="19"/>
      <c r="DE561" s="19"/>
      <c r="DF561" s="19"/>
      <c r="DG561" s="19"/>
      <c r="DH561" s="19"/>
      <c r="DI561" s="19"/>
      <c r="DJ561" s="19"/>
      <c r="DK561" s="19"/>
      <c r="DL561" s="19"/>
      <c r="DM561" s="19"/>
      <c r="DN561" s="19"/>
      <c r="DO561" s="19"/>
      <c r="DP561" s="19"/>
      <c r="DQ561" s="19"/>
      <c r="DR561" s="19"/>
      <c r="DS561" s="19"/>
      <c r="DT561" s="19"/>
      <c r="DU561" s="19"/>
      <c r="DV561" s="19"/>
      <c r="DW561" s="19"/>
    </row>
    <row r="562" spans="68:127" s="62" customFormat="1" ht="77.25" hidden="1" customHeight="1" x14ac:dyDescent="0.5">
      <c r="BP562" s="19"/>
      <c r="BQ562" s="19"/>
      <c r="BR562" s="19"/>
      <c r="BS562" s="19"/>
      <c r="BT562" s="19"/>
      <c r="BU562" s="19"/>
      <c r="BV562" s="19"/>
      <c r="BW562" s="19"/>
      <c r="BX562" s="19"/>
      <c r="BY562" s="19"/>
      <c r="BZ562" s="19"/>
      <c r="CA562" s="19"/>
      <c r="CB562" s="19"/>
      <c r="CC562" s="19"/>
      <c r="CD562" s="19"/>
      <c r="CE562" s="19"/>
      <c r="CF562" s="19"/>
      <c r="CG562" s="19"/>
      <c r="CH562" s="19"/>
      <c r="CI562" s="19"/>
      <c r="CJ562" s="19"/>
      <c r="CK562" s="19"/>
      <c r="CL562" s="19"/>
      <c r="CM562" s="19"/>
      <c r="CN562" s="19"/>
      <c r="CO562" s="19"/>
      <c r="CP562" s="19"/>
      <c r="CQ562" s="19"/>
      <c r="CR562" s="19"/>
      <c r="CS562" s="19"/>
      <c r="CT562" s="19"/>
      <c r="CU562" s="19"/>
      <c r="CV562" s="19"/>
      <c r="CW562" s="19"/>
      <c r="CX562" s="19"/>
      <c r="CY562" s="19"/>
      <c r="CZ562" s="19"/>
      <c r="DA562" s="19"/>
      <c r="DB562" s="19"/>
      <c r="DC562" s="19"/>
      <c r="DD562" s="19"/>
      <c r="DE562" s="19"/>
      <c r="DF562" s="19"/>
      <c r="DG562" s="19"/>
      <c r="DH562" s="19"/>
      <c r="DI562" s="19"/>
      <c r="DJ562" s="19"/>
      <c r="DK562" s="19"/>
      <c r="DL562" s="19"/>
      <c r="DM562" s="19"/>
      <c r="DN562" s="19"/>
      <c r="DO562" s="19"/>
      <c r="DP562" s="19"/>
      <c r="DQ562" s="19"/>
      <c r="DR562" s="19"/>
      <c r="DS562" s="19"/>
      <c r="DT562" s="19"/>
      <c r="DU562" s="19"/>
      <c r="DV562" s="19"/>
      <c r="DW562" s="19"/>
    </row>
    <row r="563" spans="68:127" s="62" customFormat="1" ht="77.25" hidden="1" customHeight="1" x14ac:dyDescent="0.5">
      <c r="BP563" s="19"/>
      <c r="BQ563" s="19"/>
      <c r="BR563" s="19"/>
      <c r="BS563" s="19"/>
      <c r="BT563" s="19"/>
      <c r="BU563" s="19"/>
      <c r="BV563" s="19"/>
      <c r="BW563" s="19"/>
      <c r="BX563" s="19"/>
      <c r="BY563" s="19"/>
      <c r="BZ563" s="19"/>
      <c r="CA563" s="19"/>
      <c r="CB563" s="19"/>
      <c r="CC563" s="19"/>
      <c r="CD563" s="19"/>
      <c r="CE563" s="19"/>
      <c r="CF563" s="19"/>
      <c r="CG563" s="19"/>
      <c r="CH563" s="19"/>
      <c r="CI563" s="19"/>
      <c r="CJ563" s="19"/>
      <c r="CK563" s="19"/>
      <c r="CL563" s="19"/>
      <c r="CM563" s="19"/>
      <c r="CN563" s="19"/>
      <c r="CO563" s="19"/>
      <c r="CP563" s="19"/>
      <c r="CQ563" s="19"/>
      <c r="CR563" s="19"/>
      <c r="CS563" s="19"/>
      <c r="CT563" s="19"/>
      <c r="CU563" s="19"/>
      <c r="CV563" s="19"/>
      <c r="CW563" s="19"/>
      <c r="CX563" s="19"/>
      <c r="CY563" s="19"/>
      <c r="CZ563" s="19"/>
      <c r="DA563" s="19"/>
      <c r="DB563" s="19"/>
      <c r="DC563" s="19"/>
      <c r="DD563" s="19"/>
      <c r="DE563" s="19"/>
      <c r="DF563" s="19"/>
      <c r="DG563" s="19"/>
      <c r="DH563" s="19"/>
      <c r="DI563" s="19"/>
      <c r="DJ563" s="19"/>
      <c r="DK563" s="19"/>
      <c r="DL563" s="19"/>
      <c r="DM563" s="19"/>
      <c r="DN563" s="19"/>
      <c r="DO563" s="19"/>
      <c r="DP563" s="19"/>
      <c r="DQ563" s="19"/>
      <c r="DR563" s="19"/>
      <c r="DS563" s="19"/>
      <c r="DT563" s="19"/>
      <c r="DU563" s="19"/>
      <c r="DV563" s="19"/>
      <c r="DW563" s="19"/>
    </row>
    <row r="564" spans="68:127" s="62" customFormat="1" ht="77.25" hidden="1" customHeight="1" x14ac:dyDescent="0.5">
      <c r="BP564" s="19"/>
      <c r="BQ564" s="19"/>
      <c r="BR564" s="19"/>
      <c r="BS564" s="19"/>
      <c r="BT564" s="19"/>
      <c r="BU564" s="19"/>
      <c r="BV564" s="19"/>
      <c r="BW564" s="19"/>
      <c r="BX564" s="19"/>
      <c r="BY564" s="19"/>
      <c r="BZ564" s="19"/>
      <c r="CA564" s="19"/>
      <c r="CB564" s="19"/>
      <c r="CC564" s="19"/>
      <c r="CD564" s="19"/>
      <c r="CE564" s="19"/>
      <c r="CF564" s="19"/>
      <c r="CG564" s="19"/>
      <c r="CH564" s="19"/>
      <c r="CI564" s="19"/>
      <c r="CJ564" s="19"/>
      <c r="CK564" s="19"/>
      <c r="CL564" s="19"/>
      <c r="CM564" s="19"/>
      <c r="CN564" s="19"/>
      <c r="CO564" s="19"/>
      <c r="CP564" s="19"/>
      <c r="CQ564" s="19"/>
      <c r="CR564" s="19"/>
      <c r="CS564" s="19"/>
      <c r="CT564" s="19"/>
      <c r="CU564" s="19"/>
      <c r="CV564" s="19"/>
      <c r="CW564" s="19"/>
      <c r="CX564" s="19"/>
      <c r="CY564" s="19"/>
      <c r="CZ564" s="19"/>
      <c r="DA564" s="19"/>
      <c r="DB564" s="19"/>
      <c r="DC564" s="19"/>
      <c r="DD564" s="19"/>
      <c r="DE564" s="19"/>
      <c r="DF564" s="19"/>
      <c r="DG564" s="19"/>
      <c r="DH564" s="19"/>
      <c r="DI564" s="19"/>
      <c r="DJ564" s="19"/>
      <c r="DK564" s="19"/>
      <c r="DL564" s="19"/>
      <c r="DM564" s="19"/>
      <c r="DN564" s="19"/>
      <c r="DO564" s="19"/>
      <c r="DP564" s="19"/>
      <c r="DQ564" s="19"/>
      <c r="DR564" s="19"/>
      <c r="DS564" s="19"/>
      <c r="DT564" s="19"/>
      <c r="DU564" s="19"/>
      <c r="DV564" s="19"/>
      <c r="DW564" s="19"/>
    </row>
    <row r="565" spans="68:127" s="62" customFormat="1" ht="77.25" hidden="1" customHeight="1" x14ac:dyDescent="0.5">
      <c r="BP565" s="19"/>
      <c r="BQ565" s="19"/>
      <c r="BR565" s="19"/>
      <c r="BS565" s="19"/>
      <c r="BT565" s="19"/>
      <c r="BU565" s="19"/>
      <c r="BV565" s="19"/>
      <c r="BW565" s="19"/>
      <c r="BX565" s="19"/>
      <c r="BY565" s="19"/>
      <c r="BZ565" s="19"/>
      <c r="CA565" s="19"/>
      <c r="CB565" s="19"/>
      <c r="CC565" s="19"/>
      <c r="CD565" s="19"/>
      <c r="CE565" s="19"/>
      <c r="CF565" s="19"/>
      <c r="CG565" s="19"/>
      <c r="CH565" s="19"/>
      <c r="CI565" s="19"/>
      <c r="CJ565" s="19"/>
      <c r="CK565" s="19"/>
      <c r="CL565" s="19"/>
      <c r="CM565" s="19"/>
      <c r="CN565" s="19"/>
      <c r="CO565" s="19"/>
      <c r="CP565" s="19"/>
      <c r="CQ565" s="19"/>
      <c r="CR565" s="19"/>
      <c r="CS565" s="19"/>
      <c r="CT565" s="19"/>
      <c r="CU565" s="19"/>
      <c r="CV565" s="19"/>
      <c r="CW565" s="19"/>
      <c r="CX565" s="19"/>
      <c r="CY565" s="19"/>
      <c r="CZ565" s="19"/>
      <c r="DA565" s="19"/>
      <c r="DB565" s="19"/>
      <c r="DC565" s="19"/>
      <c r="DD565" s="19"/>
      <c r="DE565" s="19"/>
      <c r="DF565" s="19"/>
      <c r="DG565" s="19"/>
      <c r="DH565" s="19"/>
      <c r="DI565" s="19"/>
      <c r="DJ565" s="19"/>
      <c r="DK565" s="19"/>
      <c r="DL565" s="19"/>
      <c r="DM565" s="19"/>
      <c r="DN565" s="19"/>
      <c r="DO565" s="19"/>
      <c r="DP565" s="19"/>
      <c r="DQ565" s="19"/>
      <c r="DR565" s="19"/>
      <c r="DS565" s="19"/>
      <c r="DT565" s="19"/>
      <c r="DU565" s="19"/>
      <c r="DV565" s="19"/>
      <c r="DW565" s="19"/>
    </row>
    <row r="566" spans="68:127" s="62" customFormat="1" ht="77.25" hidden="1" customHeight="1" x14ac:dyDescent="0.5">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c r="DM566" s="19"/>
      <c r="DN566" s="19"/>
      <c r="DO566" s="19"/>
      <c r="DP566" s="19"/>
      <c r="DQ566" s="19"/>
      <c r="DR566" s="19"/>
      <c r="DS566" s="19"/>
      <c r="DT566" s="19"/>
      <c r="DU566" s="19"/>
      <c r="DV566" s="19"/>
      <c r="DW566" s="19"/>
    </row>
    <row r="567" spans="68:127" s="62" customFormat="1" ht="77.25" hidden="1" customHeight="1" x14ac:dyDescent="0.5">
      <c r="BP567" s="19"/>
      <c r="BQ567" s="19"/>
      <c r="BR567" s="19"/>
      <c r="BS567" s="19"/>
      <c r="BT567" s="19"/>
      <c r="BU567" s="19"/>
      <c r="BV567" s="19"/>
      <c r="BW567" s="19"/>
      <c r="BX567" s="19"/>
      <c r="BY567" s="19"/>
      <c r="BZ567" s="19"/>
      <c r="CA567" s="19"/>
      <c r="CB567" s="19"/>
      <c r="CC567" s="19"/>
      <c r="CD567" s="19"/>
      <c r="CE567" s="19"/>
      <c r="CF567" s="19"/>
      <c r="CG567" s="19"/>
      <c r="CH567" s="19"/>
      <c r="CI567" s="19"/>
      <c r="CJ567" s="19"/>
      <c r="CK567" s="19"/>
      <c r="CL567" s="19"/>
      <c r="CM567" s="19"/>
      <c r="CN567" s="19"/>
      <c r="CO567" s="19"/>
      <c r="CP567" s="19"/>
      <c r="CQ567" s="19"/>
      <c r="CR567" s="19"/>
      <c r="CS567" s="19"/>
      <c r="CT567" s="19"/>
      <c r="CU567" s="19"/>
      <c r="CV567" s="19"/>
      <c r="CW567" s="19"/>
      <c r="CX567" s="19"/>
      <c r="CY567" s="19"/>
      <c r="CZ567" s="19"/>
      <c r="DA567" s="19"/>
      <c r="DB567" s="19"/>
      <c r="DC567" s="19"/>
      <c r="DD567" s="19"/>
      <c r="DE567" s="19"/>
      <c r="DF567" s="19"/>
      <c r="DG567" s="19"/>
      <c r="DH567" s="19"/>
      <c r="DI567" s="19"/>
      <c r="DJ567" s="19"/>
      <c r="DK567" s="19"/>
      <c r="DL567" s="19"/>
      <c r="DM567" s="19"/>
      <c r="DN567" s="19"/>
      <c r="DO567" s="19"/>
      <c r="DP567" s="19"/>
      <c r="DQ567" s="19"/>
      <c r="DR567" s="19"/>
      <c r="DS567" s="19"/>
      <c r="DT567" s="19"/>
      <c r="DU567" s="19"/>
      <c r="DV567" s="19"/>
      <c r="DW567" s="19"/>
    </row>
    <row r="568" spans="68:127" s="62" customFormat="1" ht="77.25" hidden="1" customHeight="1" x14ac:dyDescent="0.5">
      <c r="BP568" s="19"/>
      <c r="BQ568" s="19"/>
      <c r="BR568" s="19"/>
      <c r="BS568" s="19"/>
      <c r="BT568" s="19"/>
      <c r="BU568" s="19"/>
      <c r="BV568" s="19"/>
      <c r="BW568" s="19"/>
      <c r="BX568" s="19"/>
      <c r="BY568" s="19"/>
      <c r="BZ568" s="19"/>
      <c r="CA568" s="19"/>
      <c r="CB568" s="19"/>
      <c r="CC568" s="19"/>
      <c r="CD568" s="19"/>
      <c r="CE568" s="19"/>
      <c r="CF568" s="19"/>
      <c r="CG568" s="19"/>
      <c r="CH568" s="19"/>
      <c r="CI568" s="19"/>
      <c r="CJ568" s="19"/>
      <c r="CK568" s="19"/>
      <c r="CL568" s="19"/>
      <c r="CM568" s="19"/>
      <c r="CN568" s="19"/>
      <c r="CO568" s="19"/>
      <c r="CP568" s="19"/>
      <c r="CQ568" s="19"/>
      <c r="CR568" s="19"/>
      <c r="CS568" s="19"/>
      <c r="CT568" s="19"/>
      <c r="CU568" s="19"/>
      <c r="CV568" s="19"/>
      <c r="CW568" s="19"/>
      <c r="CX568" s="19"/>
      <c r="CY568" s="19"/>
      <c r="CZ568" s="19"/>
      <c r="DA568" s="19"/>
      <c r="DB568" s="19"/>
      <c r="DC568" s="19"/>
      <c r="DD568" s="19"/>
      <c r="DE568" s="19"/>
      <c r="DF568" s="19"/>
      <c r="DG568" s="19"/>
      <c r="DH568" s="19"/>
      <c r="DI568" s="19"/>
      <c r="DJ568" s="19"/>
      <c r="DK568" s="19"/>
      <c r="DL568" s="19"/>
      <c r="DM568" s="19"/>
      <c r="DN568" s="19"/>
      <c r="DO568" s="19"/>
      <c r="DP568" s="19"/>
      <c r="DQ568" s="19"/>
      <c r="DR568" s="19"/>
      <c r="DS568" s="19"/>
      <c r="DT568" s="19"/>
      <c r="DU568" s="19"/>
      <c r="DV568" s="19"/>
      <c r="DW568" s="19"/>
    </row>
    <row r="569" spans="68:127" s="62" customFormat="1" ht="77.25" hidden="1" customHeight="1" x14ac:dyDescent="0.5">
      <c r="BP569" s="19"/>
      <c r="BQ569" s="19"/>
      <c r="BR569" s="19"/>
      <c r="BS569" s="19"/>
      <c r="BT569" s="19"/>
      <c r="BU569" s="19"/>
      <c r="BV569" s="19"/>
      <c r="BW569" s="19"/>
      <c r="BX569" s="19"/>
      <c r="BY569" s="19"/>
      <c r="BZ569" s="19"/>
      <c r="CA569" s="19"/>
      <c r="CB569" s="19"/>
      <c r="CC569" s="19"/>
      <c r="CD569" s="19"/>
      <c r="CE569" s="19"/>
      <c r="CF569" s="19"/>
      <c r="CG569" s="19"/>
      <c r="CH569" s="19"/>
      <c r="CI569" s="19"/>
      <c r="CJ569" s="19"/>
      <c r="CK569" s="19"/>
      <c r="CL569" s="19"/>
      <c r="CM569" s="19"/>
      <c r="CN569" s="19"/>
      <c r="CO569" s="19"/>
      <c r="CP569" s="19"/>
      <c r="CQ569" s="19"/>
      <c r="CR569" s="19"/>
      <c r="CS569" s="19"/>
      <c r="CT569" s="19"/>
      <c r="CU569" s="19"/>
      <c r="CV569" s="19"/>
      <c r="CW569" s="19"/>
      <c r="CX569" s="19"/>
      <c r="CY569" s="19"/>
      <c r="CZ569" s="19"/>
      <c r="DA569" s="19"/>
      <c r="DB569" s="19"/>
      <c r="DC569" s="19"/>
      <c r="DD569" s="19"/>
      <c r="DE569" s="19"/>
      <c r="DF569" s="19"/>
      <c r="DG569" s="19"/>
      <c r="DH569" s="19"/>
      <c r="DI569" s="19"/>
      <c r="DJ569" s="19"/>
      <c r="DK569" s="19"/>
      <c r="DL569" s="19"/>
      <c r="DM569" s="19"/>
      <c r="DN569" s="19"/>
      <c r="DO569" s="19"/>
      <c r="DP569" s="19"/>
      <c r="DQ569" s="19"/>
      <c r="DR569" s="19"/>
      <c r="DS569" s="19"/>
      <c r="DT569" s="19"/>
      <c r="DU569" s="19"/>
      <c r="DV569" s="19"/>
      <c r="DW569" s="19"/>
    </row>
    <row r="570" spans="68:127" s="62" customFormat="1" ht="77.25" hidden="1" customHeight="1" x14ac:dyDescent="0.5">
      <c r="BP570" s="19"/>
      <c r="BQ570" s="19"/>
      <c r="BR570" s="19"/>
      <c r="BS570" s="19"/>
      <c r="BT570" s="19"/>
      <c r="BU570" s="19"/>
      <c r="BV570" s="19"/>
      <c r="BW570" s="19"/>
      <c r="BX570" s="19"/>
      <c r="BY570" s="19"/>
      <c r="BZ570" s="19"/>
      <c r="CA570" s="19"/>
      <c r="CB570" s="19"/>
      <c r="CC570" s="19"/>
      <c r="CD570" s="19"/>
      <c r="CE570" s="19"/>
      <c r="CF570" s="19"/>
      <c r="CG570" s="19"/>
      <c r="CH570" s="19"/>
      <c r="CI570" s="19"/>
      <c r="CJ570" s="19"/>
      <c r="CK570" s="19"/>
      <c r="CL570" s="19"/>
      <c r="CM570" s="19"/>
      <c r="CN570" s="19"/>
      <c r="CO570" s="19"/>
      <c r="CP570" s="19"/>
      <c r="CQ570" s="19"/>
      <c r="CR570" s="19"/>
      <c r="CS570" s="19"/>
      <c r="CT570" s="19"/>
      <c r="CU570" s="19"/>
      <c r="CV570" s="19"/>
      <c r="CW570" s="19"/>
      <c r="CX570" s="19"/>
      <c r="CY570" s="19"/>
      <c r="CZ570" s="19"/>
      <c r="DA570" s="19"/>
      <c r="DB570" s="19"/>
      <c r="DC570" s="19"/>
      <c r="DD570" s="19"/>
      <c r="DE570" s="19"/>
      <c r="DF570" s="19"/>
      <c r="DG570" s="19"/>
      <c r="DH570" s="19"/>
      <c r="DI570" s="19"/>
      <c r="DJ570" s="19"/>
      <c r="DK570" s="19"/>
      <c r="DL570" s="19"/>
      <c r="DM570" s="19"/>
      <c r="DN570" s="19"/>
      <c r="DO570" s="19"/>
      <c r="DP570" s="19"/>
      <c r="DQ570" s="19"/>
      <c r="DR570" s="19"/>
      <c r="DS570" s="19"/>
      <c r="DT570" s="19"/>
      <c r="DU570" s="19"/>
      <c r="DV570" s="19"/>
      <c r="DW570" s="19"/>
    </row>
    <row r="571" spans="68:127" s="62" customFormat="1" ht="77.25" hidden="1" customHeight="1" x14ac:dyDescent="0.5">
      <c r="BP571" s="19"/>
      <c r="BQ571" s="19"/>
      <c r="BR571" s="19"/>
      <c r="BS571" s="19"/>
      <c r="BT571" s="19"/>
      <c r="BU571" s="19"/>
      <c r="BV571" s="19"/>
      <c r="BW571" s="19"/>
      <c r="BX571" s="19"/>
      <c r="BY571" s="19"/>
      <c r="BZ571" s="19"/>
      <c r="CA571" s="19"/>
      <c r="CB571" s="19"/>
      <c r="CC571" s="19"/>
      <c r="CD571" s="19"/>
      <c r="CE571" s="19"/>
      <c r="CF571" s="19"/>
      <c r="CG571" s="19"/>
      <c r="CH571" s="19"/>
      <c r="CI571" s="19"/>
      <c r="CJ571" s="19"/>
      <c r="CK571" s="19"/>
      <c r="CL571" s="19"/>
      <c r="CM571" s="19"/>
      <c r="CN571" s="19"/>
      <c r="CO571" s="19"/>
      <c r="CP571" s="19"/>
      <c r="CQ571" s="19"/>
      <c r="CR571" s="19"/>
      <c r="CS571" s="19"/>
      <c r="CT571" s="19"/>
      <c r="CU571" s="19"/>
      <c r="CV571" s="19"/>
      <c r="CW571" s="19"/>
      <c r="CX571" s="19"/>
      <c r="CY571" s="19"/>
      <c r="CZ571" s="19"/>
      <c r="DA571" s="19"/>
      <c r="DB571" s="19"/>
      <c r="DC571" s="19"/>
      <c r="DD571" s="19"/>
      <c r="DE571" s="19"/>
      <c r="DF571" s="19"/>
      <c r="DG571" s="19"/>
      <c r="DH571" s="19"/>
      <c r="DI571" s="19"/>
      <c r="DJ571" s="19"/>
      <c r="DK571" s="19"/>
      <c r="DL571" s="19"/>
      <c r="DM571" s="19"/>
      <c r="DN571" s="19"/>
      <c r="DO571" s="19"/>
      <c r="DP571" s="19"/>
      <c r="DQ571" s="19"/>
      <c r="DR571" s="19"/>
      <c r="DS571" s="19"/>
      <c r="DT571" s="19"/>
      <c r="DU571" s="19"/>
      <c r="DV571" s="19"/>
      <c r="DW571" s="19"/>
    </row>
    <row r="572" spans="68:127" s="62" customFormat="1" ht="77.25" hidden="1" customHeight="1" x14ac:dyDescent="0.5">
      <c r="BP572" s="19"/>
      <c r="BQ572" s="19"/>
      <c r="BR572" s="19"/>
      <c r="BS572" s="19"/>
      <c r="BT572" s="19"/>
      <c r="BU572" s="19"/>
      <c r="BV572" s="19"/>
      <c r="BW572" s="19"/>
      <c r="BX572" s="19"/>
      <c r="BY572" s="19"/>
      <c r="BZ572" s="19"/>
      <c r="CA572" s="19"/>
      <c r="CB572" s="19"/>
      <c r="CC572" s="19"/>
      <c r="CD572" s="19"/>
      <c r="CE572" s="19"/>
      <c r="CF572" s="19"/>
      <c r="CG572" s="19"/>
      <c r="CH572" s="19"/>
      <c r="CI572" s="19"/>
      <c r="CJ572" s="19"/>
      <c r="CK572" s="19"/>
      <c r="CL572" s="19"/>
      <c r="CM572" s="19"/>
      <c r="CN572" s="19"/>
      <c r="CO572" s="19"/>
      <c r="CP572" s="19"/>
      <c r="CQ572" s="19"/>
      <c r="CR572" s="19"/>
      <c r="CS572" s="19"/>
      <c r="CT572" s="19"/>
      <c r="CU572" s="19"/>
      <c r="CV572" s="19"/>
      <c r="CW572" s="19"/>
      <c r="CX572" s="19"/>
      <c r="CY572" s="19"/>
      <c r="CZ572" s="19"/>
      <c r="DA572" s="19"/>
      <c r="DB572" s="19"/>
      <c r="DC572" s="19"/>
      <c r="DD572" s="19"/>
      <c r="DE572" s="19"/>
      <c r="DF572" s="19"/>
      <c r="DG572" s="19"/>
      <c r="DH572" s="19"/>
      <c r="DI572" s="19"/>
      <c r="DJ572" s="19"/>
      <c r="DK572" s="19"/>
      <c r="DL572" s="19"/>
      <c r="DM572" s="19"/>
      <c r="DN572" s="19"/>
      <c r="DO572" s="19"/>
      <c r="DP572" s="19"/>
      <c r="DQ572" s="19"/>
      <c r="DR572" s="19"/>
      <c r="DS572" s="19"/>
      <c r="DT572" s="19"/>
      <c r="DU572" s="19"/>
      <c r="DV572" s="19"/>
      <c r="DW572" s="19"/>
    </row>
    <row r="573" spans="68:127" s="62" customFormat="1" ht="77.25" hidden="1" customHeight="1" x14ac:dyDescent="0.5">
      <c r="BP573" s="19"/>
      <c r="BQ573" s="19"/>
      <c r="BR573" s="19"/>
      <c r="BS573" s="19"/>
      <c r="BT573" s="19"/>
      <c r="BU573" s="19"/>
      <c r="BV573" s="19"/>
      <c r="BW573" s="19"/>
      <c r="BX573" s="19"/>
      <c r="BY573" s="19"/>
      <c r="BZ573" s="19"/>
      <c r="CA573" s="19"/>
      <c r="CB573" s="19"/>
      <c r="CC573" s="19"/>
      <c r="CD573" s="19"/>
      <c r="CE573" s="19"/>
      <c r="CF573" s="19"/>
      <c r="CG573" s="19"/>
      <c r="CH573" s="19"/>
      <c r="CI573" s="19"/>
      <c r="CJ573" s="19"/>
      <c r="CK573" s="19"/>
      <c r="CL573" s="19"/>
      <c r="CM573" s="19"/>
      <c r="CN573" s="19"/>
      <c r="CO573" s="19"/>
      <c r="CP573" s="19"/>
      <c r="CQ573" s="19"/>
      <c r="CR573" s="19"/>
      <c r="CS573" s="19"/>
      <c r="CT573" s="19"/>
      <c r="CU573" s="19"/>
      <c r="CV573" s="19"/>
      <c r="CW573" s="19"/>
      <c r="CX573" s="19"/>
      <c r="CY573" s="19"/>
      <c r="CZ573" s="19"/>
      <c r="DA573" s="19"/>
      <c r="DB573" s="19"/>
      <c r="DC573" s="19"/>
      <c r="DD573" s="19"/>
      <c r="DE573" s="19"/>
      <c r="DF573" s="19"/>
      <c r="DG573" s="19"/>
      <c r="DH573" s="19"/>
      <c r="DI573" s="19"/>
      <c r="DJ573" s="19"/>
      <c r="DK573" s="19"/>
      <c r="DL573" s="19"/>
      <c r="DM573" s="19"/>
      <c r="DN573" s="19"/>
      <c r="DO573" s="19"/>
      <c r="DP573" s="19"/>
      <c r="DQ573" s="19"/>
      <c r="DR573" s="19"/>
      <c r="DS573" s="19"/>
      <c r="DT573" s="19"/>
      <c r="DU573" s="19"/>
      <c r="DV573" s="19"/>
      <c r="DW573" s="19"/>
    </row>
    <row r="574" spans="68:127" s="62" customFormat="1" ht="77.25" hidden="1" customHeight="1" x14ac:dyDescent="0.5">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c r="DM574" s="19"/>
      <c r="DN574" s="19"/>
      <c r="DO574" s="19"/>
      <c r="DP574" s="19"/>
      <c r="DQ574" s="19"/>
      <c r="DR574" s="19"/>
      <c r="DS574" s="19"/>
      <c r="DT574" s="19"/>
      <c r="DU574" s="19"/>
      <c r="DV574" s="19"/>
      <c r="DW574" s="19"/>
    </row>
    <row r="575" spans="68:127" s="62" customFormat="1" ht="77.25" hidden="1" customHeight="1" x14ac:dyDescent="0.5">
      <c r="BP575" s="19"/>
      <c r="BQ575" s="19"/>
      <c r="BR575" s="19"/>
      <c r="BS575" s="19"/>
      <c r="BT575" s="19"/>
      <c r="BU575" s="19"/>
      <c r="BV575" s="19"/>
      <c r="BW575" s="19"/>
      <c r="BX575" s="19"/>
      <c r="BY575" s="19"/>
      <c r="BZ575" s="19"/>
      <c r="CA575" s="19"/>
      <c r="CB575" s="19"/>
      <c r="CC575" s="19"/>
      <c r="CD575" s="19"/>
      <c r="CE575" s="19"/>
      <c r="CF575" s="19"/>
      <c r="CG575" s="19"/>
      <c r="CH575" s="19"/>
      <c r="CI575" s="19"/>
      <c r="CJ575" s="19"/>
      <c r="CK575" s="19"/>
      <c r="CL575" s="19"/>
      <c r="CM575" s="19"/>
      <c r="CN575" s="19"/>
      <c r="CO575" s="19"/>
      <c r="CP575" s="19"/>
      <c r="CQ575" s="19"/>
      <c r="CR575" s="19"/>
      <c r="CS575" s="19"/>
      <c r="CT575" s="19"/>
      <c r="CU575" s="19"/>
      <c r="CV575" s="19"/>
      <c r="CW575" s="19"/>
      <c r="CX575" s="19"/>
      <c r="CY575" s="19"/>
      <c r="CZ575" s="19"/>
      <c r="DA575" s="19"/>
      <c r="DB575" s="19"/>
      <c r="DC575" s="19"/>
      <c r="DD575" s="19"/>
      <c r="DE575" s="19"/>
      <c r="DF575" s="19"/>
      <c r="DG575" s="19"/>
      <c r="DH575" s="19"/>
      <c r="DI575" s="19"/>
      <c r="DJ575" s="19"/>
      <c r="DK575" s="19"/>
      <c r="DL575" s="19"/>
      <c r="DM575" s="19"/>
      <c r="DN575" s="19"/>
      <c r="DO575" s="19"/>
      <c r="DP575" s="19"/>
      <c r="DQ575" s="19"/>
      <c r="DR575" s="19"/>
      <c r="DS575" s="19"/>
      <c r="DT575" s="19"/>
      <c r="DU575" s="19"/>
      <c r="DV575" s="19"/>
      <c r="DW575" s="19"/>
    </row>
    <row r="576" spans="68:127" s="62" customFormat="1" ht="77.25" hidden="1" customHeight="1" x14ac:dyDescent="0.5">
      <c r="BP576" s="19"/>
      <c r="BQ576" s="19"/>
      <c r="BR576" s="19"/>
      <c r="BS576" s="19"/>
      <c r="BT576" s="19"/>
      <c r="BU576" s="19"/>
      <c r="BV576" s="19"/>
      <c r="BW576" s="19"/>
      <c r="BX576" s="19"/>
      <c r="BY576" s="19"/>
      <c r="BZ576" s="19"/>
      <c r="CA576" s="19"/>
      <c r="CB576" s="19"/>
      <c r="CC576" s="19"/>
      <c r="CD576" s="19"/>
      <c r="CE576" s="19"/>
      <c r="CF576" s="19"/>
      <c r="CG576" s="19"/>
      <c r="CH576" s="19"/>
      <c r="CI576" s="19"/>
      <c r="CJ576" s="19"/>
      <c r="CK576" s="19"/>
      <c r="CL576" s="19"/>
      <c r="CM576" s="19"/>
      <c r="CN576" s="19"/>
      <c r="CO576" s="19"/>
      <c r="CP576" s="19"/>
      <c r="CQ576" s="19"/>
      <c r="CR576" s="19"/>
      <c r="CS576" s="19"/>
      <c r="CT576" s="19"/>
      <c r="CU576" s="19"/>
      <c r="CV576" s="19"/>
      <c r="CW576" s="19"/>
      <c r="CX576" s="19"/>
      <c r="CY576" s="19"/>
      <c r="CZ576" s="19"/>
      <c r="DA576" s="19"/>
      <c r="DB576" s="19"/>
      <c r="DC576" s="19"/>
      <c r="DD576" s="19"/>
      <c r="DE576" s="19"/>
      <c r="DF576" s="19"/>
      <c r="DG576" s="19"/>
      <c r="DH576" s="19"/>
      <c r="DI576" s="19"/>
      <c r="DJ576" s="19"/>
      <c r="DK576" s="19"/>
      <c r="DL576" s="19"/>
      <c r="DM576" s="19"/>
      <c r="DN576" s="19"/>
      <c r="DO576" s="19"/>
      <c r="DP576" s="19"/>
      <c r="DQ576" s="19"/>
      <c r="DR576" s="19"/>
      <c r="DS576" s="19"/>
      <c r="DT576" s="19"/>
      <c r="DU576" s="19"/>
      <c r="DV576" s="19"/>
      <c r="DW576" s="19"/>
    </row>
    <row r="577" spans="1:127" s="62" customFormat="1" ht="77.25" hidden="1" customHeight="1" x14ac:dyDescent="0.5">
      <c r="BP577" s="19"/>
      <c r="BQ577" s="19"/>
      <c r="BR577" s="19"/>
      <c r="BS577" s="19"/>
      <c r="BT577" s="19"/>
      <c r="BU577" s="19"/>
      <c r="BV577" s="19"/>
      <c r="BW577" s="19"/>
      <c r="BX577" s="19"/>
      <c r="BY577" s="19"/>
      <c r="BZ577" s="19"/>
      <c r="CA577" s="19"/>
      <c r="CB577" s="19"/>
      <c r="CC577" s="19"/>
      <c r="CD577" s="19"/>
      <c r="CE577" s="19"/>
      <c r="CF577" s="19"/>
      <c r="CG577" s="19"/>
      <c r="CH577" s="19"/>
      <c r="CI577" s="19"/>
      <c r="CJ577" s="19"/>
      <c r="CK577" s="19"/>
      <c r="CL577" s="19"/>
      <c r="CM577" s="19"/>
      <c r="CN577" s="19"/>
      <c r="CO577" s="19"/>
      <c r="CP577" s="19"/>
      <c r="CQ577" s="19"/>
      <c r="CR577" s="19"/>
      <c r="CS577" s="19"/>
      <c r="CT577" s="19"/>
      <c r="CU577" s="19"/>
      <c r="CV577" s="19"/>
      <c r="CW577" s="19"/>
      <c r="CX577" s="19"/>
      <c r="CY577" s="19"/>
      <c r="CZ577" s="19"/>
      <c r="DA577" s="19"/>
      <c r="DB577" s="19"/>
      <c r="DC577" s="19"/>
      <c r="DD577" s="19"/>
      <c r="DE577" s="19"/>
      <c r="DF577" s="19"/>
      <c r="DG577" s="19"/>
      <c r="DH577" s="19"/>
      <c r="DI577" s="19"/>
      <c r="DJ577" s="19"/>
      <c r="DK577" s="19"/>
      <c r="DL577" s="19"/>
      <c r="DM577" s="19"/>
      <c r="DN577" s="19"/>
      <c r="DO577" s="19"/>
      <c r="DP577" s="19"/>
      <c r="DQ577" s="19"/>
      <c r="DR577" s="19"/>
      <c r="DS577" s="19"/>
      <c r="DT577" s="19"/>
      <c r="DU577" s="19"/>
      <c r="DV577" s="19"/>
      <c r="DW577" s="19"/>
    </row>
    <row r="578" spans="1:127" s="62" customFormat="1" ht="77.25" hidden="1" customHeight="1" x14ac:dyDescent="0.5">
      <c r="BP578" s="19"/>
      <c r="BQ578" s="19"/>
      <c r="BR578" s="19"/>
      <c r="BS578" s="19"/>
      <c r="BT578" s="19"/>
      <c r="BU578" s="19"/>
      <c r="BV578" s="19"/>
      <c r="BW578" s="19"/>
      <c r="BX578" s="19"/>
      <c r="BY578" s="19"/>
      <c r="BZ578" s="19"/>
      <c r="CA578" s="19"/>
      <c r="CB578" s="19"/>
      <c r="CC578" s="19"/>
      <c r="CD578" s="19"/>
      <c r="CE578" s="19"/>
      <c r="CF578" s="19"/>
      <c r="CG578" s="19"/>
      <c r="CH578" s="19"/>
      <c r="CI578" s="19"/>
      <c r="CJ578" s="19"/>
      <c r="CK578" s="19"/>
      <c r="CL578" s="19"/>
      <c r="CM578" s="19"/>
      <c r="CN578" s="19"/>
      <c r="CO578" s="19"/>
      <c r="CP578" s="19"/>
      <c r="CQ578" s="19"/>
      <c r="CR578" s="19"/>
      <c r="CS578" s="19"/>
      <c r="CT578" s="19"/>
      <c r="CU578" s="19"/>
      <c r="CV578" s="19"/>
      <c r="CW578" s="19"/>
      <c r="CX578" s="19"/>
      <c r="CY578" s="19"/>
      <c r="CZ578" s="19"/>
      <c r="DA578" s="19"/>
      <c r="DB578" s="19"/>
      <c r="DC578" s="19"/>
      <c r="DD578" s="19"/>
      <c r="DE578" s="19"/>
      <c r="DF578" s="19"/>
      <c r="DG578" s="19"/>
      <c r="DH578" s="19"/>
      <c r="DI578" s="19"/>
      <c r="DJ578" s="19"/>
      <c r="DK578" s="19"/>
      <c r="DL578" s="19"/>
      <c r="DM578" s="19"/>
      <c r="DN578" s="19"/>
      <c r="DO578" s="19"/>
      <c r="DP578" s="19"/>
      <c r="DQ578" s="19"/>
      <c r="DR578" s="19"/>
      <c r="DS578" s="19"/>
      <c r="DT578" s="19"/>
      <c r="DU578" s="19"/>
      <c r="DV578" s="19"/>
      <c r="DW578" s="19"/>
    </row>
    <row r="579" spans="1:127" s="62" customFormat="1" ht="77.25" hidden="1" customHeight="1" x14ac:dyDescent="0.5">
      <c r="BP579" s="19"/>
      <c r="BQ579" s="19"/>
      <c r="BR579" s="19"/>
      <c r="BS579" s="19"/>
      <c r="BT579" s="19"/>
      <c r="BU579" s="19"/>
      <c r="BV579" s="19"/>
      <c r="BW579" s="19"/>
      <c r="BX579" s="19"/>
      <c r="BY579" s="19"/>
      <c r="BZ579" s="19"/>
      <c r="CA579" s="19"/>
      <c r="CB579" s="19"/>
      <c r="CC579" s="19"/>
      <c r="CD579" s="19"/>
      <c r="CE579" s="19"/>
      <c r="CF579" s="19"/>
      <c r="CG579" s="19"/>
      <c r="CH579" s="19"/>
      <c r="CI579" s="19"/>
      <c r="CJ579" s="19"/>
      <c r="CK579" s="19"/>
      <c r="CL579" s="19"/>
      <c r="CM579" s="19"/>
      <c r="CN579" s="19"/>
      <c r="CO579" s="19"/>
      <c r="CP579" s="19"/>
      <c r="CQ579" s="19"/>
      <c r="CR579" s="19"/>
      <c r="CS579" s="19"/>
      <c r="CT579" s="19"/>
      <c r="CU579" s="19"/>
      <c r="CV579" s="19"/>
      <c r="CW579" s="19"/>
      <c r="CX579" s="19"/>
      <c r="CY579" s="19"/>
      <c r="CZ579" s="19"/>
      <c r="DA579" s="19"/>
      <c r="DB579" s="19"/>
      <c r="DC579" s="19"/>
      <c r="DD579" s="19"/>
      <c r="DE579" s="19"/>
      <c r="DF579" s="19"/>
      <c r="DG579" s="19"/>
      <c r="DH579" s="19"/>
      <c r="DI579" s="19"/>
      <c r="DJ579" s="19"/>
      <c r="DK579" s="19"/>
      <c r="DL579" s="19"/>
      <c r="DM579" s="19"/>
      <c r="DN579" s="19"/>
      <c r="DO579" s="19"/>
      <c r="DP579" s="19"/>
      <c r="DQ579" s="19"/>
      <c r="DR579" s="19"/>
      <c r="DS579" s="19"/>
      <c r="DT579" s="19"/>
      <c r="DU579" s="19"/>
      <c r="DV579" s="19"/>
      <c r="DW579" s="19"/>
    </row>
    <row r="580" spans="1:127" s="62" customFormat="1" ht="77.25" hidden="1" customHeight="1" x14ac:dyDescent="0.5">
      <c r="BP580" s="19"/>
      <c r="BQ580" s="19"/>
      <c r="BR580" s="19"/>
      <c r="BS580" s="19"/>
      <c r="BT580" s="19"/>
      <c r="BU580" s="19"/>
      <c r="BV580" s="19"/>
      <c r="BW580" s="19"/>
      <c r="BX580" s="19"/>
      <c r="BY580" s="19"/>
      <c r="BZ580" s="19"/>
      <c r="CA580" s="19"/>
      <c r="CB580" s="19"/>
      <c r="CC580" s="19"/>
      <c r="CD580" s="19"/>
      <c r="CE580" s="19"/>
      <c r="CF580" s="19"/>
      <c r="CG580" s="19"/>
      <c r="CH580" s="19"/>
      <c r="CI580" s="19"/>
      <c r="CJ580" s="19"/>
      <c r="CK580" s="19"/>
      <c r="CL580" s="19"/>
      <c r="CM580" s="19"/>
      <c r="CN580" s="19"/>
      <c r="CO580" s="19"/>
      <c r="CP580" s="19"/>
      <c r="CQ580" s="19"/>
      <c r="CR580" s="19"/>
      <c r="CS580" s="19"/>
      <c r="CT580" s="19"/>
      <c r="CU580" s="19"/>
      <c r="CV580" s="19"/>
      <c r="CW580" s="19"/>
      <c r="CX580" s="19"/>
      <c r="CY580" s="19"/>
      <c r="CZ580" s="19"/>
      <c r="DA580" s="19"/>
      <c r="DB580" s="19"/>
      <c r="DC580" s="19"/>
      <c r="DD580" s="19"/>
      <c r="DE580" s="19"/>
      <c r="DF580" s="19"/>
      <c r="DG580" s="19"/>
      <c r="DH580" s="19"/>
      <c r="DI580" s="19"/>
      <c r="DJ580" s="19"/>
      <c r="DK580" s="19"/>
      <c r="DL580" s="19"/>
      <c r="DM580" s="19"/>
      <c r="DN580" s="19"/>
      <c r="DO580" s="19"/>
      <c r="DP580" s="19"/>
      <c r="DQ580" s="19"/>
      <c r="DR580" s="19"/>
      <c r="DS580" s="19"/>
      <c r="DT580" s="19"/>
      <c r="DU580" s="19"/>
      <c r="DV580" s="19"/>
      <c r="DW580" s="19"/>
    </row>
    <row r="581" spans="1:127" s="62" customFormat="1" ht="77.25" hidden="1" customHeight="1" x14ac:dyDescent="0.5">
      <c r="BP581" s="19"/>
      <c r="BQ581" s="19"/>
      <c r="BR581" s="19"/>
      <c r="BS581" s="19"/>
      <c r="BT581" s="19"/>
      <c r="BU581" s="19"/>
      <c r="BV581" s="19"/>
      <c r="BW581" s="19"/>
      <c r="BX581" s="19"/>
      <c r="BY581" s="19"/>
      <c r="BZ581" s="19"/>
      <c r="CA581" s="19"/>
      <c r="CB581" s="19"/>
      <c r="CC581" s="19"/>
      <c r="CD581" s="19"/>
      <c r="CE581" s="19"/>
      <c r="CF581" s="19"/>
      <c r="CG581" s="19"/>
      <c r="CH581" s="19"/>
      <c r="CI581" s="19"/>
      <c r="CJ581" s="19"/>
      <c r="CK581" s="19"/>
      <c r="CL581" s="19"/>
      <c r="CM581" s="19"/>
      <c r="CN581" s="19"/>
      <c r="CO581" s="19"/>
      <c r="CP581" s="19"/>
      <c r="CQ581" s="19"/>
      <c r="CR581" s="19"/>
      <c r="CS581" s="19"/>
      <c r="CT581" s="19"/>
      <c r="CU581" s="19"/>
      <c r="CV581" s="19"/>
      <c r="CW581" s="19"/>
      <c r="CX581" s="19"/>
      <c r="CY581" s="19"/>
      <c r="CZ581" s="19"/>
      <c r="DA581" s="19"/>
      <c r="DB581" s="19"/>
      <c r="DC581" s="19"/>
      <c r="DD581" s="19"/>
      <c r="DE581" s="19"/>
      <c r="DF581" s="19"/>
      <c r="DG581" s="19"/>
      <c r="DH581" s="19"/>
      <c r="DI581" s="19"/>
      <c r="DJ581" s="19"/>
      <c r="DK581" s="19"/>
      <c r="DL581" s="19"/>
      <c r="DM581" s="19"/>
      <c r="DN581" s="19"/>
      <c r="DO581" s="19"/>
      <c r="DP581" s="19"/>
      <c r="DQ581" s="19"/>
      <c r="DR581" s="19"/>
      <c r="DS581" s="19"/>
      <c r="DT581" s="19"/>
      <c r="DU581" s="19"/>
      <c r="DV581" s="19"/>
      <c r="DW581" s="19"/>
    </row>
    <row r="582" spans="1:127" s="62" customFormat="1" ht="77.25" hidden="1" customHeight="1" x14ac:dyDescent="0.5">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c r="DV582" s="19"/>
      <c r="DW582" s="19"/>
    </row>
    <row r="583" spans="1:127" s="62" customFormat="1" ht="77.25" hidden="1" customHeight="1" x14ac:dyDescent="0.5">
      <c r="BP583" s="19"/>
      <c r="BQ583" s="19"/>
      <c r="BR583" s="19"/>
      <c r="BS583" s="19"/>
      <c r="BT583" s="19"/>
      <c r="BU583" s="19"/>
      <c r="BV583" s="19"/>
      <c r="BW583" s="19"/>
      <c r="BX583" s="19"/>
      <c r="BY583" s="19"/>
      <c r="BZ583" s="19"/>
      <c r="CA583" s="19"/>
      <c r="CB583" s="19"/>
      <c r="CC583" s="19"/>
      <c r="CD583" s="19"/>
      <c r="CE583" s="19"/>
      <c r="CF583" s="19"/>
      <c r="CG583" s="19"/>
      <c r="CH583" s="19"/>
      <c r="CI583" s="19"/>
      <c r="CJ583" s="19"/>
      <c r="CK583" s="19"/>
      <c r="CL583" s="19"/>
      <c r="CM583" s="19"/>
      <c r="CN583" s="19"/>
      <c r="CO583" s="19"/>
      <c r="CP583" s="19"/>
      <c r="CQ583" s="19"/>
      <c r="CR583" s="19"/>
      <c r="CS583" s="19"/>
      <c r="CT583" s="19"/>
      <c r="CU583" s="19"/>
      <c r="CV583" s="19"/>
      <c r="CW583" s="19"/>
      <c r="CX583" s="19"/>
      <c r="CY583" s="19"/>
      <c r="CZ583" s="19"/>
      <c r="DA583" s="19"/>
      <c r="DB583" s="19"/>
      <c r="DC583" s="19"/>
      <c r="DD583" s="19"/>
      <c r="DE583" s="19"/>
      <c r="DF583" s="19"/>
      <c r="DG583" s="19"/>
      <c r="DH583" s="19"/>
      <c r="DI583" s="19"/>
      <c r="DJ583" s="19"/>
      <c r="DK583" s="19"/>
      <c r="DL583" s="19"/>
      <c r="DM583" s="19"/>
      <c r="DN583" s="19"/>
      <c r="DO583" s="19"/>
      <c r="DP583" s="19"/>
      <c r="DQ583" s="19"/>
      <c r="DR583" s="19"/>
      <c r="DS583" s="19"/>
      <c r="DT583" s="19"/>
      <c r="DU583" s="19"/>
      <c r="DV583" s="19"/>
      <c r="DW583" s="19"/>
    </row>
    <row r="584" spans="1:127" s="62" customFormat="1" ht="77.25" hidden="1" customHeight="1" x14ac:dyDescent="0.5">
      <c r="BP584" s="19"/>
      <c r="BQ584" s="19"/>
      <c r="BR584" s="19"/>
      <c r="BS584" s="19"/>
      <c r="BT584" s="19"/>
      <c r="BU584" s="19"/>
      <c r="BV584" s="19"/>
      <c r="BW584" s="19"/>
      <c r="BX584" s="19"/>
      <c r="BY584" s="19"/>
      <c r="BZ584" s="19"/>
      <c r="CA584" s="19"/>
      <c r="CB584" s="19"/>
      <c r="CC584" s="19"/>
      <c r="CD584" s="19"/>
      <c r="CE584" s="19"/>
      <c r="CF584" s="19"/>
      <c r="CG584" s="19"/>
      <c r="CH584" s="19"/>
      <c r="CI584" s="19"/>
      <c r="CJ584" s="19"/>
      <c r="CK584" s="19"/>
      <c r="CL584" s="19"/>
      <c r="CM584" s="19"/>
      <c r="CN584" s="19"/>
      <c r="CO584" s="19"/>
      <c r="CP584" s="19"/>
      <c r="CQ584" s="19"/>
      <c r="CR584" s="19"/>
      <c r="CS584" s="19"/>
      <c r="CT584" s="19"/>
      <c r="CU584" s="19"/>
      <c r="CV584" s="19"/>
      <c r="CW584" s="19"/>
      <c r="CX584" s="19"/>
      <c r="CY584" s="19"/>
      <c r="CZ584" s="19"/>
      <c r="DA584" s="19"/>
      <c r="DB584" s="19"/>
      <c r="DC584" s="19"/>
      <c r="DD584" s="19"/>
      <c r="DE584" s="19"/>
      <c r="DF584" s="19"/>
      <c r="DG584" s="19"/>
      <c r="DH584" s="19"/>
      <c r="DI584" s="19"/>
      <c r="DJ584" s="19"/>
      <c r="DK584" s="19"/>
      <c r="DL584" s="19"/>
      <c r="DM584" s="19"/>
      <c r="DN584" s="19"/>
      <c r="DO584" s="19"/>
      <c r="DP584" s="19"/>
      <c r="DQ584" s="19"/>
      <c r="DR584" s="19"/>
      <c r="DS584" s="19"/>
      <c r="DT584" s="19"/>
      <c r="DU584" s="19"/>
      <c r="DV584" s="19"/>
      <c r="DW584" s="19"/>
    </row>
    <row r="585" spans="1:127" s="62" customFormat="1" ht="77.25" hidden="1" customHeight="1" x14ac:dyDescent="0.5">
      <c r="BP585" s="19"/>
      <c r="BQ585" s="19"/>
      <c r="BR585" s="19"/>
      <c r="BS585" s="19"/>
      <c r="BT585" s="19"/>
      <c r="BU585" s="19"/>
      <c r="BV585" s="19"/>
      <c r="BW585" s="19"/>
      <c r="BX585" s="19"/>
      <c r="BY585" s="19"/>
      <c r="BZ585" s="19"/>
      <c r="CA585" s="19"/>
      <c r="CB585" s="19"/>
      <c r="CC585" s="19"/>
      <c r="CD585" s="19"/>
      <c r="CE585" s="19"/>
      <c r="CF585" s="19"/>
      <c r="CG585" s="19"/>
      <c r="CH585" s="19"/>
      <c r="CI585" s="19"/>
      <c r="CJ585" s="19"/>
      <c r="CK585" s="19"/>
      <c r="CL585" s="19"/>
      <c r="CM585" s="19"/>
      <c r="CN585" s="19"/>
      <c r="CO585" s="19"/>
      <c r="CP585" s="19"/>
      <c r="CQ585" s="19"/>
      <c r="CR585" s="19"/>
      <c r="CS585" s="19"/>
      <c r="CT585" s="19"/>
      <c r="CU585" s="19"/>
      <c r="CV585" s="19"/>
      <c r="CW585" s="19"/>
      <c r="CX585" s="19"/>
      <c r="CY585" s="19"/>
      <c r="CZ585" s="19"/>
      <c r="DA585" s="19"/>
      <c r="DB585" s="19"/>
      <c r="DC585" s="19"/>
      <c r="DD585" s="19"/>
      <c r="DE585" s="19"/>
      <c r="DF585" s="19"/>
      <c r="DG585" s="19"/>
      <c r="DH585" s="19"/>
      <c r="DI585" s="19"/>
      <c r="DJ585" s="19"/>
      <c r="DK585" s="19"/>
      <c r="DL585" s="19"/>
      <c r="DM585" s="19"/>
      <c r="DN585" s="19"/>
      <c r="DO585" s="19"/>
      <c r="DP585" s="19"/>
      <c r="DQ585" s="19"/>
      <c r="DR585" s="19"/>
      <c r="DS585" s="19"/>
      <c r="DT585" s="19"/>
      <c r="DU585" s="19"/>
      <c r="DV585" s="19"/>
      <c r="DW585" s="19"/>
    </row>
    <row r="586" spans="1:127" ht="77.25" hidden="1" customHeight="1" x14ac:dyDescent="0.5">
      <c r="A586" s="62"/>
      <c r="B586" s="62"/>
      <c r="C586" s="62"/>
      <c r="D586" s="62"/>
      <c r="E586" s="62"/>
      <c r="F586" s="62"/>
      <c r="G586" s="62"/>
      <c r="H586" s="62"/>
    </row>
  </sheetData>
  <sheetProtection algorithmName="SHA-512" hashValue="kMbZx+KN2GgyATk3bkvEx8qqu4smJpC88s87qQGiwLWN8MSi1mcV6ooflus1TnN/jZ6lNGuv/in8qB+iyHQWZQ==" saltValue="Q1YS+yiXKRTWErXcYEWvvA==" spinCount="100000" sheet="1" objects="1" scenarios="1" selectLockedCells="1" selectUnlockedCells="1"/>
  <mergeCells count="370">
    <mergeCell ref="E383:H383"/>
    <mergeCell ref="A355:D355"/>
    <mergeCell ref="E355:H355"/>
    <mergeCell ref="A354:H354"/>
    <mergeCell ref="A382:D382"/>
    <mergeCell ref="A383:D383"/>
    <mergeCell ref="F2:G2"/>
    <mergeCell ref="A457:I458"/>
    <mergeCell ref="A285:D285"/>
    <mergeCell ref="A289:D289"/>
    <mergeCell ref="A290:D290"/>
    <mergeCell ref="E289:H289"/>
    <mergeCell ref="E290:H290"/>
    <mergeCell ref="E285:H285"/>
    <mergeCell ref="E431:H431"/>
    <mergeCell ref="E432:H432"/>
    <mergeCell ref="E433:H433"/>
    <mergeCell ref="E434:H434"/>
    <mergeCell ref="E435:H435"/>
    <mergeCell ref="E436:H436"/>
    <mergeCell ref="E437:H437"/>
    <mergeCell ref="E438:H438"/>
    <mergeCell ref="E439:H439"/>
    <mergeCell ref="A440:B440"/>
    <mergeCell ref="A425:H425"/>
    <mergeCell ref="A384:H384"/>
    <mergeCell ref="A387:D387"/>
    <mergeCell ref="A388:D388"/>
    <mergeCell ref="A389:D389"/>
    <mergeCell ref="A390:D390"/>
    <mergeCell ref="A391:D391"/>
    <mergeCell ref="A392:D392"/>
    <mergeCell ref="A393:D393"/>
    <mergeCell ref="A386:D386"/>
    <mergeCell ref="E389:H389"/>
    <mergeCell ref="E390:H390"/>
    <mergeCell ref="E386:H386"/>
    <mergeCell ref="E393:H393"/>
    <mergeCell ref="E385:H385"/>
    <mergeCell ref="E410:H410"/>
    <mergeCell ref="E411:H411"/>
    <mergeCell ref="E412:H412"/>
    <mergeCell ref="A385:D385"/>
    <mergeCell ref="E387:H387"/>
    <mergeCell ref="E388:H388"/>
    <mergeCell ref="E391:H391"/>
    <mergeCell ref="A360:D360"/>
    <mergeCell ref="A361:D361"/>
    <mergeCell ref="A362:D362"/>
    <mergeCell ref="A363:D363"/>
    <mergeCell ref="A364:D364"/>
    <mergeCell ref="A365:D365"/>
    <mergeCell ref="A366:D366"/>
    <mergeCell ref="A367:D367"/>
    <mergeCell ref="A368:D368"/>
    <mergeCell ref="E352:H352"/>
    <mergeCell ref="A346:H346"/>
    <mergeCell ref="A353:H353"/>
    <mergeCell ref="A349:D349"/>
    <mergeCell ref="E349:H349"/>
    <mergeCell ref="E350:H350"/>
    <mergeCell ref="E351:H351"/>
    <mergeCell ref="A350:D350"/>
    <mergeCell ref="A351:D351"/>
    <mergeCell ref="A430:B430"/>
    <mergeCell ref="C430:D430"/>
    <mergeCell ref="E430:H430"/>
    <mergeCell ref="A433:B433"/>
    <mergeCell ref="A434:B434"/>
    <mergeCell ref="A431:B431"/>
    <mergeCell ref="A432:B432"/>
    <mergeCell ref="C431:D440"/>
    <mergeCell ref="A439:B439"/>
    <mergeCell ref="E440:H440"/>
    <mergeCell ref="A435:B435"/>
    <mergeCell ref="E392:H392"/>
    <mergeCell ref="A394:D394"/>
    <mergeCell ref="E402:H402"/>
    <mergeCell ref="E404:H404"/>
    <mergeCell ref="A402:D402"/>
    <mergeCell ref="A404:D404"/>
    <mergeCell ref="E394:H394"/>
    <mergeCell ref="E395:H395"/>
    <mergeCell ref="E400:H400"/>
    <mergeCell ref="E401:H401"/>
    <mergeCell ref="A395:D395"/>
    <mergeCell ref="A396:D396"/>
    <mergeCell ref="A397:D397"/>
    <mergeCell ref="A403:D403"/>
    <mergeCell ref="E398:H398"/>
    <mergeCell ref="E399:H399"/>
    <mergeCell ref="E396:H396"/>
    <mergeCell ref="A398:D398"/>
    <mergeCell ref="A399:D399"/>
    <mergeCell ref="A400:D400"/>
    <mergeCell ref="A401:D401"/>
    <mergeCell ref="E403:H403"/>
    <mergeCell ref="E397:H397"/>
    <mergeCell ref="A452:D452"/>
    <mergeCell ref="A453:D453"/>
    <mergeCell ref="A454:D454"/>
    <mergeCell ref="A449:D449"/>
    <mergeCell ref="A450:D450"/>
    <mergeCell ref="A451:D451"/>
    <mergeCell ref="E449:H449"/>
    <mergeCell ref="E450:H450"/>
    <mergeCell ref="E451:H451"/>
    <mergeCell ref="E452:H452"/>
    <mergeCell ref="E453:H453"/>
    <mergeCell ref="E454:H454"/>
    <mergeCell ref="E447:H447"/>
    <mergeCell ref="E448:H448"/>
    <mergeCell ref="A446:H446"/>
    <mergeCell ref="A447:D447"/>
    <mergeCell ref="A448:D448"/>
    <mergeCell ref="A419:D419"/>
    <mergeCell ref="A420:D420"/>
    <mergeCell ref="A418:D418"/>
    <mergeCell ref="A421:D421"/>
    <mergeCell ref="E419:H419"/>
    <mergeCell ref="E420:H420"/>
    <mergeCell ref="E444:H444"/>
    <mergeCell ref="E445:H445"/>
    <mergeCell ref="E442:H442"/>
    <mergeCell ref="A441:H441"/>
    <mergeCell ref="E418:H418"/>
    <mergeCell ref="E421:H421"/>
    <mergeCell ref="A422:D422"/>
    <mergeCell ref="E422:H422"/>
    <mergeCell ref="A423:D423"/>
    <mergeCell ref="E423:H423"/>
    <mergeCell ref="A424:H424"/>
    <mergeCell ref="A436:B436"/>
    <mergeCell ref="A437:B437"/>
    <mergeCell ref="E405:H405"/>
    <mergeCell ref="A417:D417"/>
    <mergeCell ref="A406:D406"/>
    <mergeCell ref="A409:D409"/>
    <mergeCell ref="E409:H409"/>
    <mergeCell ref="E406:H406"/>
    <mergeCell ref="E408:H408"/>
    <mergeCell ref="A407:H407"/>
    <mergeCell ref="A405:D405"/>
    <mergeCell ref="E413:H413"/>
    <mergeCell ref="E417:H417"/>
    <mergeCell ref="A443:D443"/>
    <mergeCell ref="A444:D444"/>
    <mergeCell ref="A445:D445"/>
    <mergeCell ref="A412:D412"/>
    <mergeCell ref="A442:D442"/>
    <mergeCell ref="A410:D410"/>
    <mergeCell ref="A411:D411"/>
    <mergeCell ref="E443:H443"/>
    <mergeCell ref="A413:D413"/>
    <mergeCell ref="A414:H414"/>
    <mergeCell ref="A415:D415"/>
    <mergeCell ref="E416:H416"/>
    <mergeCell ref="E415:H415"/>
    <mergeCell ref="A416:D416"/>
    <mergeCell ref="A438:B438"/>
    <mergeCell ref="A426:B426"/>
    <mergeCell ref="C426:D426"/>
    <mergeCell ref="E426:H426"/>
    <mergeCell ref="C427:D428"/>
    <mergeCell ref="A427:B427"/>
    <mergeCell ref="A428:B428"/>
    <mergeCell ref="E427:H427"/>
    <mergeCell ref="E428:H428"/>
    <mergeCell ref="A429:H429"/>
    <mergeCell ref="E326:H326"/>
    <mergeCell ref="A328:D328"/>
    <mergeCell ref="E333:H333"/>
    <mergeCell ref="E329:H329"/>
    <mergeCell ref="E327:H327"/>
    <mergeCell ref="E336:H336"/>
    <mergeCell ref="E328:H328"/>
    <mergeCell ref="A333:D333"/>
    <mergeCell ref="A329:D329"/>
    <mergeCell ref="A327:D327"/>
    <mergeCell ref="A336:D336"/>
    <mergeCell ref="E335:H335"/>
    <mergeCell ref="A326:D326"/>
    <mergeCell ref="A330:D330"/>
    <mergeCell ref="A331:D331"/>
    <mergeCell ref="A332:D332"/>
    <mergeCell ref="E330:H330"/>
    <mergeCell ref="E331:H331"/>
    <mergeCell ref="E332:H332"/>
    <mergeCell ref="E334:H334"/>
    <mergeCell ref="A334:D334"/>
    <mergeCell ref="A288:D288"/>
    <mergeCell ref="E288:H288"/>
    <mergeCell ref="A307:D307"/>
    <mergeCell ref="A300:D300"/>
    <mergeCell ref="A301:D301"/>
    <mergeCell ref="E300:H300"/>
    <mergeCell ref="E301:H301"/>
    <mergeCell ref="E307:H307"/>
    <mergeCell ref="A297:D297"/>
    <mergeCell ref="A298:D298"/>
    <mergeCell ref="E298:H298"/>
    <mergeCell ref="A299:H299"/>
    <mergeCell ref="A302:D302"/>
    <mergeCell ref="E302:H302"/>
    <mergeCell ref="E292:F292"/>
    <mergeCell ref="G292:H292"/>
    <mergeCell ref="E293:F293"/>
    <mergeCell ref="G293:H293"/>
    <mergeCell ref="E294:H294"/>
    <mergeCell ref="A292:D294"/>
    <mergeCell ref="A303:D303"/>
    <mergeCell ref="A304:D304"/>
    <mergeCell ref="A305:D305"/>
    <mergeCell ref="A306:D306"/>
    <mergeCell ref="E324:H324"/>
    <mergeCell ref="E311:H311"/>
    <mergeCell ref="A308:D308"/>
    <mergeCell ref="E308:H308"/>
    <mergeCell ref="A316:D316"/>
    <mergeCell ref="A324:D324"/>
    <mergeCell ref="A311:D311"/>
    <mergeCell ref="E313:H313"/>
    <mergeCell ref="A312:D312"/>
    <mergeCell ref="E312:H312"/>
    <mergeCell ref="E314:H314"/>
    <mergeCell ref="A322:D322"/>
    <mergeCell ref="A323:D323"/>
    <mergeCell ref="E322:H322"/>
    <mergeCell ref="E323:H323"/>
    <mergeCell ref="A315:H315"/>
    <mergeCell ref="A313:D313"/>
    <mergeCell ref="A314:D314"/>
    <mergeCell ref="A456:I456"/>
    <mergeCell ref="K15:P15"/>
    <mergeCell ref="K29:P29"/>
    <mergeCell ref="A286:D286"/>
    <mergeCell ref="A291:D291"/>
    <mergeCell ref="E291:H291"/>
    <mergeCell ref="D13:D14"/>
    <mergeCell ref="E13:E14"/>
    <mergeCell ref="F13:F14"/>
    <mergeCell ref="G13:G14"/>
    <mergeCell ref="H13:H14"/>
    <mergeCell ref="E286:H286"/>
    <mergeCell ref="A296:D296"/>
    <mergeCell ref="A295:H295"/>
    <mergeCell ref="E296:H296"/>
    <mergeCell ref="E297:H297"/>
    <mergeCell ref="A408:D408"/>
    <mergeCell ref="A335:D335"/>
    <mergeCell ref="A287:D287"/>
    <mergeCell ref="E287:H287"/>
    <mergeCell ref="A325:H325"/>
    <mergeCell ref="A309:D309"/>
    <mergeCell ref="A310:D310"/>
    <mergeCell ref="E309:H309"/>
    <mergeCell ref="R160:U160"/>
    <mergeCell ref="B203:E203"/>
    <mergeCell ref="F203:I203"/>
    <mergeCell ref="J203:M203"/>
    <mergeCell ref="N203:Q203"/>
    <mergeCell ref="F3:G3"/>
    <mergeCell ref="F6:G6"/>
    <mergeCell ref="M210:P210"/>
    <mergeCell ref="R203:U203"/>
    <mergeCell ref="V203:Y203"/>
    <mergeCell ref="K68:P68"/>
    <mergeCell ref="K82:P82"/>
    <mergeCell ref="K97:P97"/>
    <mergeCell ref="A131:H132"/>
    <mergeCell ref="A284:D284"/>
    <mergeCell ref="E284:H284"/>
    <mergeCell ref="A283:H283"/>
    <mergeCell ref="Q210:T210"/>
    <mergeCell ref="B210:E210"/>
    <mergeCell ref="F210:I210"/>
    <mergeCell ref="B209:I209"/>
    <mergeCell ref="M209:T209"/>
    <mergeCell ref="B158:E158"/>
    <mergeCell ref="B159:E159"/>
    <mergeCell ref="B160:E160"/>
    <mergeCell ref="F158:I158"/>
    <mergeCell ref="F159:I159"/>
    <mergeCell ref="F160:I160"/>
    <mergeCell ref="N158:Q158"/>
    <mergeCell ref="N159:Q159"/>
    <mergeCell ref="N160:Q160"/>
    <mergeCell ref="R158:U158"/>
    <mergeCell ref="R159:U159"/>
    <mergeCell ref="E303:H303"/>
    <mergeCell ref="E304:H304"/>
    <mergeCell ref="E305:H305"/>
    <mergeCell ref="E306:H306"/>
    <mergeCell ref="A317:D317"/>
    <mergeCell ref="A318:D318"/>
    <mergeCell ref="A319:D319"/>
    <mergeCell ref="A320:D320"/>
    <mergeCell ref="A321:D321"/>
    <mergeCell ref="E317:H317"/>
    <mergeCell ref="E318:H318"/>
    <mergeCell ref="E319:H319"/>
    <mergeCell ref="E320:H320"/>
    <mergeCell ref="E321:H321"/>
    <mergeCell ref="E310:H310"/>
    <mergeCell ref="E316:H316"/>
    <mergeCell ref="A337:H337"/>
    <mergeCell ref="A342:H342"/>
    <mergeCell ref="A341:D341"/>
    <mergeCell ref="E341:H341"/>
    <mergeCell ref="A339:D339"/>
    <mergeCell ref="E339:H339"/>
    <mergeCell ref="A369:D369"/>
    <mergeCell ref="A370:D370"/>
    <mergeCell ref="A371:D371"/>
    <mergeCell ref="A343:D343"/>
    <mergeCell ref="A344:D344"/>
    <mergeCell ref="A348:D348"/>
    <mergeCell ref="A338:D338"/>
    <mergeCell ref="A340:D340"/>
    <mergeCell ref="E338:H338"/>
    <mergeCell ref="E340:H340"/>
    <mergeCell ref="E343:H343"/>
    <mergeCell ref="E344:H344"/>
    <mergeCell ref="A352:D352"/>
    <mergeCell ref="A345:D345"/>
    <mergeCell ref="A347:D347"/>
    <mergeCell ref="E345:H345"/>
    <mergeCell ref="E347:H347"/>
    <mergeCell ref="E348:H348"/>
    <mergeCell ref="A372:D372"/>
    <mergeCell ref="A373:D373"/>
    <mergeCell ref="E356:H356"/>
    <mergeCell ref="E357:H357"/>
    <mergeCell ref="E358:H358"/>
    <mergeCell ref="E359:H359"/>
    <mergeCell ref="E360:H360"/>
    <mergeCell ref="E361:H361"/>
    <mergeCell ref="E362:H362"/>
    <mergeCell ref="E363:H363"/>
    <mergeCell ref="E364:H364"/>
    <mergeCell ref="E365:H365"/>
    <mergeCell ref="E366:H366"/>
    <mergeCell ref="E367:H367"/>
    <mergeCell ref="E368:H368"/>
    <mergeCell ref="E369:H369"/>
    <mergeCell ref="E370:H370"/>
    <mergeCell ref="E371:H371"/>
    <mergeCell ref="E372:H372"/>
    <mergeCell ref="E373:H373"/>
    <mergeCell ref="A356:D356"/>
    <mergeCell ref="A357:D357"/>
    <mergeCell ref="A358:D358"/>
    <mergeCell ref="A359:D359"/>
    <mergeCell ref="A381:D381"/>
    <mergeCell ref="E382:H382"/>
    <mergeCell ref="A374:D374"/>
    <mergeCell ref="A375:D375"/>
    <mergeCell ref="A376:D376"/>
    <mergeCell ref="A377:D377"/>
    <mergeCell ref="A378:D378"/>
    <mergeCell ref="A379:D379"/>
    <mergeCell ref="A380:D380"/>
    <mergeCell ref="E374:H374"/>
    <mergeCell ref="E375:H375"/>
    <mergeCell ref="E376:H376"/>
    <mergeCell ref="E377:H377"/>
    <mergeCell ref="E378:H378"/>
    <mergeCell ref="E379:H379"/>
    <mergeCell ref="E380:H380"/>
    <mergeCell ref="E381:H381"/>
  </mergeCells>
  <phoneticPr fontId="6" type="noConversion"/>
  <printOptions horizontalCentered="1"/>
  <pageMargins left="0.23622047244094491" right="0.23622047244094491" top="0.43307086614173229" bottom="0.43307086614173229" header="0" footer="0"/>
  <pageSetup paperSize="9" scale="61" fitToHeight="2" orientation="portrait" horizontalDpi="2400" verticalDpi="2400" r:id="rId1"/>
  <rowBreaks count="1" manualBreakCount="1">
    <brk id="314" max="9" man="1"/>
  </rowBreaks>
  <ignoredErrors>
    <ignoredError sqref="D4:H4 D13:G13 C14 D10 H10 D9 D8:E8 D7 H7 D6 D5 F5:H5 D2 D3"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62A60A"/>
  </sheetPr>
  <dimension ref="A1:HZ539"/>
  <sheetViews>
    <sheetView showGridLines="0" showRowColHeaders="0" tabSelected="1" topLeftCell="A5" zoomScaleNormal="100" zoomScaleSheetLayoutView="100" workbookViewId="0">
      <selection activeCell="A434" sqref="A434:XFD542"/>
    </sheetView>
  </sheetViews>
  <sheetFormatPr baseColWidth="10" defaultColWidth="0" defaultRowHeight="19.2" zeroHeight="1" x14ac:dyDescent="0.5"/>
  <cols>
    <col min="1" max="1" width="27.59765625" style="1" customWidth="1"/>
    <col min="2" max="2" width="7.19921875" style="1" customWidth="1"/>
    <col min="3" max="3" width="13.59765625" style="1" customWidth="1"/>
    <col min="4" max="4" width="13.19921875" style="1" customWidth="1"/>
    <col min="5" max="7" width="13.59765625" style="1" customWidth="1"/>
    <col min="8" max="8" width="12.8984375" style="1" customWidth="1"/>
    <col min="9" max="9" width="0.8984375" style="1" customWidth="1"/>
    <col min="10" max="10" width="9" style="1" hidden="1" customWidth="1"/>
    <col min="11" max="11" width="11.09765625" style="1" hidden="1" customWidth="1"/>
    <col min="12" max="12" width="9" style="1" hidden="1" customWidth="1"/>
    <col min="13" max="13" width="10.8984375" style="1" hidden="1" customWidth="1"/>
    <col min="14" max="68" width="9" style="1" hidden="1" customWidth="1"/>
    <col min="69" max="128" width="9" style="76" hidden="1" customWidth="1"/>
    <col min="129" max="147" width="11" style="1" hidden="1" customWidth="1"/>
    <col min="148" max="16384" width="9" style="1" hidden="1"/>
  </cols>
  <sheetData>
    <row r="1" spans="1:23" ht="154.5" customHeight="1" x14ac:dyDescent="0.5">
      <c r="A1" s="656" t="s">
        <v>350</v>
      </c>
      <c r="B1" s="656"/>
      <c r="C1" s="174">
        <f ca="1">TODAY()</f>
        <v>46029</v>
      </c>
      <c r="H1" s="26"/>
    </row>
    <row r="2" spans="1:23" ht="20.25" customHeight="1" x14ac:dyDescent="0.5">
      <c r="A2" s="656" t="s">
        <v>351</v>
      </c>
      <c r="B2" s="656"/>
      <c r="C2" s="21" t="str">
        <f>+'UNIVERSAL VIP'!C2</f>
        <v/>
      </c>
      <c r="E2" s="5"/>
    </row>
    <row r="3" spans="1:23" ht="20.25" customHeight="1" x14ac:dyDescent="0.5">
      <c r="A3" s="656" t="s">
        <v>352</v>
      </c>
      <c r="B3" s="656"/>
      <c r="C3" s="21" t="str">
        <f>+'UNIVERSAL VIP'!C3</f>
        <v/>
      </c>
      <c r="E3" s="5"/>
      <c r="F3" s="5"/>
      <c r="G3" s="5"/>
      <c r="H3" s="5"/>
    </row>
    <row r="4" spans="1:23" ht="20.25" customHeight="1" x14ac:dyDescent="0.5">
      <c r="A4" s="656" t="s">
        <v>216</v>
      </c>
      <c r="B4" s="656"/>
      <c r="C4" s="238" t="str">
        <f>Country</f>
        <v>Ecuador Zona 2</v>
      </c>
      <c r="E4" s="5"/>
      <c r="F4" s="5"/>
      <c r="G4" s="5"/>
      <c r="H4" s="5"/>
    </row>
    <row r="5" spans="1:23" ht="20.25" customHeight="1" x14ac:dyDescent="0.5"/>
    <row r="6" spans="1:23" ht="20.25" customHeight="1" x14ac:dyDescent="0.5">
      <c r="A6" s="656" t="s">
        <v>353</v>
      </c>
      <c r="B6" s="656"/>
      <c r="C6" s="5">
        <f>+'UNIVERSAL VIP'!C6</f>
        <v>37</v>
      </c>
      <c r="E6" s="118" t="s">
        <v>6</v>
      </c>
      <c r="F6" s="5">
        <f>+'UNIVERSAL VIP'!G6</f>
        <v>3</v>
      </c>
    </row>
    <row r="7" spans="1:23" ht="33" customHeight="1" x14ac:dyDescent="0.5">
      <c r="A7" s="670" t="s">
        <v>354</v>
      </c>
      <c r="B7" s="670"/>
      <c r="C7" s="237" t="str">
        <f>+'UNIVERSAL VIP'!C7</f>
        <v/>
      </c>
      <c r="D7" s="12"/>
      <c r="E7" s="452" t="s">
        <v>220</v>
      </c>
      <c r="F7" s="454" t="str">
        <f>RiderPlus</f>
        <v>No</v>
      </c>
    </row>
    <row r="8" spans="1:23" ht="22.5" hidden="1" customHeight="1" x14ac:dyDescent="0.5">
      <c r="D8" s="12"/>
      <c r="G8" s="101" t="s">
        <v>355</v>
      </c>
      <c r="H8" s="128">
        <f ca="1">TODAY()</f>
        <v>46029</v>
      </c>
    </row>
    <row r="9" spans="1:23" ht="20.25" hidden="1" customHeight="1" x14ac:dyDescent="0.5">
      <c r="E9" s="170"/>
      <c r="F9" s="171"/>
    </row>
    <row r="10" spans="1:23" ht="20.25" hidden="1" customHeight="1" thickBot="1" x14ac:dyDescent="0.55000000000000004">
      <c r="A10" s="181"/>
      <c r="B10" s="182"/>
      <c r="C10" s="182"/>
      <c r="D10" s="180"/>
      <c r="E10" s="180"/>
      <c r="F10" s="180"/>
      <c r="G10" s="180"/>
      <c r="H10" s="180"/>
      <c r="I10" s="5"/>
    </row>
    <row r="11" spans="1:23" ht="6" customHeight="1" x14ac:dyDescent="0.5"/>
    <row r="12" spans="1:23" x14ac:dyDescent="0.5">
      <c r="A12" s="92" t="s">
        <v>36</v>
      </c>
      <c r="B12" s="93"/>
      <c r="C12" s="208" t="s">
        <v>37</v>
      </c>
      <c r="D12" s="94" t="s">
        <v>117</v>
      </c>
      <c r="E12" s="208" t="s">
        <v>221</v>
      </c>
      <c r="F12" s="94" t="s">
        <v>38</v>
      </c>
      <c r="G12" s="208" t="s">
        <v>39</v>
      </c>
      <c r="H12" s="95" t="s">
        <v>40</v>
      </c>
    </row>
    <row r="13" spans="1:23" x14ac:dyDescent="0.5">
      <c r="A13" s="27" t="s">
        <v>42</v>
      </c>
      <c r="B13" s="63"/>
      <c r="C13" s="611">
        <f>$B$155</f>
        <v>1000</v>
      </c>
      <c r="D13" s="611">
        <f>$F$155</f>
        <v>2000</v>
      </c>
      <c r="E13" s="785">
        <f>$J$155</f>
        <v>5000</v>
      </c>
      <c r="F13" s="611">
        <f>$N$155</f>
        <v>10000</v>
      </c>
      <c r="G13" s="785">
        <f>$R$155</f>
        <v>20000</v>
      </c>
      <c r="H13" s="930">
        <f>$V$155</f>
        <v>50000</v>
      </c>
    </row>
    <row r="14" spans="1:23" x14ac:dyDescent="0.5">
      <c r="A14" s="30" t="s">
        <v>43</v>
      </c>
      <c r="B14" s="65"/>
      <c r="C14" s="612"/>
      <c r="D14" s="612"/>
      <c r="E14" s="786"/>
      <c r="F14" s="612"/>
      <c r="G14" s="786"/>
      <c r="H14" s="931"/>
    </row>
    <row r="15" spans="1:23" x14ac:dyDescent="0.5">
      <c r="A15" s="92" t="s">
        <v>44</v>
      </c>
      <c r="B15" s="93"/>
      <c r="C15" s="93"/>
      <c r="D15" s="94"/>
      <c r="E15" s="94"/>
      <c r="F15" s="94"/>
      <c r="G15" s="94"/>
      <c r="H15" s="95"/>
      <c r="K15" s="902" t="s">
        <v>45</v>
      </c>
      <c r="L15" s="902"/>
      <c r="M15" s="902"/>
      <c r="N15" s="902"/>
      <c r="O15" s="902"/>
      <c r="P15" s="902"/>
      <c r="R15" s="327"/>
      <c r="S15" s="327"/>
      <c r="T15" s="327"/>
      <c r="U15" s="327"/>
      <c r="V15" s="327"/>
      <c r="W15" s="327"/>
    </row>
    <row r="16" spans="1:23" x14ac:dyDescent="0.5">
      <c r="A16" s="27" t="s">
        <v>46</v>
      </c>
      <c r="B16" s="63"/>
      <c r="C16" s="77">
        <f ca="1">IFERROR(ROUND(VLOOKUP($C$6,INDIRECT($C$146),2,TRUE),2),"N/A")</f>
        <v>4164</v>
      </c>
      <c r="D16" s="77">
        <f ca="1">IFERROR(ROUND(VLOOKUP($C$6,INDIRECT($C$146),6,TRUE),2),"N/A")</f>
        <v>3206</v>
      </c>
      <c r="E16" s="77">
        <f ca="1">IFERROR(ROUND(VLOOKUP($C$6,INDIRECT($C$146),10,TRUE),2),"N/A")</f>
        <v>2310</v>
      </c>
      <c r="F16" s="77">
        <f ca="1">IFERROR(ROUND(VLOOKUP($C$6,INDIRECT($C$146),14,TRUE),2),"N/A")</f>
        <v>1880</v>
      </c>
      <c r="G16" s="77">
        <f ca="1">IFERROR(ROUND(VLOOKUP($C$6,INDIRECT($C$146),18,TRUE),2),"N/A")</f>
        <v>1460</v>
      </c>
      <c r="H16" s="36">
        <f ca="1">IFERROR(ROUND(VLOOKUP($C$6,INDIRECT($C$146),22,TRUE),2),"N/A")</f>
        <v>1073</v>
      </c>
      <c r="K16" s="164">
        <f ca="1">IFERROR(ROUND(C16*0.005,2),0)</f>
        <v>20.82</v>
      </c>
      <c r="L16" s="164">
        <f t="shared" ref="K16:L21" ca="1" si="0">IFERROR(ROUND(D16*0.005,2),0)</f>
        <v>16.03</v>
      </c>
      <c r="M16" s="164">
        <f t="shared" ref="M16:M18" ca="1" si="1">IFERROR(ROUND(E16*0.005,2),0)</f>
        <v>11.55</v>
      </c>
      <c r="N16" s="164">
        <f t="shared" ref="N16:P21" ca="1" si="2">IFERROR(ROUND(F16*0.005,2),0)</f>
        <v>9.4</v>
      </c>
      <c r="O16" s="164">
        <f t="shared" ca="1" si="2"/>
        <v>7.3</v>
      </c>
      <c r="P16" s="164">
        <f t="shared" ca="1" si="2"/>
        <v>5.37</v>
      </c>
      <c r="R16" s="164"/>
      <c r="S16" s="164"/>
      <c r="T16" s="164"/>
      <c r="U16" s="164"/>
      <c r="V16" s="164"/>
      <c r="W16" s="164"/>
    </row>
    <row r="17" spans="1:234" x14ac:dyDescent="0.5">
      <c r="A17" s="37" t="s">
        <v>47</v>
      </c>
      <c r="B17" s="49"/>
      <c r="C17" s="78" t="str">
        <f ca="1">IFERROR(ROUND(VLOOKUP($C$7,INDIRECT($C$146),2,TRUE),2),"N/A")</f>
        <v>N/A</v>
      </c>
      <c r="D17" s="78" t="str">
        <f ca="1">IFERROR(ROUND(VLOOKUP($C$7,INDIRECT($C$146),6,TRUE),2),"N/A")</f>
        <v>N/A</v>
      </c>
      <c r="E17" s="79" t="str">
        <f ca="1">IFERROR(ROUND(VLOOKUP($C$7,INDIRECT($C$146),10,TRUE),2),"N/A")</f>
        <v>N/A</v>
      </c>
      <c r="F17" s="79" t="str">
        <f ca="1">IFERROR(ROUND(VLOOKUP($C$7,INDIRECT($C$146),14,TRUE),2),"N/A")</f>
        <v>N/A</v>
      </c>
      <c r="G17" s="79" t="str">
        <f ca="1">IFERROR(ROUND(VLOOKUP($C$7,INDIRECT($C$146),18,TRUE),2),"N/A")</f>
        <v>N/A</v>
      </c>
      <c r="H17" s="39" t="str">
        <f ca="1">IFERROR(ROUND(VLOOKUP($C$7,INDIRECT($C$146),22,TRUE),2),"N/A")</f>
        <v>N/A</v>
      </c>
      <c r="K17" s="164">
        <f t="shared" ca="1" si="0"/>
        <v>0</v>
      </c>
      <c r="L17" s="164">
        <f t="shared" ca="1" si="0"/>
        <v>0</v>
      </c>
      <c r="M17" s="164">
        <f t="shared" ca="1" si="1"/>
        <v>0</v>
      </c>
      <c r="N17" s="164">
        <f t="shared" ca="1" si="2"/>
        <v>0</v>
      </c>
      <c r="O17" s="164">
        <f t="shared" ca="1" si="2"/>
        <v>0</v>
      </c>
      <c r="P17" s="164">
        <f t="shared" ca="1" si="2"/>
        <v>0</v>
      </c>
      <c r="R17" s="164"/>
      <c r="S17" s="164"/>
      <c r="T17" s="164"/>
      <c r="U17" s="164"/>
      <c r="V17" s="164"/>
      <c r="W17" s="164"/>
    </row>
    <row r="18" spans="1:234" x14ac:dyDescent="0.5">
      <c r="A18" s="37" t="s">
        <v>48</v>
      </c>
      <c r="B18" s="49"/>
      <c r="C18" s="80">
        <f ca="1">IFERROR(ROUND(VLOOKUP($C$139,INDIRECT($C$147),2,TRUE),2),"N/A")</f>
        <v>2780</v>
      </c>
      <c r="D18" s="80">
        <f ca="1">IFERROR(ROUND(VLOOKUP($C$139,INDIRECT($C$147),6,TRUE),2),"N/A")</f>
        <v>2140</v>
      </c>
      <c r="E18" s="80">
        <f ca="1">IFERROR(ROUND(VLOOKUP($C$139,INDIRECT($C$147),10,TRUE),2),"N/A")</f>
        <v>1664</v>
      </c>
      <c r="F18" s="79">
        <f ca="1">IFERROR(ROUND(VLOOKUP($C$139,INDIRECT($C$147),14,TRUE),2),"N/A")</f>
        <v>1350</v>
      </c>
      <c r="G18" s="79">
        <f ca="1">IFERROR(ROUND(VLOOKUP($C$139,INDIRECT($C$147),18,TRUE),2),"N/A")</f>
        <v>1131</v>
      </c>
      <c r="H18" s="39">
        <f ca="1">IFERROR(ROUND(VLOOKUP($C$139,INDIRECT($C$147),22,TRUE),2),"N/A")</f>
        <v>829</v>
      </c>
      <c r="K18" s="164">
        <f t="shared" ca="1" si="0"/>
        <v>13.9</v>
      </c>
      <c r="L18" s="164">
        <f t="shared" ca="1" si="0"/>
        <v>10.7</v>
      </c>
      <c r="M18" s="164">
        <f t="shared" ca="1" si="1"/>
        <v>8.32</v>
      </c>
      <c r="N18" s="164">
        <f t="shared" ca="1" si="2"/>
        <v>6.75</v>
      </c>
      <c r="O18" s="164">
        <f t="shared" ca="1" si="2"/>
        <v>5.66</v>
      </c>
      <c r="P18" s="164">
        <f t="shared" ca="1" si="2"/>
        <v>4.1500000000000004</v>
      </c>
      <c r="R18" s="164"/>
      <c r="S18" s="164"/>
      <c r="T18" s="164"/>
      <c r="U18" s="164"/>
      <c r="V18" s="164"/>
      <c r="W18" s="164"/>
    </row>
    <row r="19" spans="1:234" hidden="1" x14ac:dyDescent="0.5">
      <c r="A19" s="37" t="s">
        <v>50</v>
      </c>
      <c r="C19" s="38" t="s">
        <v>51</v>
      </c>
      <c r="D19" s="38" t="s">
        <v>51</v>
      </c>
      <c r="E19" s="38" t="str">
        <f ca="1">IF(RiderPlus="No","N/A",IFERROR(VLOOKUP($C$6,INDIRECT($E$146),2,TRUE),"N/A"))</f>
        <v>N/A</v>
      </c>
      <c r="F19" s="38" t="str">
        <f ca="1">IF(RiderPlus="No","N/A",IFERROR(VLOOKUP($C$6,INDIRECT($E$146),6,TRUE),"N/A"))</f>
        <v>N/A</v>
      </c>
      <c r="G19" s="38" t="s">
        <v>51</v>
      </c>
      <c r="H19" s="39" t="s">
        <v>51</v>
      </c>
      <c r="K19" s="164">
        <f t="shared" si="0"/>
        <v>0</v>
      </c>
      <c r="L19" s="164">
        <f t="shared" si="0"/>
        <v>0</v>
      </c>
      <c r="M19" s="164">
        <f t="shared" ref="M19:N21" ca="1" si="3">IFERROR(ROUND(E19*0.005,2),0)</f>
        <v>0</v>
      </c>
      <c r="N19" s="164">
        <f t="shared" ca="1" si="3"/>
        <v>0</v>
      </c>
      <c r="O19" s="164">
        <f t="shared" si="2"/>
        <v>0</v>
      </c>
      <c r="P19" s="164">
        <f t="shared" si="2"/>
        <v>0</v>
      </c>
      <c r="R19" s="164"/>
      <c r="S19" s="164"/>
      <c r="T19" s="164"/>
      <c r="U19" s="164"/>
      <c r="V19" s="164"/>
      <c r="W19" s="164"/>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row>
    <row r="20" spans="1:234" hidden="1" x14ac:dyDescent="0.5">
      <c r="A20" s="37" t="s">
        <v>52</v>
      </c>
      <c r="C20" s="38" t="s">
        <v>51</v>
      </c>
      <c r="D20" s="38" t="s">
        <v>51</v>
      </c>
      <c r="E20" s="38" t="str">
        <f ca="1">IF(RiderPlus="No","N/A",IFERROR(VLOOKUP($C$7,INDIRECT($E$146),2,TRUE),"N/A"))</f>
        <v>N/A</v>
      </c>
      <c r="F20" s="38" t="str">
        <f ca="1">IF(RiderPlus="No","N/A",IFERROR(VLOOKUP($C$7,INDIRECT($E$146),6,TRUE),"N/A"))</f>
        <v>N/A</v>
      </c>
      <c r="G20" s="38" t="s">
        <v>51</v>
      </c>
      <c r="H20" s="39" t="s">
        <v>51</v>
      </c>
      <c r="K20" s="164">
        <f t="shared" si="0"/>
        <v>0</v>
      </c>
      <c r="L20" s="164">
        <f t="shared" si="0"/>
        <v>0</v>
      </c>
      <c r="M20" s="164">
        <f t="shared" ca="1" si="3"/>
        <v>0</v>
      </c>
      <c r="N20" s="164">
        <f t="shared" ca="1" si="3"/>
        <v>0</v>
      </c>
      <c r="O20" s="164">
        <f t="shared" si="2"/>
        <v>0</v>
      </c>
      <c r="P20" s="164">
        <f t="shared" si="2"/>
        <v>0</v>
      </c>
      <c r="R20" s="164"/>
      <c r="S20" s="164"/>
      <c r="T20" s="164"/>
      <c r="U20" s="164"/>
      <c r="V20" s="164"/>
      <c r="W20" s="164"/>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row>
    <row r="21" spans="1:234" hidden="1" x14ac:dyDescent="0.5">
      <c r="A21" s="37" t="s">
        <v>53</v>
      </c>
      <c r="C21" s="38" t="s">
        <v>51</v>
      </c>
      <c r="D21" s="38" t="s">
        <v>51</v>
      </c>
      <c r="E21" s="38" t="str">
        <f ca="1">IF(RiderPlus="No","N/A",IFERROR(VLOOKUP($C$139,INDIRECT($E$147),2,TRUE),"N/A"))</f>
        <v>N/A</v>
      </c>
      <c r="F21" s="38" t="str">
        <f ca="1">IF(RiderPlus="No","N/A",IFERROR(VLOOKUP($C$139,INDIRECT($E$147),6,TRUE),"N/A"))</f>
        <v>N/A</v>
      </c>
      <c r="G21" s="38" t="s">
        <v>51</v>
      </c>
      <c r="H21" s="39" t="s">
        <v>51</v>
      </c>
      <c r="K21" s="164">
        <f t="shared" si="0"/>
        <v>0</v>
      </c>
      <c r="L21" s="164">
        <f t="shared" si="0"/>
        <v>0</v>
      </c>
      <c r="M21" s="164">
        <f t="shared" ca="1" si="3"/>
        <v>0</v>
      </c>
      <c r="N21" s="164">
        <f t="shared" ca="1" si="3"/>
        <v>0</v>
      </c>
      <c r="O21" s="164">
        <f t="shared" si="2"/>
        <v>0</v>
      </c>
      <c r="P21" s="164">
        <f t="shared" si="2"/>
        <v>0</v>
      </c>
      <c r="R21" s="164"/>
      <c r="S21" s="164"/>
      <c r="T21" s="164"/>
      <c r="U21" s="164"/>
      <c r="V21" s="164"/>
      <c r="W21" s="164"/>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row>
    <row r="22" spans="1:234" ht="19.2" hidden="1" customHeight="1" x14ac:dyDescent="0.5">
      <c r="A22" s="37" t="s">
        <v>54</v>
      </c>
      <c r="C22" s="38">
        <v>0</v>
      </c>
      <c r="D22" s="40">
        <v>0</v>
      </c>
      <c r="E22" s="40">
        <v>0</v>
      </c>
      <c r="F22" s="40">
        <v>0</v>
      </c>
      <c r="G22" s="40">
        <v>0</v>
      </c>
      <c r="H22" s="39">
        <v>0</v>
      </c>
      <c r="K22" s="164">
        <f t="shared" ref="K22:P23" si="4">IFERROR(ROUND(C22*0.005,2),0)</f>
        <v>0</v>
      </c>
      <c r="L22" s="164">
        <f t="shared" si="4"/>
        <v>0</v>
      </c>
      <c r="M22" s="164">
        <f t="shared" si="4"/>
        <v>0</v>
      </c>
      <c r="N22" s="164">
        <f t="shared" si="4"/>
        <v>0</v>
      </c>
      <c r="O22" s="164">
        <f t="shared" si="4"/>
        <v>0</v>
      </c>
      <c r="P22" s="164">
        <f t="shared" si="4"/>
        <v>0</v>
      </c>
    </row>
    <row r="23" spans="1:234" ht="19.2" hidden="1" customHeight="1" x14ac:dyDescent="0.5">
      <c r="A23" s="37" t="s">
        <v>55</v>
      </c>
      <c r="C23" s="38">
        <v>0</v>
      </c>
      <c r="D23" s="38">
        <v>0</v>
      </c>
      <c r="E23" s="38">
        <v>0</v>
      </c>
      <c r="F23" s="38">
        <v>0</v>
      </c>
      <c r="G23" s="38">
        <v>0</v>
      </c>
      <c r="H23" s="39">
        <v>0</v>
      </c>
      <c r="K23" s="164">
        <f t="shared" si="4"/>
        <v>0</v>
      </c>
      <c r="L23" s="164">
        <f t="shared" si="4"/>
        <v>0</v>
      </c>
      <c r="M23" s="164">
        <f t="shared" si="4"/>
        <v>0</v>
      </c>
      <c r="N23" s="164">
        <f t="shared" si="4"/>
        <v>0</v>
      </c>
      <c r="O23" s="164">
        <f t="shared" si="4"/>
        <v>0</v>
      </c>
      <c r="P23" s="164">
        <f t="shared" si="4"/>
        <v>0</v>
      </c>
    </row>
    <row r="24" spans="1:234" hidden="1" x14ac:dyDescent="0.5">
      <c r="A24" s="37" t="s">
        <v>222</v>
      </c>
      <c r="C24" s="38"/>
      <c r="D24" s="40"/>
      <c r="E24" s="40"/>
      <c r="F24" s="40"/>
      <c r="G24" s="40"/>
      <c r="H24" s="39"/>
      <c r="K24" s="164"/>
      <c r="L24" s="164"/>
      <c r="M24" s="164"/>
      <c r="N24" s="164"/>
      <c r="O24" s="164"/>
      <c r="P24" s="164"/>
    </row>
    <row r="25" spans="1:234" s="43" customFormat="1" x14ac:dyDescent="0.5">
      <c r="A25" s="260" t="s">
        <v>58</v>
      </c>
      <c r="C25" s="96"/>
      <c r="D25" s="44"/>
      <c r="E25" s="44"/>
      <c r="F25" s="44"/>
      <c r="G25" s="45"/>
      <c r="H25" s="46"/>
      <c r="I25" s="1"/>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row>
    <row r="26" spans="1:234" x14ac:dyDescent="0.5">
      <c r="A26" s="48" t="s">
        <v>45</v>
      </c>
      <c r="B26" s="43"/>
      <c r="C26" s="160">
        <f ca="1">SUM(K16:K21)</f>
        <v>34.72</v>
      </c>
      <c r="D26" s="160">
        <f t="shared" ref="D26:H26" ca="1" si="5">SUM(L16:L21)</f>
        <v>26.73</v>
      </c>
      <c r="E26" s="160">
        <f t="shared" ca="1" si="5"/>
        <v>19.87</v>
      </c>
      <c r="F26" s="160">
        <f t="shared" ca="1" si="5"/>
        <v>16.149999999999999</v>
      </c>
      <c r="G26" s="160">
        <f t="shared" ca="1" si="5"/>
        <v>12.96</v>
      </c>
      <c r="H26" s="46">
        <f t="shared" ca="1" si="5"/>
        <v>9.52</v>
      </c>
    </row>
    <row r="27" spans="1:234" ht="19.2" hidden="1" customHeight="1" x14ac:dyDescent="0.5">
      <c r="A27" s="37" t="s">
        <v>223</v>
      </c>
      <c r="C27" s="40">
        <f t="shared" ref="C27:H27" si="6">C22*$B$151</f>
        <v>0</v>
      </c>
      <c r="D27" s="40">
        <f t="shared" si="6"/>
        <v>0</v>
      </c>
      <c r="E27" s="40">
        <f t="shared" si="6"/>
        <v>0</v>
      </c>
      <c r="F27" s="40">
        <f t="shared" si="6"/>
        <v>0</v>
      </c>
      <c r="G27" s="40">
        <f t="shared" si="6"/>
        <v>0</v>
      </c>
      <c r="H27" s="39">
        <f t="shared" si="6"/>
        <v>0</v>
      </c>
    </row>
    <row r="28" spans="1:234" x14ac:dyDescent="0.5">
      <c r="A28" s="251" t="s">
        <v>59</v>
      </c>
      <c r="B28" s="250"/>
      <c r="C28" s="256">
        <f ca="1">IF(C16="N/A","N/A",SUM(C16,C17,C18,C26))</f>
        <v>6978.72</v>
      </c>
      <c r="D28" s="256">
        <f ca="1">IF(D16="N/A","N/A",SUM(D16,D17,D18,D26))</f>
        <v>5372.73</v>
      </c>
      <c r="E28" s="256">
        <f ca="1">IF(E16="N/A","N/A",SUM(E16,E17,E26,E18,E19,E20,E21))</f>
        <v>3993.87</v>
      </c>
      <c r="F28" s="256">
        <f ca="1">IF(F16="N/A","N/A",SUM(F16,F17,F26,F18,F19,F20,F21))</f>
        <v>3246.15</v>
      </c>
      <c r="G28" s="256">
        <f t="shared" ref="G28:H28" ca="1" si="7">IF(G16="N/A","N/A",SUM(G16,G17,G18,G26))</f>
        <v>2603.96</v>
      </c>
      <c r="H28" s="257">
        <f t="shared" ca="1" si="7"/>
        <v>1911.52</v>
      </c>
    </row>
    <row r="29" spans="1:234" ht="19.2" hidden="1" customHeight="1" x14ac:dyDescent="0.5">
      <c r="A29" s="92" t="s">
        <v>63</v>
      </c>
      <c r="B29" s="93"/>
      <c r="C29" s="93"/>
      <c r="D29" s="94"/>
      <c r="E29" s="94"/>
      <c r="F29" s="94"/>
      <c r="G29" s="94"/>
      <c r="H29" s="95"/>
      <c r="K29" s="657" t="s">
        <v>45</v>
      </c>
      <c r="L29" s="657"/>
      <c r="M29" s="657"/>
      <c r="N29" s="657"/>
      <c r="O29" s="657"/>
      <c r="P29" s="657"/>
    </row>
    <row r="30" spans="1:234" ht="19.2" hidden="1" customHeight="1" x14ac:dyDescent="0.5">
      <c r="A30" s="27" t="s">
        <v>46</v>
      </c>
      <c r="B30" s="63"/>
      <c r="C30" s="35">
        <f ca="1">IFERROR(VLOOKUP($C$6,INDIRECT($C$146),3,TRUE),"N/A")</f>
        <v>2082</v>
      </c>
      <c r="D30" s="35">
        <f ca="1">IFERROR(VLOOKUP($C$6,INDIRECT($C$146),5,TRUE),"N/A")</f>
        <v>347</v>
      </c>
      <c r="E30" s="35">
        <f ca="1">IFERROR(VLOOKUP($C$6,INDIRECT($C$146),7,TRUE),"N/A")</f>
        <v>1603</v>
      </c>
      <c r="F30" s="35">
        <f ca="1">IFERROR(VLOOKUP($C$6,INDIRECT($C$146),9,TRUE),"N/A")</f>
        <v>267</v>
      </c>
      <c r="G30" s="35">
        <f ca="1">IFERROR(VLOOKUP($C$6,INDIRECT($C$146),11,TRUE),"N/A")</f>
        <v>1155</v>
      </c>
      <c r="H30" s="36">
        <f ca="1">IFERROR(VLOOKUP($C$6,INDIRECT($C$146),13,TRUE),"N/A")</f>
        <v>192</v>
      </c>
      <c r="K30" s="164">
        <f t="shared" ref="K30:K35" ca="1" si="8">IFERROR(ROUND(C30*0.005,2),0)</f>
        <v>10.41</v>
      </c>
      <c r="L30" s="164">
        <f t="shared" ref="L30:L35" ca="1" si="9">IFERROR(ROUND(D30*0.005,2),0)</f>
        <v>1.74</v>
      </c>
      <c r="M30" s="164">
        <f t="shared" ref="M30:M35" ca="1" si="10">IFERROR(ROUND(E30*0.005,2),0)</f>
        <v>8.02</v>
      </c>
      <c r="N30" s="164">
        <f t="shared" ref="N30:N35" ca="1" si="11">IFERROR(ROUND(F30*0.005,2),0)</f>
        <v>1.34</v>
      </c>
      <c r="O30" s="164">
        <f t="shared" ref="O30:O35" ca="1" si="12">IFERROR(ROUND(G30*0.005,2),0)</f>
        <v>5.78</v>
      </c>
      <c r="P30" s="164">
        <f t="shared" ref="P30:P35" ca="1" si="13">IFERROR(ROUND(H30*0.005,2),0)</f>
        <v>0.96</v>
      </c>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row>
    <row r="31" spans="1:234" ht="19.2" hidden="1" customHeight="1" x14ac:dyDescent="0.5">
      <c r="A31" s="37" t="s">
        <v>47</v>
      </c>
      <c r="B31" s="49"/>
      <c r="C31" s="38" t="str">
        <f ca="1">IFERROR(VLOOKUP($C$7,INDIRECT($C$146),3,TRUE),"N/A")</f>
        <v>N/A</v>
      </c>
      <c r="D31" s="38" t="str">
        <f ca="1">IFERROR(VLOOKUP($C$7,INDIRECT($C$146),5,TRUE),"N/A")</f>
        <v>N/A</v>
      </c>
      <c r="E31" s="38" t="str">
        <f ca="1">IFERROR(VLOOKUP($C$7,INDIRECT($C$146),7,TRUE),"N/A")</f>
        <v>N/A</v>
      </c>
      <c r="F31" s="38" t="str">
        <f ca="1">IFERROR(VLOOKUP($C$7,INDIRECT($C$146),9,TRUE),"N/A")</f>
        <v>N/A</v>
      </c>
      <c r="G31" s="38" t="str">
        <f ca="1">IFERROR(VLOOKUP($C$7,INDIRECT($C$146),11,TRUE),"N/A")</f>
        <v>N/A</v>
      </c>
      <c r="H31" s="39" t="str">
        <f ca="1">IFERROR(VLOOKUP($C$7,INDIRECT($C$146),13,TRUE),"N/A")</f>
        <v>N/A</v>
      </c>
      <c r="K31" s="164">
        <f t="shared" ca="1" si="8"/>
        <v>0</v>
      </c>
      <c r="L31" s="164">
        <f t="shared" ca="1" si="9"/>
        <v>0</v>
      </c>
      <c r="M31" s="164">
        <f t="shared" ca="1" si="10"/>
        <v>0</v>
      </c>
      <c r="N31" s="164">
        <f t="shared" ca="1" si="11"/>
        <v>0</v>
      </c>
      <c r="O31" s="164">
        <f t="shared" ca="1" si="12"/>
        <v>0</v>
      </c>
      <c r="P31" s="164">
        <f t="shared" ca="1" si="13"/>
        <v>0</v>
      </c>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row>
    <row r="32" spans="1:234" ht="19.2" hidden="1" customHeight="1" x14ac:dyDescent="0.5">
      <c r="A32" s="37" t="s">
        <v>48</v>
      </c>
      <c r="B32" s="49"/>
      <c r="C32" s="38">
        <f ca="1">VLOOKUP($C$139,INDIRECT($C$147),3,TRUE)</f>
        <v>1390</v>
      </c>
      <c r="D32" s="38">
        <f ca="1">VLOOKUP($C$139,INDIRECT($C$147),5,TRUE)</f>
        <v>232</v>
      </c>
      <c r="E32" s="38">
        <f ca="1">VLOOKUP($C$139,INDIRECT($C$147),7,TRUE)</f>
        <v>1070</v>
      </c>
      <c r="F32" s="38">
        <f ca="1">VLOOKUP($C$139,INDIRECT($C$147),9,TRUE)</f>
        <v>178</v>
      </c>
      <c r="G32" s="38">
        <f ca="1">VLOOKUP($C$139,INDIRECT($C$147),11,TRUE)</f>
        <v>832</v>
      </c>
      <c r="H32" s="39">
        <f ca="1">VLOOKUP($C$139,INDIRECT($C$147),13,TRUE)</f>
        <v>139</v>
      </c>
      <c r="K32" s="164">
        <f t="shared" ca="1" si="8"/>
        <v>6.95</v>
      </c>
      <c r="L32" s="164">
        <f t="shared" ca="1" si="9"/>
        <v>1.1599999999999999</v>
      </c>
      <c r="M32" s="164">
        <f t="shared" ca="1" si="10"/>
        <v>5.35</v>
      </c>
      <c r="N32" s="164">
        <f t="shared" ca="1" si="11"/>
        <v>0.89</v>
      </c>
      <c r="O32" s="164">
        <f t="shared" ca="1" si="12"/>
        <v>4.16</v>
      </c>
      <c r="P32" s="164">
        <f t="shared" ca="1" si="13"/>
        <v>0.7</v>
      </c>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row>
    <row r="33" spans="1:234" ht="19.2" hidden="1" customHeight="1" x14ac:dyDescent="0.5">
      <c r="A33" s="37" t="s">
        <v>50</v>
      </c>
      <c r="C33" s="38" t="s">
        <v>51</v>
      </c>
      <c r="D33" s="38" t="s">
        <v>51</v>
      </c>
      <c r="E33" s="38" t="str">
        <f ca="1">IF(RiderPlus="No","N/A",IFERROR(VLOOKUP($C$6,INDIRECT($E$146),3,TRUE),"N/A"))</f>
        <v>N/A</v>
      </c>
      <c r="F33" s="38" t="str">
        <f ca="1">IF(RiderPlus="No","N/A",IFERROR(VLOOKUP($C$6,INDIRECT($E$146),7,TRUE),"N/A"))</f>
        <v>N/A</v>
      </c>
      <c r="G33" s="38" t="s">
        <v>51</v>
      </c>
      <c r="H33" s="39" t="s">
        <v>51</v>
      </c>
      <c r="K33" s="164">
        <f t="shared" si="8"/>
        <v>0</v>
      </c>
      <c r="L33" s="164">
        <f t="shared" si="9"/>
        <v>0</v>
      </c>
      <c r="M33" s="164">
        <f t="shared" ca="1" si="10"/>
        <v>0</v>
      </c>
      <c r="N33" s="164">
        <f t="shared" ca="1" si="11"/>
        <v>0</v>
      </c>
      <c r="O33" s="164">
        <f t="shared" si="12"/>
        <v>0</v>
      </c>
      <c r="P33" s="164">
        <f t="shared" si="13"/>
        <v>0</v>
      </c>
    </row>
    <row r="34" spans="1:234" s="43" customFormat="1" ht="19.2" hidden="1" customHeight="1" x14ac:dyDescent="0.5">
      <c r="A34" s="37" t="s">
        <v>52</v>
      </c>
      <c r="B34" s="1"/>
      <c r="C34" s="38" t="s">
        <v>51</v>
      </c>
      <c r="D34" s="38" t="s">
        <v>51</v>
      </c>
      <c r="E34" s="38" t="str">
        <f ca="1">IF(RiderPlus="No","N/A",IFERROR(VLOOKUP($C$7,INDIRECT($E$146),3,TRUE),"N/A"))</f>
        <v>N/A</v>
      </c>
      <c r="F34" s="38" t="str">
        <f ca="1">IF(RiderPlus="No","N/A",IFERROR(VLOOKUP($C$7,INDIRECT($E$146),7,TRUE),"N/A"))</f>
        <v>N/A</v>
      </c>
      <c r="G34" s="38" t="s">
        <v>51</v>
      </c>
      <c r="H34" s="39" t="s">
        <v>51</v>
      </c>
      <c r="I34" s="1"/>
      <c r="J34" s="1"/>
      <c r="K34" s="164">
        <f t="shared" si="8"/>
        <v>0</v>
      </c>
      <c r="L34" s="164">
        <f t="shared" si="9"/>
        <v>0</v>
      </c>
      <c r="M34" s="164">
        <f t="shared" ca="1" si="10"/>
        <v>0</v>
      </c>
      <c r="N34" s="164">
        <f t="shared" ca="1" si="11"/>
        <v>0</v>
      </c>
      <c r="O34" s="164">
        <f t="shared" si="12"/>
        <v>0</v>
      </c>
      <c r="P34" s="164">
        <f t="shared" si="13"/>
        <v>0</v>
      </c>
      <c r="Q34" s="1"/>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row>
    <row r="35" spans="1:234" ht="19.2" hidden="1" customHeight="1" x14ac:dyDescent="0.5">
      <c r="A35" s="37" t="s">
        <v>53</v>
      </c>
      <c r="C35" s="38" t="s">
        <v>51</v>
      </c>
      <c r="D35" s="38" t="s">
        <v>51</v>
      </c>
      <c r="E35" s="38" t="str">
        <f ca="1">IF(RiderPlus="No","N/A",IFERROR(VLOOKUP($C$139,INDIRECT($E$147),3,TRUE),"N/A"))</f>
        <v>N/A</v>
      </c>
      <c r="F35" s="38" t="str">
        <f ca="1">IF(RiderPlus="No","N/A",IFERROR(VLOOKUP($C$139,INDIRECT($E$147),7,TRUE),"N/A"))</f>
        <v>N/A</v>
      </c>
      <c r="G35" s="38" t="s">
        <v>51</v>
      </c>
      <c r="H35" s="39" t="s">
        <v>51</v>
      </c>
      <c r="K35" s="164">
        <f t="shared" si="8"/>
        <v>0</v>
      </c>
      <c r="L35" s="164">
        <f t="shared" si="9"/>
        <v>0</v>
      </c>
      <c r="M35" s="164">
        <f t="shared" ca="1" si="10"/>
        <v>0</v>
      </c>
      <c r="N35" s="164">
        <f t="shared" ca="1" si="11"/>
        <v>0</v>
      </c>
      <c r="O35" s="164">
        <f t="shared" si="12"/>
        <v>0</v>
      </c>
      <c r="P35" s="164">
        <f t="shared" si="13"/>
        <v>0</v>
      </c>
    </row>
    <row r="36" spans="1:234" ht="19.2" hidden="1" customHeight="1" x14ac:dyDescent="0.5">
      <c r="A36" s="37" t="s">
        <v>54</v>
      </c>
      <c r="B36" s="49"/>
      <c r="C36" s="40">
        <v>0</v>
      </c>
      <c r="D36" s="40">
        <v>0</v>
      </c>
      <c r="E36" s="40">
        <v>0</v>
      </c>
      <c r="F36" s="40">
        <v>0</v>
      </c>
      <c r="G36" s="40">
        <v>0</v>
      </c>
      <c r="H36" s="39">
        <v>0</v>
      </c>
    </row>
    <row r="37" spans="1:234" ht="19.2" hidden="1" customHeight="1" x14ac:dyDescent="0.5">
      <c r="A37" s="42" t="s">
        <v>58</v>
      </c>
      <c r="B37" s="43"/>
      <c r="C37" s="96"/>
      <c r="D37" s="44"/>
      <c r="E37" s="44"/>
      <c r="F37" s="44"/>
      <c r="G37" s="45"/>
      <c r="H37" s="46"/>
      <c r="J37" s="43"/>
      <c r="K37" s="43"/>
      <c r="L37" s="43"/>
      <c r="M37" s="43"/>
      <c r="N37" s="43"/>
      <c r="O37" s="43"/>
      <c r="P37" s="43"/>
      <c r="Q37" s="43"/>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row>
    <row r="38" spans="1:234" ht="19.2" hidden="1" customHeight="1" x14ac:dyDescent="0.5">
      <c r="A38" s="48" t="s">
        <v>45</v>
      </c>
      <c r="B38" s="43"/>
      <c r="C38" s="160">
        <f t="shared" ref="C38:H38" ca="1" si="14">SUM(K30:K35)</f>
        <v>17.36</v>
      </c>
      <c r="D38" s="160">
        <f t="shared" ca="1" si="14"/>
        <v>2.9</v>
      </c>
      <c r="E38" s="160">
        <f t="shared" ca="1" si="14"/>
        <v>13.37</v>
      </c>
      <c r="F38" s="160">
        <f t="shared" ca="1" si="14"/>
        <v>2.23</v>
      </c>
      <c r="G38" s="160">
        <f t="shared" ca="1" si="14"/>
        <v>9.9400000000000013</v>
      </c>
      <c r="H38" s="46">
        <f t="shared" ca="1" si="14"/>
        <v>1.66</v>
      </c>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row>
    <row r="39" spans="1:234" s="87" customFormat="1" ht="21" hidden="1" customHeight="1" x14ac:dyDescent="0.5">
      <c r="A39" s="37" t="s">
        <v>223</v>
      </c>
      <c r="B39" s="1"/>
      <c r="C39" s="38">
        <f t="shared" ref="C39:H39" si="15">C36*$B$151</f>
        <v>0</v>
      </c>
      <c r="D39" s="40">
        <f t="shared" si="15"/>
        <v>0</v>
      </c>
      <c r="E39" s="40">
        <f t="shared" si="15"/>
        <v>0</v>
      </c>
      <c r="F39" s="40">
        <f t="shared" si="15"/>
        <v>0</v>
      </c>
      <c r="G39" s="40">
        <f t="shared" si="15"/>
        <v>0</v>
      </c>
      <c r="H39" s="39">
        <f t="shared" si="15"/>
        <v>0</v>
      </c>
      <c r="I39" s="1"/>
      <c r="J39" s="1"/>
      <c r="K39" s="1"/>
      <c r="L39" s="1"/>
      <c r="M39" s="1"/>
      <c r="N39" s="1"/>
      <c r="O39" s="1"/>
      <c r="P39" s="1"/>
      <c r="Q39" s="1"/>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41"/>
      <c r="BR39" s="441"/>
      <c r="BS39" s="441"/>
      <c r="BT39" s="441"/>
      <c r="BU39" s="441"/>
      <c r="BV39" s="441"/>
      <c r="BW39" s="441"/>
      <c r="BX39" s="441"/>
      <c r="BY39" s="441"/>
      <c r="BZ39" s="441"/>
      <c r="CA39" s="441"/>
      <c r="CB39" s="441"/>
      <c r="CC39" s="441"/>
      <c r="CD39" s="441"/>
      <c r="CE39" s="441"/>
      <c r="CF39" s="441"/>
      <c r="CG39" s="441"/>
      <c r="CH39" s="441"/>
      <c r="CI39" s="441"/>
      <c r="CJ39" s="441"/>
      <c r="CK39" s="441"/>
      <c r="CL39" s="441"/>
      <c r="CM39" s="441"/>
      <c r="CN39" s="441"/>
      <c r="CO39" s="441"/>
      <c r="CP39" s="441"/>
      <c r="CQ39" s="441"/>
      <c r="CR39" s="441"/>
      <c r="CS39" s="441"/>
      <c r="CT39" s="441"/>
      <c r="CU39" s="441"/>
      <c r="CV39" s="441"/>
      <c r="CW39" s="441"/>
      <c r="CX39" s="441"/>
      <c r="CY39" s="441"/>
      <c r="CZ39" s="441"/>
      <c r="DA39" s="441"/>
      <c r="DB39" s="441"/>
      <c r="DC39" s="441"/>
      <c r="DD39" s="441"/>
      <c r="DE39" s="441"/>
      <c r="DF39" s="441"/>
      <c r="DG39" s="441"/>
      <c r="DH39" s="441"/>
      <c r="DI39" s="441"/>
      <c r="DJ39" s="441"/>
      <c r="DK39" s="441"/>
      <c r="DL39" s="441"/>
      <c r="DM39" s="441"/>
      <c r="DN39" s="441"/>
      <c r="DO39" s="441"/>
      <c r="DP39" s="441"/>
      <c r="DQ39" s="441"/>
      <c r="DR39" s="441"/>
      <c r="DS39" s="441"/>
      <c r="DT39" s="441"/>
      <c r="DU39" s="441"/>
      <c r="DV39" s="441"/>
      <c r="DW39" s="441"/>
      <c r="DX39" s="441"/>
      <c r="DY39" s="436"/>
      <c r="DZ39" s="436"/>
      <c r="EA39" s="436"/>
      <c r="EB39" s="436"/>
      <c r="EC39" s="436"/>
      <c r="ED39" s="436"/>
      <c r="EE39" s="436"/>
      <c r="EF39" s="436"/>
      <c r="EG39" s="436"/>
      <c r="EH39" s="436"/>
      <c r="EI39" s="436"/>
      <c r="EJ39" s="436"/>
      <c r="EK39" s="436"/>
      <c r="EL39" s="436"/>
      <c r="EM39" s="436"/>
      <c r="EN39" s="436"/>
      <c r="EO39" s="436"/>
      <c r="EP39" s="436"/>
      <c r="EQ39" s="436"/>
      <c r="ER39" s="436"/>
      <c r="ES39" s="436"/>
      <c r="ET39" s="436"/>
      <c r="EU39" s="436"/>
      <c r="EV39" s="436"/>
      <c r="EW39" s="436"/>
      <c r="EX39" s="436"/>
      <c r="EY39" s="436"/>
      <c r="EZ39" s="436"/>
      <c r="FA39" s="436"/>
      <c r="FB39" s="436"/>
      <c r="FC39" s="436"/>
      <c r="FD39" s="436"/>
      <c r="FE39" s="436"/>
      <c r="FF39" s="436"/>
      <c r="FG39" s="436"/>
      <c r="FH39" s="436"/>
      <c r="FI39" s="436"/>
      <c r="FJ39" s="436"/>
      <c r="FK39" s="436"/>
      <c r="FL39" s="436"/>
      <c r="FM39" s="436"/>
      <c r="FN39" s="436"/>
      <c r="FO39" s="436"/>
      <c r="FP39" s="436"/>
      <c r="FQ39" s="436"/>
      <c r="FR39" s="436"/>
      <c r="FS39" s="436"/>
      <c r="FT39" s="436"/>
      <c r="FU39" s="436"/>
      <c r="FV39" s="436"/>
      <c r="FW39" s="436"/>
      <c r="FX39" s="436"/>
      <c r="FY39" s="436"/>
      <c r="FZ39" s="436"/>
      <c r="GA39" s="436"/>
      <c r="GB39" s="436"/>
      <c r="GC39" s="436"/>
      <c r="GD39" s="436"/>
      <c r="GE39" s="436"/>
      <c r="GF39" s="436"/>
      <c r="GG39" s="436"/>
      <c r="GH39" s="436"/>
      <c r="GI39" s="436"/>
      <c r="GJ39" s="436"/>
      <c r="GK39" s="436"/>
      <c r="GL39" s="436"/>
      <c r="GM39" s="436"/>
      <c r="GN39" s="436"/>
      <c r="GO39" s="436"/>
      <c r="GP39" s="436"/>
      <c r="GQ39" s="436"/>
      <c r="GR39" s="436"/>
      <c r="GS39" s="436"/>
      <c r="GT39" s="436"/>
      <c r="GU39" s="436"/>
      <c r="GV39" s="436"/>
      <c r="GW39" s="436"/>
      <c r="GX39" s="436"/>
      <c r="GY39" s="436"/>
      <c r="GZ39" s="436"/>
      <c r="HA39" s="436"/>
      <c r="HB39" s="436"/>
      <c r="HC39" s="436"/>
      <c r="HD39" s="436"/>
      <c r="HE39" s="436"/>
      <c r="HF39" s="436"/>
      <c r="HG39" s="436"/>
      <c r="HH39" s="436"/>
      <c r="HI39" s="436"/>
      <c r="HJ39" s="436"/>
      <c r="HK39" s="436"/>
      <c r="HL39" s="436"/>
      <c r="HM39" s="436"/>
      <c r="HN39" s="436"/>
      <c r="HO39" s="436"/>
      <c r="HP39" s="436"/>
      <c r="HQ39" s="436"/>
      <c r="HR39" s="436"/>
      <c r="HS39" s="436"/>
      <c r="HT39" s="436"/>
      <c r="HU39" s="436"/>
      <c r="HV39" s="436"/>
      <c r="HW39" s="436"/>
      <c r="HX39" s="436"/>
      <c r="HY39" s="436"/>
      <c r="HZ39" s="436"/>
    </row>
    <row r="40" spans="1:234" s="87" customFormat="1" ht="19.2" hidden="1" customHeight="1" x14ac:dyDescent="0.5">
      <c r="A40" s="123" t="s">
        <v>224</v>
      </c>
      <c r="B40" s="124"/>
      <c r="C40" s="125">
        <f t="shared" ref="C40:H40" ca="1" si="16">IF(C16="N/A","N/A",SUM(C30:C39))</f>
        <v>3489.36</v>
      </c>
      <c r="D40" s="125">
        <f t="shared" ca="1" si="16"/>
        <v>581.9</v>
      </c>
      <c r="E40" s="125">
        <f t="shared" ca="1" si="16"/>
        <v>2686.37</v>
      </c>
      <c r="F40" s="125">
        <f t="shared" ca="1" si="16"/>
        <v>447.23</v>
      </c>
      <c r="G40" s="125">
        <f t="shared" ca="1" si="16"/>
        <v>1996.94</v>
      </c>
      <c r="H40" s="126">
        <f t="shared" ca="1" si="16"/>
        <v>332.66</v>
      </c>
      <c r="I40" s="1"/>
      <c r="J40" s="1"/>
      <c r="K40" s="1"/>
      <c r="L40" s="1"/>
      <c r="M40" s="1"/>
      <c r="N40" s="1"/>
      <c r="O40" s="1"/>
      <c r="P40" s="1"/>
      <c r="Q40" s="1"/>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41"/>
      <c r="BR40" s="441"/>
      <c r="BS40" s="441"/>
      <c r="BT40" s="441"/>
      <c r="BU40" s="441"/>
      <c r="BV40" s="441"/>
      <c r="BW40" s="441"/>
      <c r="BX40" s="441"/>
      <c r="BY40" s="441"/>
      <c r="BZ40" s="441"/>
      <c r="CA40" s="441"/>
      <c r="CB40" s="441"/>
      <c r="CC40" s="441"/>
      <c r="CD40" s="441"/>
      <c r="CE40" s="441"/>
      <c r="CF40" s="441"/>
      <c r="CG40" s="441"/>
      <c r="CH40" s="441"/>
      <c r="CI40" s="441"/>
      <c r="CJ40" s="441"/>
      <c r="CK40" s="441"/>
      <c r="CL40" s="441"/>
      <c r="CM40" s="441"/>
      <c r="CN40" s="441"/>
      <c r="CO40" s="441"/>
      <c r="CP40" s="441"/>
      <c r="CQ40" s="441"/>
      <c r="CR40" s="441"/>
      <c r="CS40" s="441"/>
      <c r="CT40" s="441"/>
      <c r="CU40" s="441"/>
      <c r="CV40" s="441"/>
      <c r="CW40" s="441"/>
      <c r="CX40" s="441"/>
      <c r="CY40" s="441"/>
      <c r="CZ40" s="441"/>
      <c r="DA40" s="441"/>
      <c r="DB40" s="441"/>
      <c r="DC40" s="441"/>
      <c r="DD40" s="441"/>
      <c r="DE40" s="441"/>
      <c r="DF40" s="441"/>
      <c r="DG40" s="441"/>
      <c r="DH40" s="441"/>
      <c r="DI40" s="441"/>
      <c r="DJ40" s="441"/>
      <c r="DK40" s="441"/>
      <c r="DL40" s="441"/>
      <c r="DM40" s="441"/>
      <c r="DN40" s="441"/>
      <c r="DO40" s="441"/>
      <c r="DP40" s="441"/>
      <c r="DQ40" s="441"/>
      <c r="DR40" s="441"/>
      <c r="DS40" s="441"/>
      <c r="DT40" s="441"/>
      <c r="DU40" s="441"/>
      <c r="DV40" s="441"/>
      <c r="DW40" s="441"/>
      <c r="DX40" s="441"/>
      <c r="DY40" s="436"/>
      <c r="DZ40" s="436"/>
      <c r="EA40" s="436"/>
      <c r="EB40" s="436"/>
      <c r="EC40" s="436"/>
      <c r="ED40" s="436"/>
      <c r="EE40" s="436"/>
      <c r="EF40" s="436"/>
      <c r="EG40" s="436"/>
      <c r="EH40" s="436"/>
      <c r="EI40" s="436"/>
      <c r="EJ40" s="436"/>
      <c r="EK40" s="436"/>
      <c r="EL40" s="436"/>
      <c r="EM40" s="436"/>
      <c r="EN40" s="436"/>
      <c r="EO40" s="436"/>
      <c r="EP40" s="436"/>
      <c r="EQ40" s="436"/>
      <c r="ER40" s="436"/>
      <c r="ES40" s="436"/>
      <c r="ET40" s="436"/>
      <c r="EU40" s="436"/>
      <c r="EV40" s="436"/>
      <c r="EW40" s="436"/>
      <c r="EX40" s="436"/>
      <c r="EY40" s="436"/>
      <c r="EZ40" s="436"/>
      <c r="FA40" s="436"/>
      <c r="FB40" s="436"/>
      <c r="FC40" s="436"/>
      <c r="FD40" s="436"/>
      <c r="FE40" s="436"/>
      <c r="FF40" s="436"/>
      <c r="FG40" s="436"/>
      <c r="FH40" s="436"/>
      <c r="FI40" s="436"/>
      <c r="FJ40" s="436"/>
      <c r="FK40" s="436"/>
      <c r="FL40" s="436"/>
      <c r="FM40" s="436"/>
      <c r="FN40" s="436"/>
      <c r="FO40" s="436"/>
      <c r="FP40" s="436"/>
      <c r="FQ40" s="436"/>
      <c r="FR40" s="436"/>
      <c r="FS40" s="436"/>
      <c r="FT40" s="436"/>
      <c r="FU40" s="436"/>
      <c r="FV40" s="436"/>
      <c r="FW40" s="436"/>
      <c r="FX40" s="436"/>
      <c r="FY40" s="436"/>
      <c r="FZ40" s="436"/>
      <c r="GA40" s="436"/>
      <c r="GB40" s="436"/>
      <c r="GC40" s="436"/>
      <c r="GD40" s="436"/>
      <c r="GE40" s="436"/>
      <c r="GF40" s="436"/>
      <c r="GG40" s="436"/>
      <c r="GH40" s="436"/>
      <c r="GI40" s="436"/>
      <c r="GJ40" s="436"/>
      <c r="GK40" s="436"/>
      <c r="GL40" s="436"/>
      <c r="GM40" s="436"/>
      <c r="GN40" s="436"/>
      <c r="GO40" s="436"/>
      <c r="GP40" s="436"/>
      <c r="GQ40" s="436"/>
      <c r="GR40" s="436"/>
      <c r="GS40" s="436"/>
      <c r="GT40" s="436"/>
      <c r="GU40" s="436"/>
      <c r="GV40" s="436"/>
      <c r="GW40" s="436"/>
      <c r="GX40" s="436"/>
      <c r="GY40" s="436"/>
      <c r="GZ40" s="436"/>
      <c r="HA40" s="436"/>
      <c r="HB40" s="436"/>
      <c r="HC40" s="436"/>
      <c r="HD40" s="436"/>
      <c r="HE40" s="436"/>
      <c r="HF40" s="436"/>
      <c r="HG40" s="436"/>
      <c r="HH40" s="436"/>
      <c r="HI40" s="436"/>
      <c r="HJ40" s="436"/>
      <c r="HK40" s="436"/>
      <c r="HL40" s="436"/>
      <c r="HM40" s="436"/>
      <c r="HN40" s="436"/>
      <c r="HO40" s="436"/>
      <c r="HP40" s="436"/>
      <c r="HQ40" s="436"/>
      <c r="HR40" s="436"/>
      <c r="HS40" s="436"/>
      <c r="HT40" s="436"/>
      <c r="HU40" s="436"/>
      <c r="HV40" s="436"/>
      <c r="HW40" s="436"/>
      <c r="HX40" s="436"/>
      <c r="HY40" s="436"/>
      <c r="HZ40" s="436"/>
    </row>
    <row r="41" spans="1:234" s="87" customFormat="1" ht="19.2" hidden="1" customHeight="1" x14ac:dyDescent="0.5">
      <c r="A41" s="119" t="s">
        <v>65</v>
      </c>
      <c r="B41" s="120"/>
      <c r="C41" s="121">
        <f t="shared" ref="C41:H41" ca="1" si="17">IF(C16="N/A","N/A",SUM(C30:C32)+C38)</f>
        <v>3489.36</v>
      </c>
      <c r="D41" s="121">
        <f t="shared" ca="1" si="17"/>
        <v>581.9</v>
      </c>
      <c r="E41" s="121">
        <f t="shared" ca="1" si="17"/>
        <v>2686.37</v>
      </c>
      <c r="F41" s="121">
        <f t="shared" ca="1" si="17"/>
        <v>447.23</v>
      </c>
      <c r="G41" s="121">
        <f t="shared" ca="1" si="17"/>
        <v>1996.94</v>
      </c>
      <c r="H41" s="122">
        <f t="shared" ca="1" si="17"/>
        <v>332.66</v>
      </c>
      <c r="I41" s="1"/>
      <c r="J41" s="1"/>
      <c r="K41" s="1"/>
      <c r="L41" s="1"/>
      <c r="M41" s="1"/>
      <c r="N41" s="1"/>
      <c r="O41" s="1"/>
      <c r="P41" s="1"/>
      <c r="Q41" s="1"/>
      <c r="R41" s="436"/>
      <c r="S41" s="436"/>
      <c r="T41" s="436"/>
      <c r="U41" s="436"/>
      <c r="V41" s="436"/>
      <c r="W41" s="436"/>
      <c r="X41" s="436"/>
      <c r="Y41" s="436"/>
      <c r="Z41" s="436"/>
      <c r="AA41" s="436"/>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41"/>
      <c r="BR41" s="441"/>
      <c r="BS41" s="441"/>
      <c r="BT41" s="441"/>
      <c r="BU41" s="441"/>
      <c r="BV41" s="441"/>
      <c r="BW41" s="441"/>
      <c r="BX41" s="441"/>
      <c r="BY41" s="441"/>
      <c r="BZ41" s="441"/>
      <c r="CA41" s="441"/>
      <c r="CB41" s="441"/>
      <c r="CC41" s="441"/>
      <c r="CD41" s="441"/>
      <c r="CE41" s="441"/>
      <c r="CF41" s="441"/>
      <c r="CG41" s="441"/>
      <c r="CH41" s="441"/>
      <c r="CI41" s="441"/>
      <c r="CJ41" s="441"/>
      <c r="CK41" s="441"/>
      <c r="CL41" s="441"/>
      <c r="CM41" s="441"/>
      <c r="CN41" s="441"/>
      <c r="CO41" s="441"/>
      <c r="CP41" s="441"/>
      <c r="CQ41" s="441"/>
      <c r="CR41" s="441"/>
      <c r="CS41" s="441"/>
      <c r="CT41" s="441"/>
      <c r="CU41" s="441"/>
      <c r="CV41" s="441"/>
      <c r="CW41" s="441"/>
      <c r="CX41" s="441"/>
      <c r="CY41" s="441"/>
      <c r="CZ41" s="441"/>
      <c r="DA41" s="441"/>
      <c r="DB41" s="441"/>
      <c r="DC41" s="441"/>
      <c r="DD41" s="441"/>
      <c r="DE41" s="441"/>
      <c r="DF41" s="441"/>
      <c r="DG41" s="441"/>
      <c r="DH41" s="441"/>
      <c r="DI41" s="441"/>
      <c r="DJ41" s="441"/>
      <c r="DK41" s="441"/>
      <c r="DL41" s="441"/>
      <c r="DM41" s="441"/>
      <c r="DN41" s="441"/>
      <c r="DO41" s="441"/>
      <c r="DP41" s="441"/>
      <c r="DQ41" s="441"/>
      <c r="DR41" s="441"/>
      <c r="DS41" s="441"/>
      <c r="DT41" s="441"/>
      <c r="DU41" s="441"/>
      <c r="DV41" s="441"/>
      <c r="DW41" s="441"/>
      <c r="DX41" s="441"/>
      <c r="DY41" s="436"/>
      <c r="DZ41" s="436"/>
      <c r="EA41" s="436"/>
      <c r="EB41" s="436"/>
      <c r="EC41" s="436"/>
      <c r="ED41" s="436"/>
      <c r="EE41" s="436"/>
      <c r="EF41" s="436"/>
      <c r="EG41" s="436"/>
      <c r="EH41" s="436"/>
      <c r="EI41" s="436"/>
      <c r="EJ41" s="436"/>
      <c r="EK41" s="436"/>
      <c r="EL41" s="436"/>
      <c r="EM41" s="436"/>
      <c r="EN41" s="436"/>
      <c r="EO41" s="436"/>
      <c r="EP41" s="436"/>
      <c r="EQ41" s="436"/>
      <c r="ER41" s="436"/>
      <c r="ES41" s="436"/>
      <c r="ET41" s="436"/>
      <c r="EU41" s="436"/>
      <c r="EV41" s="436"/>
      <c r="EW41" s="436"/>
      <c r="EX41" s="436"/>
      <c r="EY41" s="436"/>
      <c r="EZ41" s="436"/>
      <c r="FA41" s="436"/>
      <c r="FB41" s="436"/>
      <c r="FC41" s="436"/>
      <c r="FD41" s="436"/>
      <c r="FE41" s="436"/>
      <c r="FF41" s="436"/>
      <c r="FG41" s="436"/>
      <c r="FH41" s="436"/>
      <c r="FI41" s="436"/>
      <c r="FJ41" s="436"/>
      <c r="FK41" s="436"/>
      <c r="FL41" s="436"/>
      <c r="FM41" s="436"/>
      <c r="FN41" s="436"/>
      <c r="FO41" s="436"/>
      <c r="FP41" s="436"/>
      <c r="FQ41" s="436"/>
      <c r="FR41" s="436"/>
      <c r="FS41" s="436"/>
      <c r="FT41" s="436"/>
      <c r="FU41" s="436"/>
      <c r="FV41" s="436"/>
      <c r="FW41" s="436"/>
      <c r="FX41" s="436"/>
      <c r="FY41" s="436"/>
      <c r="FZ41" s="436"/>
      <c r="GA41" s="436"/>
      <c r="GB41" s="436"/>
      <c r="GC41" s="436"/>
      <c r="GD41" s="436"/>
      <c r="GE41" s="436"/>
      <c r="GF41" s="436"/>
      <c r="GG41" s="436"/>
      <c r="GH41" s="436"/>
      <c r="GI41" s="436"/>
      <c r="GJ41" s="436"/>
      <c r="GK41" s="436"/>
      <c r="GL41" s="436"/>
      <c r="GM41" s="436"/>
      <c r="GN41" s="436"/>
      <c r="GO41" s="436"/>
      <c r="GP41" s="436"/>
      <c r="GQ41" s="436"/>
      <c r="GR41" s="436"/>
      <c r="GS41" s="436"/>
      <c r="GT41" s="436"/>
      <c r="GU41" s="436"/>
      <c r="GV41" s="436"/>
      <c r="GW41" s="436"/>
      <c r="GX41" s="436"/>
      <c r="GY41" s="436"/>
      <c r="GZ41" s="436"/>
      <c r="HA41" s="436"/>
      <c r="HB41" s="436"/>
      <c r="HC41" s="436"/>
      <c r="HD41" s="436"/>
      <c r="HE41" s="436"/>
      <c r="HF41" s="436"/>
      <c r="HG41" s="436"/>
      <c r="HH41" s="436"/>
      <c r="HI41" s="436"/>
      <c r="HJ41" s="436"/>
      <c r="HK41" s="436"/>
      <c r="HL41" s="436"/>
      <c r="HM41" s="436"/>
      <c r="HN41" s="436"/>
      <c r="HO41" s="436"/>
      <c r="HP41" s="436"/>
      <c r="HQ41" s="436"/>
      <c r="HR41" s="436"/>
      <c r="HS41" s="436"/>
      <c r="HT41" s="436"/>
      <c r="HU41" s="436"/>
      <c r="HV41" s="436"/>
      <c r="HW41" s="436"/>
      <c r="HX41" s="436"/>
      <c r="HY41" s="436"/>
      <c r="HZ41" s="436"/>
    </row>
    <row r="42" spans="1:234" s="87" customFormat="1" ht="19.2" hidden="1" customHeight="1" x14ac:dyDescent="0.5">
      <c r="A42" s="92" t="s">
        <v>66</v>
      </c>
      <c r="B42" s="93"/>
      <c r="C42" s="93"/>
      <c r="D42" s="94"/>
      <c r="E42" s="94"/>
      <c r="F42" s="94"/>
      <c r="G42" s="94"/>
      <c r="H42" s="95"/>
      <c r="I42" s="436"/>
      <c r="J42" s="436"/>
      <c r="K42" s="195" t="s">
        <v>45</v>
      </c>
      <c r="L42" s="195"/>
      <c r="M42" s="195"/>
      <c r="N42" s="195"/>
      <c r="O42" s="195"/>
      <c r="P42" s="195"/>
      <c r="Q42" s="436"/>
      <c r="R42" s="436"/>
      <c r="S42" s="436"/>
      <c r="T42" s="436"/>
      <c r="U42" s="436"/>
      <c r="V42" s="436"/>
      <c r="W42" s="436"/>
      <c r="X42" s="436"/>
      <c r="Y42" s="436"/>
      <c r="Z42" s="436"/>
      <c r="AA42" s="436"/>
      <c r="AB42" s="436"/>
      <c r="AC42" s="436"/>
      <c r="AD42" s="436"/>
      <c r="AE42" s="436"/>
      <c r="AF42" s="436"/>
      <c r="AG42" s="436"/>
      <c r="AH42" s="436"/>
      <c r="AI42" s="436"/>
      <c r="AJ42" s="436"/>
      <c r="AK42" s="436"/>
      <c r="AL42" s="436"/>
      <c r="AM42" s="436"/>
      <c r="AN42" s="436"/>
      <c r="AO42" s="436"/>
      <c r="AP42" s="436"/>
      <c r="AQ42" s="436"/>
      <c r="AR42" s="436"/>
      <c r="AS42" s="436"/>
      <c r="AT42" s="436"/>
      <c r="AU42" s="436"/>
      <c r="AV42" s="436"/>
      <c r="AW42" s="436"/>
      <c r="AX42" s="436"/>
      <c r="AY42" s="436"/>
      <c r="AZ42" s="436"/>
      <c r="BA42" s="436"/>
      <c r="BB42" s="436"/>
      <c r="BC42" s="436"/>
      <c r="BD42" s="436"/>
      <c r="BE42" s="436"/>
      <c r="BF42" s="436"/>
      <c r="BG42" s="436"/>
      <c r="BH42" s="436"/>
      <c r="BI42" s="436"/>
      <c r="BJ42" s="436"/>
      <c r="BK42" s="436"/>
      <c r="BL42" s="436"/>
      <c r="BM42" s="436"/>
      <c r="BN42" s="436"/>
      <c r="BO42" s="436"/>
      <c r="BP42" s="436"/>
      <c r="BQ42" s="441"/>
      <c r="BR42" s="441"/>
      <c r="BS42" s="441"/>
      <c r="BT42" s="441"/>
      <c r="BU42" s="441"/>
      <c r="BV42" s="441"/>
      <c r="BW42" s="441"/>
      <c r="BX42" s="441"/>
      <c r="BY42" s="441"/>
      <c r="BZ42" s="441"/>
      <c r="CA42" s="441"/>
      <c r="CB42" s="441"/>
      <c r="CC42" s="441"/>
      <c r="CD42" s="441"/>
      <c r="CE42" s="441"/>
      <c r="CF42" s="441"/>
      <c r="CG42" s="441"/>
      <c r="CH42" s="441"/>
      <c r="CI42" s="441"/>
      <c r="CJ42" s="441"/>
      <c r="CK42" s="441"/>
      <c r="CL42" s="441"/>
      <c r="CM42" s="441"/>
      <c r="CN42" s="441"/>
      <c r="CO42" s="441"/>
      <c r="CP42" s="441"/>
      <c r="CQ42" s="441"/>
      <c r="CR42" s="441"/>
      <c r="CS42" s="441"/>
      <c r="CT42" s="441"/>
      <c r="CU42" s="441"/>
      <c r="CV42" s="441"/>
      <c r="CW42" s="441"/>
      <c r="CX42" s="441"/>
      <c r="CY42" s="441"/>
      <c r="CZ42" s="441"/>
      <c r="DA42" s="441"/>
      <c r="DB42" s="441"/>
      <c r="DC42" s="441"/>
      <c r="DD42" s="441"/>
      <c r="DE42" s="441"/>
      <c r="DF42" s="441"/>
      <c r="DG42" s="441"/>
      <c r="DH42" s="441"/>
      <c r="DI42" s="441"/>
      <c r="DJ42" s="441"/>
      <c r="DK42" s="441"/>
      <c r="DL42" s="441"/>
      <c r="DM42" s="441"/>
      <c r="DN42" s="441"/>
      <c r="DO42" s="441"/>
      <c r="DP42" s="441"/>
      <c r="DQ42" s="441"/>
      <c r="DR42" s="441"/>
      <c r="DS42" s="441"/>
      <c r="DT42" s="441"/>
      <c r="DU42" s="441"/>
      <c r="DV42" s="441"/>
      <c r="DW42" s="441"/>
      <c r="DX42" s="441"/>
      <c r="DY42" s="436"/>
      <c r="DZ42" s="436"/>
      <c r="EA42" s="436"/>
      <c r="EB42" s="436"/>
      <c r="EC42" s="436"/>
      <c r="ED42" s="436"/>
      <c r="EE42" s="436"/>
      <c r="EF42" s="436"/>
      <c r="EG42" s="436"/>
      <c r="EH42" s="436"/>
      <c r="EI42" s="436"/>
      <c r="EJ42" s="436"/>
      <c r="EK42" s="436"/>
      <c r="EL42" s="436"/>
      <c r="EM42" s="436"/>
      <c r="EN42" s="436"/>
      <c r="EO42" s="436"/>
      <c r="EP42" s="436"/>
      <c r="EQ42" s="436"/>
      <c r="ER42" s="436"/>
      <c r="ES42" s="436"/>
      <c r="ET42" s="436"/>
      <c r="EU42" s="436"/>
      <c r="EV42" s="436"/>
      <c r="EW42" s="436"/>
      <c r="EX42" s="436"/>
      <c r="EY42" s="436"/>
      <c r="EZ42" s="436"/>
      <c r="FA42" s="436"/>
      <c r="FB42" s="436"/>
      <c r="FC42" s="436"/>
      <c r="FD42" s="436"/>
      <c r="FE42" s="436"/>
      <c r="FF42" s="436"/>
      <c r="FG42" s="436"/>
      <c r="FH42" s="436"/>
      <c r="FI42" s="436"/>
      <c r="FJ42" s="436"/>
      <c r="FK42" s="436"/>
      <c r="FL42" s="436"/>
      <c r="FM42" s="436"/>
      <c r="FN42" s="436"/>
      <c r="FO42" s="436"/>
      <c r="FP42" s="436"/>
      <c r="FQ42" s="436"/>
      <c r="FR42" s="436"/>
      <c r="FS42" s="436"/>
      <c r="FT42" s="436"/>
      <c r="FU42" s="436"/>
      <c r="FV42" s="436"/>
      <c r="FW42" s="436"/>
      <c r="FX42" s="436"/>
      <c r="FY42" s="436"/>
      <c r="FZ42" s="436"/>
      <c r="GA42" s="436"/>
      <c r="GB42" s="436"/>
      <c r="GC42" s="436"/>
      <c r="GD42" s="436"/>
      <c r="GE42" s="436"/>
      <c r="GF42" s="436"/>
      <c r="GG42" s="436"/>
      <c r="GH42" s="436"/>
      <c r="GI42" s="436"/>
      <c r="GJ42" s="436"/>
      <c r="GK42" s="436"/>
      <c r="GL42" s="436"/>
      <c r="GM42" s="436"/>
      <c r="GN42" s="436"/>
      <c r="GO42" s="436"/>
      <c r="GP42" s="436"/>
      <c r="GQ42" s="436"/>
      <c r="GR42" s="436"/>
      <c r="GS42" s="436"/>
      <c r="GT42" s="436"/>
      <c r="GU42" s="436"/>
      <c r="GV42" s="436"/>
      <c r="GW42" s="436"/>
      <c r="GX42" s="436"/>
      <c r="GY42" s="436"/>
      <c r="GZ42" s="436"/>
      <c r="HA42" s="436"/>
      <c r="HB42" s="436"/>
      <c r="HC42" s="436"/>
      <c r="HD42" s="436"/>
      <c r="HE42" s="436"/>
      <c r="HF42" s="436"/>
      <c r="HG42" s="436"/>
      <c r="HH42" s="436"/>
      <c r="HI42" s="436"/>
      <c r="HJ42" s="436"/>
      <c r="HK42" s="436"/>
      <c r="HL42" s="436"/>
      <c r="HM42" s="436"/>
      <c r="HN42" s="436"/>
      <c r="HO42" s="436"/>
      <c r="HP42" s="436"/>
      <c r="HQ42" s="436"/>
      <c r="HR42" s="436"/>
      <c r="HS42" s="436"/>
      <c r="HT42" s="436"/>
      <c r="HU42" s="436"/>
      <c r="HV42" s="436"/>
      <c r="HW42" s="436"/>
      <c r="HX42" s="436"/>
      <c r="HY42" s="436"/>
      <c r="HZ42" s="436"/>
    </row>
    <row r="43" spans="1:234" ht="19.2" hidden="1" customHeight="1" x14ac:dyDescent="0.5">
      <c r="A43" s="27" t="s">
        <v>46</v>
      </c>
      <c r="B43" s="63"/>
      <c r="C43" s="35">
        <f t="shared" ref="C43:H45" ca="1" si="18">IF(C16="N/A","N/A",ROUNDUP(PRODUCT(C16,0.27),0))</f>
        <v>1125</v>
      </c>
      <c r="D43" s="35">
        <f t="shared" ca="1" si="18"/>
        <v>866</v>
      </c>
      <c r="E43" s="35">
        <f t="shared" ca="1" si="18"/>
        <v>624</v>
      </c>
      <c r="F43" s="35">
        <f t="shared" ca="1" si="18"/>
        <v>508</v>
      </c>
      <c r="G43" s="35">
        <f t="shared" ca="1" si="18"/>
        <v>395</v>
      </c>
      <c r="H43" s="36">
        <f t="shared" ca="1" si="18"/>
        <v>290</v>
      </c>
      <c r="I43" s="436"/>
      <c r="J43" s="436"/>
      <c r="K43" s="164">
        <f t="shared" ref="K43:K48" ca="1" si="19">IFERROR(ROUND(C43*0.005,2),0)</f>
        <v>5.63</v>
      </c>
      <c r="L43" s="164">
        <f t="shared" ref="L43:L48" ca="1" si="20">IFERROR(ROUND(D43*0.005,2),0)</f>
        <v>4.33</v>
      </c>
      <c r="M43" s="164">
        <f t="shared" ref="M43:M48" ca="1" si="21">IFERROR(ROUND(E43*0.005,2),0)</f>
        <v>3.12</v>
      </c>
      <c r="N43" s="164">
        <f t="shared" ref="N43:N48" ca="1" si="22">IFERROR(ROUND(F43*0.005,2),0)</f>
        <v>2.54</v>
      </c>
      <c r="O43" s="164">
        <f t="shared" ref="O43:O48" ca="1" si="23">IFERROR(ROUND(G43*0.005,2),0)</f>
        <v>1.98</v>
      </c>
      <c r="P43" s="164">
        <f t="shared" ref="P43:P48" ca="1" si="24">IFERROR(ROUND(H43*0.005,2),0)</f>
        <v>1.45</v>
      </c>
      <c r="Q43" s="436"/>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row>
    <row r="44" spans="1:234" ht="19.2" hidden="1" customHeight="1" x14ac:dyDescent="0.5">
      <c r="A44" s="37" t="s">
        <v>47</v>
      </c>
      <c r="B44" s="49"/>
      <c r="C44" s="38" t="str">
        <f t="shared" ca="1" si="18"/>
        <v>N/A</v>
      </c>
      <c r="D44" s="38" t="str">
        <f t="shared" ca="1" si="18"/>
        <v>N/A</v>
      </c>
      <c r="E44" s="38" t="str">
        <f t="shared" ca="1" si="18"/>
        <v>N/A</v>
      </c>
      <c r="F44" s="38" t="str">
        <f t="shared" ca="1" si="18"/>
        <v>N/A</v>
      </c>
      <c r="G44" s="38" t="str">
        <f t="shared" ca="1" si="18"/>
        <v>N/A</v>
      </c>
      <c r="H44" s="39" t="str">
        <f t="shared" ca="1" si="18"/>
        <v>N/A</v>
      </c>
      <c r="I44" s="436"/>
      <c r="J44" s="436"/>
      <c r="K44" s="164">
        <f t="shared" ca="1" si="19"/>
        <v>0</v>
      </c>
      <c r="L44" s="164">
        <f t="shared" ca="1" si="20"/>
        <v>0</v>
      </c>
      <c r="M44" s="164">
        <f t="shared" ca="1" si="21"/>
        <v>0</v>
      </c>
      <c r="N44" s="164">
        <f t="shared" ca="1" si="22"/>
        <v>0</v>
      </c>
      <c r="O44" s="164">
        <f t="shared" ca="1" si="23"/>
        <v>0</v>
      </c>
      <c r="P44" s="164">
        <f t="shared" ca="1" si="24"/>
        <v>0</v>
      </c>
      <c r="Q44" s="436"/>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row>
    <row r="45" spans="1:234" ht="19.2" hidden="1" customHeight="1" x14ac:dyDescent="0.5">
      <c r="A45" s="37" t="s">
        <v>48</v>
      </c>
      <c r="B45" s="49"/>
      <c r="C45" s="38">
        <f t="shared" ca="1" si="18"/>
        <v>751</v>
      </c>
      <c r="D45" s="38">
        <f t="shared" ca="1" si="18"/>
        <v>578</v>
      </c>
      <c r="E45" s="38">
        <f t="shared" ca="1" si="18"/>
        <v>450</v>
      </c>
      <c r="F45" s="38">
        <f t="shared" ca="1" si="18"/>
        <v>365</v>
      </c>
      <c r="G45" s="38">
        <f t="shared" ca="1" si="18"/>
        <v>306</v>
      </c>
      <c r="H45" s="39">
        <f t="shared" ca="1" si="18"/>
        <v>224</v>
      </c>
      <c r="I45" s="436"/>
      <c r="J45" s="436"/>
      <c r="K45" s="164">
        <f t="shared" ca="1" si="19"/>
        <v>3.76</v>
      </c>
      <c r="L45" s="164">
        <f t="shared" ca="1" si="20"/>
        <v>2.89</v>
      </c>
      <c r="M45" s="164">
        <f t="shared" ca="1" si="21"/>
        <v>2.25</v>
      </c>
      <c r="N45" s="164">
        <f t="shared" ca="1" si="22"/>
        <v>1.83</v>
      </c>
      <c r="O45" s="164">
        <f t="shared" ca="1" si="23"/>
        <v>1.53</v>
      </c>
      <c r="P45" s="164">
        <f t="shared" ca="1" si="24"/>
        <v>1.1200000000000001</v>
      </c>
      <c r="Q45" s="436"/>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row>
    <row r="46" spans="1:234" s="87" customFormat="1" ht="19.2" hidden="1" customHeight="1" x14ac:dyDescent="0.5">
      <c r="A46" s="37" t="s">
        <v>50</v>
      </c>
      <c r="B46" s="1"/>
      <c r="C46" s="38" t="s">
        <v>51</v>
      </c>
      <c r="D46" s="38" t="s">
        <v>51</v>
      </c>
      <c r="E46" s="38" t="str">
        <f ca="1">IF(RiderPlus="No","N/A",IFERROR(VLOOKUP($C$6,INDIRECT($E$146),4,TRUE),"N/A"))</f>
        <v>N/A</v>
      </c>
      <c r="F46" s="38" t="str">
        <f ca="1">IF(RiderPlus="No","N/A",IFERROR(VLOOKUP($C$6,INDIRECT($E$146),8,TRUE),"N/A"))</f>
        <v>N/A</v>
      </c>
      <c r="G46" s="38" t="s">
        <v>51</v>
      </c>
      <c r="H46" s="39" t="s">
        <v>51</v>
      </c>
      <c r="I46" s="1"/>
      <c r="J46" s="1"/>
      <c r="K46" s="164">
        <f t="shared" si="19"/>
        <v>0</v>
      </c>
      <c r="L46" s="164">
        <f t="shared" si="20"/>
        <v>0</v>
      </c>
      <c r="M46" s="164">
        <f t="shared" ca="1" si="21"/>
        <v>0</v>
      </c>
      <c r="N46" s="164">
        <f t="shared" ca="1" si="22"/>
        <v>0</v>
      </c>
      <c r="O46" s="164">
        <f t="shared" si="23"/>
        <v>0</v>
      </c>
      <c r="P46" s="164">
        <f t="shared" si="24"/>
        <v>0</v>
      </c>
      <c r="Q46" s="1"/>
      <c r="R46" s="436"/>
      <c r="S46" s="436"/>
      <c r="T46" s="436"/>
      <c r="U46" s="436"/>
      <c r="V46" s="436"/>
      <c r="W46" s="436"/>
      <c r="X46" s="436"/>
      <c r="Y46" s="436"/>
      <c r="Z46" s="436"/>
      <c r="AA46" s="43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41"/>
      <c r="BR46" s="441"/>
      <c r="BS46" s="441"/>
      <c r="BT46" s="441"/>
      <c r="BU46" s="441"/>
      <c r="BV46" s="441"/>
      <c r="BW46" s="441"/>
      <c r="BX46" s="441"/>
      <c r="BY46" s="441"/>
      <c r="BZ46" s="441"/>
      <c r="CA46" s="441"/>
      <c r="CB46" s="441"/>
      <c r="CC46" s="441"/>
      <c r="CD46" s="441"/>
      <c r="CE46" s="441"/>
      <c r="CF46" s="441"/>
      <c r="CG46" s="441"/>
      <c r="CH46" s="441"/>
      <c r="CI46" s="441"/>
      <c r="CJ46" s="441"/>
      <c r="CK46" s="441"/>
      <c r="CL46" s="441"/>
      <c r="CM46" s="441"/>
      <c r="CN46" s="441"/>
      <c r="CO46" s="441"/>
      <c r="CP46" s="441"/>
      <c r="CQ46" s="441"/>
      <c r="CR46" s="441"/>
      <c r="CS46" s="441"/>
      <c r="CT46" s="441"/>
      <c r="CU46" s="441"/>
      <c r="CV46" s="441"/>
      <c r="CW46" s="441"/>
      <c r="CX46" s="441"/>
      <c r="CY46" s="441"/>
      <c r="CZ46" s="441"/>
      <c r="DA46" s="441"/>
      <c r="DB46" s="441"/>
      <c r="DC46" s="441"/>
      <c r="DD46" s="441"/>
      <c r="DE46" s="441"/>
      <c r="DF46" s="441"/>
      <c r="DG46" s="441"/>
      <c r="DH46" s="441"/>
      <c r="DI46" s="441"/>
      <c r="DJ46" s="441"/>
      <c r="DK46" s="441"/>
      <c r="DL46" s="441"/>
      <c r="DM46" s="441"/>
      <c r="DN46" s="441"/>
      <c r="DO46" s="441"/>
      <c r="DP46" s="441"/>
      <c r="DQ46" s="441"/>
      <c r="DR46" s="441"/>
      <c r="DS46" s="441"/>
      <c r="DT46" s="441"/>
      <c r="DU46" s="441"/>
      <c r="DV46" s="441"/>
      <c r="DW46" s="441"/>
      <c r="DX46" s="441"/>
      <c r="DY46" s="436"/>
      <c r="DZ46" s="436"/>
      <c r="EA46" s="436"/>
      <c r="EB46" s="436"/>
      <c r="EC46" s="436"/>
      <c r="ED46" s="436"/>
      <c r="EE46" s="436"/>
      <c r="EF46" s="436"/>
      <c r="EG46" s="436"/>
      <c r="EH46" s="436"/>
      <c r="EI46" s="436"/>
      <c r="EJ46" s="436"/>
      <c r="EK46" s="436"/>
      <c r="EL46" s="436"/>
      <c r="EM46" s="436"/>
      <c r="EN46" s="436"/>
      <c r="EO46" s="436"/>
      <c r="EP46" s="436"/>
      <c r="EQ46" s="436"/>
      <c r="ER46" s="436"/>
      <c r="ES46" s="436"/>
      <c r="ET46" s="436"/>
      <c r="EU46" s="436"/>
      <c r="EV46" s="436"/>
      <c r="EW46" s="436"/>
      <c r="EX46" s="436"/>
      <c r="EY46" s="436"/>
      <c r="EZ46" s="436"/>
      <c r="FA46" s="436"/>
      <c r="FB46" s="436"/>
      <c r="FC46" s="436"/>
      <c r="FD46" s="436"/>
      <c r="FE46" s="436"/>
      <c r="FF46" s="436"/>
      <c r="FG46" s="436"/>
      <c r="FH46" s="436"/>
      <c r="FI46" s="436"/>
      <c r="FJ46" s="436"/>
      <c r="FK46" s="436"/>
      <c r="FL46" s="436"/>
      <c r="FM46" s="436"/>
      <c r="FN46" s="436"/>
      <c r="FO46" s="436"/>
      <c r="FP46" s="436"/>
      <c r="FQ46" s="436"/>
      <c r="FR46" s="436"/>
      <c r="FS46" s="436"/>
      <c r="FT46" s="436"/>
      <c r="FU46" s="436"/>
      <c r="FV46" s="436"/>
      <c r="FW46" s="436"/>
      <c r="FX46" s="436"/>
      <c r="FY46" s="436"/>
      <c r="FZ46" s="436"/>
      <c r="GA46" s="436"/>
      <c r="GB46" s="436"/>
      <c r="GC46" s="436"/>
      <c r="GD46" s="436"/>
      <c r="GE46" s="436"/>
      <c r="GF46" s="436"/>
      <c r="GG46" s="436"/>
      <c r="GH46" s="436"/>
      <c r="GI46" s="436"/>
      <c r="GJ46" s="436"/>
      <c r="GK46" s="436"/>
      <c r="GL46" s="436"/>
      <c r="GM46" s="436"/>
      <c r="GN46" s="436"/>
      <c r="GO46" s="436"/>
      <c r="GP46" s="436"/>
      <c r="GQ46" s="436"/>
      <c r="GR46" s="436"/>
      <c r="GS46" s="436"/>
      <c r="GT46" s="436"/>
      <c r="GU46" s="436"/>
      <c r="GV46" s="436"/>
      <c r="GW46" s="436"/>
      <c r="GX46" s="436"/>
      <c r="GY46" s="436"/>
      <c r="GZ46" s="436"/>
      <c r="HA46" s="436"/>
      <c r="HB46" s="436"/>
      <c r="HC46" s="436"/>
      <c r="HD46" s="436"/>
      <c r="HE46" s="436"/>
      <c r="HF46" s="436"/>
      <c r="HG46" s="436"/>
      <c r="HH46" s="436"/>
      <c r="HI46" s="436"/>
      <c r="HJ46" s="436"/>
      <c r="HK46" s="436"/>
      <c r="HL46" s="436"/>
      <c r="HM46" s="436"/>
      <c r="HN46" s="436"/>
      <c r="HO46" s="436"/>
      <c r="HP46" s="436"/>
      <c r="HQ46" s="436"/>
      <c r="HR46" s="436"/>
      <c r="HS46" s="436"/>
      <c r="HT46" s="436"/>
      <c r="HU46" s="436"/>
      <c r="HV46" s="436"/>
      <c r="HW46" s="436"/>
      <c r="HX46" s="436"/>
      <c r="HY46" s="436"/>
      <c r="HZ46" s="436"/>
    </row>
    <row r="47" spans="1:234" s="88" customFormat="1" ht="19.2" hidden="1" customHeight="1" x14ac:dyDescent="0.5">
      <c r="A47" s="37" t="s">
        <v>52</v>
      </c>
      <c r="B47" s="1"/>
      <c r="C47" s="38" t="s">
        <v>51</v>
      </c>
      <c r="D47" s="38" t="s">
        <v>51</v>
      </c>
      <c r="E47" s="38" t="str">
        <f ca="1">IF(RiderPlus="No","N/A",IFERROR(VLOOKUP($C$7,INDIRECT($E$146),4,TRUE),"N/A"))</f>
        <v>N/A</v>
      </c>
      <c r="F47" s="38" t="str">
        <f ca="1">IF(RiderPlus="No","N/A",IFERROR(VLOOKUP($C$7,INDIRECT($E$146),8,TRUE),"N/A"))</f>
        <v>N/A</v>
      </c>
      <c r="G47" s="38" t="s">
        <v>51</v>
      </c>
      <c r="H47" s="39" t="s">
        <v>51</v>
      </c>
      <c r="I47" s="1"/>
      <c r="J47" s="1"/>
      <c r="K47" s="164">
        <f t="shared" si="19"/>
        <v>0</v>
      </c>
      <c r="L47" s="164">
        <f t="shared" si="20"/>
        <v>0</v>
      </c>
      <c r="M47" s="164">
        <f t="shared" ca="1" si="21"/>
        <v>0</v>
      </c>
      <c r="N47" s="164">
        <f t="shared" ca="1" si="22"/>
        <v>0</v>
      </c>
      <c r="O47" s="164">
        <f t="shared" si="23"/>
        <v>0</v>
      </c>
      <c r="P47" s="164">
        <f t="shared" si="24"/>
        <v>0</v>
      </c>
      <c r="Q47" s="1"/>
      <c r="GE47" s="89"/>
      <c r="GF47" s="89"/>
      <c r="GG47" s="89"/>
      <c r="GH47" s="89"/>
      <c r="GI47" s="89"/>
      <c r="GJ47" s="89"/>
      <c r="GK47" s="89"/>
      <c r="GL47" s="89"/>
      <c r="GM47" s="89"/>
      <c r="GN47" s="89"/>
      <c r="GO47" s="89"/>
      <c r="GP47" s="89"/>
      <c r="GQ47" s="89"/>
      <c r="GR47" s="89"/>
      <c r="GS47" s="89"/>
      <c r="GT47" s="89"/>
      <c r="GU47" s="89"/>
      <c r="GV47" s="89"/>
      <c r="GW47" s="89"/>
      <c r="GX47" s="89"/>
      <c r="GY47" s="89"/>
      <c r="GZ47" s="89"/>
      <c r="HA47" s="89"/>
      <c r="HB47" s="89"/>
      <c r="HC47" s="89"/>
      <c r="HD47" s="89"/>
      <c r="HE47" s="89"/>
      <c r="HF47" s="89"/>
      <c r="HG47" s="89"/>
      <c r="HH47" s="89"/>
      <c r="HI47" s="89"/>
      <c r="HJ47" s="89"/>
      <c r="HK47" s="89"/>
      <c r="HL47" s="89"/>
      <c r="HM47" s="89"/>
      <c r="HN47" s="89"/>
      <c r="HO47" s="89"/>
      <c r="HP47" s="89"/>
      <c r="HQ47" s="89"/>
      <c r="HR47" s="89"/>
      <c r="HS47" s="89"/>
      <c r="HT47" s="89"/>
      <c r="HU47" s="89"/>
      <c r="HV47" s="89"/>
      <c r="HW47" s="89"/>
      <c r="HX47" s="89"/>
      <c r="HY47" s="89"/>
      <c r="HZ47" s="89"/>
    </row>
    <row r="48" spans="1:234" s="87" customFormat="1" ht="19.2" hidden="1" customHeight="1" x14ac:dyDescent="0.5">
      <c r="A48" s="37" t="s">
        <v>53</v>
      </c>
      <c r="B48" s="1"/>
      <c r="C48" s="38" t="s">
        <v>51</v>
      </c>
      <c r="D48" s="38" t="s">
        <v>51</v>
      </c>
      <c r="E48" s="38" t="str">
        <f ca="1">IF(RiderPlus="No","N/A",IFERROR(VLOOKUP($C$139,INDIRECT($E$147),4,TRUE),"N/A"))</f>
        <v>N/A</v>
      </c>
      <c r="F48" s="38" t="str">
        <f ca="1">IF(RiderPlus="No","N/A",IFERROR(VLOOKUP($C$139,INDIRECT($E$147),8,TRUE),"N/A"))</f>
        <v>N/A</v>
      </c>
      <c r="G48" s="38" t="s">
        <v>51</v>
      </c>
      <c r="H48" s="39" t="s">
        <v>51</v>
      </c>
      <c r="I48" s="1"/>
      <c r="J48" s="1"/>
      <c r="K48" s="164">
        <f t="shared" si="19"/>
        <v>0</v>
      </c>
      <c r="L48" s="164">
        <f t="shared" si="20"/>
        <v>0</v>
      </c>
      <c r="M48" s="164">
        <f t="shared" ca="1" si="21"/>
        <v>0</v>
      </c>
      <c r="N48" s="164">
        <f t="shared" ca="1" si="22"/>
        <v>0</v>
      </c>
      <c r="O48" s="164">
        <f t="shared" si="23"/>
        <v>0</v>
      </c>
      <c r="P48" s="164">
        <f t="shared" si="24"/>
        <v>0</v>
      </c>
      <c r="Q48" s="1"/>
      <c r="R48" s="436"/>
      <c r="S48" s="436"/>
      <c r="T48" s="436"/>
      <c r="U48" s="436"/>
      <c r="V48" s="436"/>
      <c r="W48" s="436"/>
      <c r="X48" s="436"/>
      <c r="Y48" s="436"/>
      <c r="Z48" s="436"/>
      <c r="AA48" s="436"/>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41"/>
      <c r="BR48" s="441"/>
      <c r="BS48" s="441"/>
      <c r="BT48" s="441"/>
      <c r="BU48" s="441"/>
      <c r="BV48" s="441"/>
      <c r="BW48" s="441"/>
      <c r="BX48" s="441"/>
      <c r="BY48" s="441"/>
      <c r="BZ48" s="441"/>
      <c r="CA48" s="441"/>
      <c r="CB48" s="441"/>
      <c r="CC48" s="441"/>
      <c r="CD48" s="441"/>
      <c r="CE48" s="441"/>
      <c r="CF48" s="441"/>
      <c r="CG48" s="441"/>
      <c r="CH48" s="441"/>
      <c r="CI48" s="441"/>
      <c r="CJ48" s="441"/>
      <c r="CK48" s="441"/>
      <c r="CL48" s="441"/>
      <c r="CM48" s="441"/>
      <c r="CN48" s="441"/>
      <c r="CO48" s="441"/>
      <c r="CP48" s="441"/>
      <c r="CQ48" s="441"/>
      <c r="CR48" s="441"/>
      <c r="CS48" s="441"/>
      <c r="CT48" s="441"/>
      <c r="CU48" s="441"/>
      <c r="CV48" s="441"/>
      <c r="CW48" s="441"/>
      <c r="CX48" s="441"/>
      <c r="CY48" s="441"/>
      <c r="CZ48" s="441"/>
      <c r="DA48" s="441"/>
      <c r="DB48" s="441"/>
      <c r="DC48" s="441"/>
      <c r="DD48" s="441"/>
      <c r="DE48" s="441"/>
      <c r="DF48" s="441"/>
      <c r="DG48" s="441"/>
      <c r="DH48" s="441"/>
      <c r="DI48" s="441"/>
      <c r="DJ48" s="441"/>
      <c r="DK48" s="441"/>
      <c r="DL48" s="441"/>
      <c r="DM48" s="441"/>
      <c r="DN48" s="441"/>
      <c r="DO48" s="441"/>
      <c r="DP48" s="441"/>
      <c r="DQ48" s="441"/>
      <c r="DR48" s="441"/>
      <c r="DS48" s="441"/>
      <c r="DT48" s="441"/>
      <c r="DU48" s="441"/>
      <c r="DV48" s="441"/>
      <c r="DW48" s="441"/>
      <c r="DX48" s="441"/>
      <c r="DY48" s="436"/>
      <c r="DZ48" s="436"/>
      <c r="EA48" s="436"/>
      <c r="EB48" s="436"/>
      <c r="EC48" s="436"/>
      <c r="ED48" s="436"/>
      <c r="EE48" s="436"/>
      <c r="EF48" s="436"/>
      <c r="EG48" s="436"/>
      <c r="EH48" s="436"/>
      <c r="EI48" s="436"/>
      <c r="EJ48" s="436"/>
      <c r="EK48" s="436"/>
      <c r="EL48" s="436"/>
      <c r="EM48" s="436"/>
      <c r="EN48" s="436"/>
      <c r="EO48" s="436"/>
      <c r="EP48" s="436"/>
      <c r="EQ48" s="436"/>
      <c r="ER48" s="436"/>
      <c r="ES48" s="436"/>
      <c r="ET48" s="436"/>
      <c r="EU48" s="436"/>
      <c r="EV48" s="436"/>
      <c r="EW48" s="436"/>
      <c r="EX48" s="436"/>
      <c r="EY48" s="436"/>
      <c r="EZ48" s="436"/>
      <c r="FA48" s="436"/>
      <c r="FB48" s="436"/>
      <c r="FC48" s="436"/>
      <c r="FD48" s="436"/>
      <c r="FE48" s="436"/>
      <c r="FF48" s="436"/>
      <c r="FG48" s="436"/>
      <c r="FH48" s="436"/>
      <c r="FI48" s="436"/>
      <c r="FJ48" s="436"/>
      <c r="FK48" s="436"/>
      <c r="FL48" s="436"/>
      <c r="FM48" s="436"/>
      <c r="FN48" s="436"/>
      <c r="FO48" s="436"/>
      <c r="FP48" s="436"/>
      <c r="FQ48" s="436"/>
      <c r="FR48" s="436"/>
      <c r="FS48" s="436"/>
      <c r="FT48" s="436"/>
      <c r="FU48" s="436"/>
      <c r="FV48" s="436"/>
      <c r="FW48" s="436"/>
      <c r="FX48" s="436"/>
      <c r="FY48" s="436"/>
      <c r="FZ48" s="436"/>
      <c r="GA48" s="436"/>
      <c r="GB48" s="436"/>
      <c r="GC48" s="436"/>
      <c r="GD48" s="436"/>
      <c r="GE48" s="436"/>
      <c r="GF48" s="436"/>
      <c r="GG48" s="436"/>
      <c r="GH48" s="436"/>
      <c r="GI48" s="436"/>
      <c r="GJ48" s="436"/>
      <c r="GK48" s="436"/>
      <c r="GL48" s="436"/>
      <c r="GM48" s="436"/>
      <c r="GN48" s="436"/>
      <c r="GO48" s="436"/>
      <c r="GP48" s="436"/>
      <c r="GQ48" s="436"/>
      <c r="GR48" s="436"/>
      <c r="GS48" s="436"/>
      <c r="GT48" s="436"/>
      <c r="GU48" s="436"/>
      <c r="GV48" s="436"/>
      <c r="GW48" s="436"/>
      <c r="GX48" s="436"/>
      <c r="GY48" s="436"/>
      <c r="GZ48" s="436"/>
      <c r="HA48" s="436"/>
      <c r="HB48" s="436"/>
      <c r="HC48" s="436"/>
      <c r="HD48" s="436"/>
      <c r="HE48" s="436"/>
      <c r="HF48" s="436"/>
      <c r="HG48" s="436"/>
      <c r="HH48" s="436"/>
      <c r="HI48" s="436"/>
      <c r="HJ48" s="436"/>
      <c r="HK48" s="436"/>
      <c r="HL48" s="436"/>
      <c r="HM48" s="436"/>
      <c r="HN48" s="436"/>
      <c r="HO48" s="436"/>
      <c r="HP48" s="436"/>
      <c r="HQ48" s="436"/>
      <c r="HR48" s="436"/>
      <c r="HS48" s="436"/>
      <c r="HT48" s="436"/>
      <c r="HU48" s="436"/>
      <c r="HV48" s="436"/>
      <c r="HW48" s="436"/>
      <c r="HX48" s="436"/>
      <c r="HY48" s="436"/>
      <c r="HZ48" s="436"/>
    </row>
    <row r="49" spans="1:234" s="87" customFormat="1" ht="19.2" hidden="1" customHeight="1" x14ac:dyDescent="0.5">
      <c r="A49" s="37" t="s">
        <v>54</v>
      </c>
      <c r="B49" s="1"/>
      <c r="C49" s="38">
        <v>0</v>
      </c>
      <c r="D49" s="40">
        <v>0</v>
      </c>
      <c r="E49" s="40">
        <v>0</v>
      </c>
      <c r="F49" s="40">
        <v>0</v>
      </c>
      <c r="G49" s="40">
        <v>0</v>
      </c>
      <c r="H49" s="39">
        <v>0</v>
      </c>
      <c r="I49" s="436"/>
      <c r="J49" s="436"/>
      <c r="K49" s="436"/>
      <c r="L49" s="436"/>
      <c r="M49" s="436"/>
      <c r="N49" s="436"/>
      <c r="O49" s="436"/>
      <c r="P49" s="436"/>
      <c r="Q49" s="436"/>
      <c r="R49" s="436"/>
      <c r="S49" s="436"/>
      <c r="T49" s="436"/>
      <c r="U49" s="436"/>
      <c r="V49" s="436"/>
      <c r="W49" s="436"/>
      <c r="X49" s="436"/>
      <c r="Y49" s="436"/>
      <c r="Z49" s="436"/>
      <c r="AA49" s="436"/>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41"/>
      <c r="BR49" s="441"/>
      <c r="BS49" s="441"/>
      <c r="BT49" s="441"/>
      <c r="BU49" s="441"/>
      <c r="BV49" s="441"/>
      <c r="BW49" s="441"/>
      <c r="BX49" s="441"/>
      <c r="BY49" s="441"/>
      <c r="BZ49" s="441"/>
      <c r="CA49" s="441"/>
      <c r="CB49" s="441"/>
      <c r="CC49" s="441"/>
      <c r="CD49" s="441"/>
      <c r="CE49" s="441"/>
      <c r="CF49" s="441"/>
      <c r="CG49" s="441"/>
      <c r="CH49" s="441"/>
      <c r="CI49" s="441"/>
      <c r="CJ49" s="441"/>
      <c r="CK49" s="441"/>
      <c r="CL49" s="441"/>
      <c r="CM49" s="441"/>
      <c r="CN49" s="441"/>
      <c r="CO49" s="441"/>
      <c r="CP49" s="441"/>
      <c r="CQ49" s="441"/>
      <c r="CR49" s="441"/>
      <c r="CS49" s="441"/>
      <c r="CT49" s="441"/>
      <c r="CU49" s="441"/>
      <c r="CV49" s="441"/>
      <c r="CW49" s="441"/>
      <c r="CX49" s="441"/>
      <c r="CY49" s="441"/>
      <c r="CZ49" s="441"/>
      <c r="DA49" s="441"/>
      <c r="DB49" s="441"/>
      <c r="DC49" s="441"/>
      <c r="DD49" s="441"/>
      <c r="DE49" s="441"/>
      <c r="DF49" s="441"/>
      <c r="DG49" s="441"/>
      <c r="DH49" s="441"/>
      <c r="DI49" s="441"/>
      <c r="DJ49" s="441"/>
      <c r="DK49" s="441"/>
      <c r="DL49" s="441"/>
      <c r="DM49" s="441"/>
      <c r="DN49" s="441"/>
      <c r="DO49" s="441"/>
      <c r="DP49" s="441"/>
      <c r="DQ49" s="441"/>
      <c r="DR49" s="441"/>
      <c r="DS49" s="441"/>
      <c r="DT49" s="441"/>
      <c r="DU49" s="441"/>
      <c r="DV49" s="441"/>
      <c r="DW49" s="441"/>
      <c r="DX49" s="441"/>
      <c r="DY49" s="436"/>
      <c r="DZ49" s="436"/>
      <c r="EA49" s="436"/>
      <c r="EB49" s="436"/>
      <c r="EC49" s="436"/>
      <c r="ED49" s="436"/>
      <c r="EE49" s="436"/>
      <c r="EF49" s="436"/>
      <c r="EG49" s="436"/>
      <c r="EH49" s="436"/>
      <c r="EI49" s="436"/>
      <c r="EJ49" s="436"/>
      <c r="EK49" s="436"/>
      <c r="EL49" s="436"/>
      <c r="EM49" s="436"/>
      <c r="EN49" s="436"/>
      <c r="EO49" s="436"/>
      <c r="EP49" s="436"/>
      <c r="EQ49" s="436"/>
      <c r="ER49" s="436"/>
      <c r="ES49" s="436"/>
      <c r="ET49" s="436"/>
      <c r="EU49" s="436"/>
      <c r="EV49" s="436"/>
      <c r="EW49" s="436"/>
      <c r="EX49" s="436"/>
      <c r="EY49" s="436"/>
      <c r="EZ49" s="436"/>
      <c r="FA49" s="436"/>
      <c r="FB49" s="436"/>
      <c r="FC49" s="436"/>
      <c r="FD49" s="436"/>
      <c r="FE49" s="436"/>
      <c r="FF49" s="436"/>
      <c r="FG49" s="436"/>
      <c r="FH49" s="436"/>
      <c r="FI49" s="436"/>
      <c r="FJ49" s="436"/>
      <c r="FK49" s="436"/>
      <c r="FL49" s="436"/>
      <c r="FM49" s="436"/>
      <c r="FN49" s="436"/>
      <c r="FO49" s="436"/>
      <c r="FP49" s="436"/>
      <c r="FQ49" s="436"/>
      <c r="FR49" s="436"/>
      <c r="FS49" s="436"/>
      <c r="FT49" s="436"/>
      <c r="FU49" s="436"/>
      <c r="FV49" s="436"/>
      <c r="FW49" s="436"/>
      <c r="FX49" s="436"/>
      <c r="FY49" s="436"/>
      <c r="FZ49" s="436"/>
      <c r="GA49" s="436"/>
      <c r="GB49" s="436"/>
      <c r="GC49" s="436"/>
      <c r="GD49" s="436"/>
      <c r="GE49" s="436"/>
      <c r="GF49" s="436"/>
      <c r="GG49" s="436"/>
      <c r="GH49" s="436"/>
      <c r="GI49" s="436"/>
      <c r="GJ49" s="436"/>
      <c r="GK49" s="436"/>
      <c r="GL49" s="436"/>
      <c r="GM49" s="436"/>
      <c r="GN49" s="436"/>
      <c r="GO49" s="436"/>
      <c r="GP49" s="436"/>
      <c r="GQ49" s="436"/>
      <c r="GR49" s="436"/>
      <c r="GS49" s="436"/>
      <c r="GT49" s="436"/>
      <c r="GU49" s="436"/>
      <c r="GV49" s="436"/>
      <c r="GW49" s="436"/>
      <c r="GX49" s="436"/>
      <c r="GY49" s="436"/>
      <c r="GZ49" s="436"/>
      <c r="HA49" s="436"/>
      <c r="HB49" s="436"/>
      <c r="HC49" s="436"/>
      <c r="HD49" s="436"/>
      <c r="HE49" s="436"/>
      <c r="HF49" s="436"/>
      <c r="HG49" s="436"/>
      <c r="HH49" s="436"/>
      <c r="HI49" s="436"/>
      <c r="HJ49" s="436"/>
      <c r="HK49" s="436"/>
      <c r="HL49" s="436"/>
      <c r="HM49" s="436"/>
      <c r="HN49" s="436"/>
      <c r="HO49" s="436"/>
      <c r="HP49" s="436"/>
      <c r="HQ49" s="436"/>
      <c r="HR49" s="436"/>
      <c r="HS49" s="436"/>
      <c r="HT49" s="436"/>
      <c r="HU49" s="436"/>
      <c r="HV49" s="436"/>
      <c r="HW49" s="436"/>
      <c r="HX49" s="436"/>
      <c r="HY49" s="436"/>
      <c r="HZ49" s="436"/>
    </row>
    <row r="50" spans="1:234" s="87" customFormat="1" ht="19.2" hidden="1" customHeight="1" x14ac:dyDescent="0.5">
      <c r="A50" s="42" t="s">
        <v>58</v>
      </c>
      <c r="B50" s="43"/>
      <c r="C50" s="96"/>
      <c r="D50" s="44"/>
      <c r="E50" s="44"/>
      <c r="F50" s="44"/>
      <c r="G50" s="45"/>
      <c r="H50" s="46"/>
      <c r="I50" s="436"/>
      <c r="J50" s="88"/>
      <c r="K50" s="88"/>
      <c r="L50" s="88"/>
      <c r="M50" s="88"/>
      <c r="N50" s="88"/>
      <c r="O50" s="88"/>
      <c r="P50" s="88"/>
      <c r="Q50" s="88"/>
      <c r="R50" s="436"/>
      <c r="S50" s="436"/>
      <c r="T50" s="436"/>
      <c r="U50" s="436"/>
      <c r="V50" s="436"/>
      <c r="W50" s="436"/>
      <c r="X50" s="436"/>
      <c r="Y50" s="436"/>
      <c r="Z50" s="436"/>
      <c r="AA50" s="436"/>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c r="CB50" s="436"/>
      <c r="CC50" s="436"/>
      <c r="CD50" s="436"/>
      <c r="CE50" s="436"/>
      <c r="CF50" s="436"/>
      <c r="CG50" s="436"/>
      <c r="CH50" s="436"/>
      <c r="CI50" s="436"/>
      <c r="CJ50" s="436"/>
      <c r="CK50" s="436"/>
      <c r="CL50" s="436"/>
      <c r="CM50" s="436"/>
      <c r="CN50" s="436"/>
      <c r="CO50" s="436"/>
      <c r="CP50" s="436"/>
      <c r="CQ50" s="436"/>
      <c r="CR50" s="436"/>
      <c r="CS50" s="436"/>
      <c r="CT50" s="436"/>
      <c r="CU50" s="436"/>
      <c r="CV50" s="436"/>
      <c r="CW50" s="436"/>
      <c r="CX50" s="436"/>
      <c r="CY50" s="436"/>
      <c r="CZ50" s="436"/>
      <c r="DA50" s="436"/>
      <c r="DB50" s="436"/>
      <c r="DC50" s="436"/>
      <c r="DD50" s="436"/>
      <c r="DE50" s="436"/>
      <c r="DF50" s="436"/>
      <c r="DG50" s="436"/>
      <c r="DH50" s="436"/>
      <c r="DI50" s="436"/>
      <c r="DJ50" s="436"/>
      <c r="DK50" s="436"/>
      <c r="DL50" s="436"/>
      <c r="DM50" s="436"/>
      <c r="DN50" s="436"/>
      <c r="DO50" s="436"/>
      <c r="DP50" s="436"/>
      <c r="DQ50" s="436"/>
      <c r="DR50" s="436"/>
      <c r="DS50" s="436"/>
      <c r="DT50" s="436"/>
      <c r="DU50" s="436"/>
      <c r="DV50" s="436"/>
      <c r="DW50" s="436"/>
      <c r="DX50" s="436"/>
      <c r="DY50" s="436"/>
      <c r="DZ50" s="436"/>
      <c r="EA50" s="436"/>
      <c r="EB50" s="436"/>
      <c r="EC50" s="436"/>
      <c r="ED50" s="436"/>
      <c r="EE50" s="436"/>
      <c r="EF50" s="436"/>
      <c r="EG50" s="436"/>
      <c r="EH50" s="436"/>
      <c r="EI50" s="436"/>
      <c r="EJ50" s="436"/>
      <c r="EK50" s="436"/>
      <c r="EL50" s="436"/>
      <c r="EM50" s="436"/>
      <c r="EN50" s="436"/>
      <c r="EO50" s="436"/>
      <c r="EP50" s="436"/>
      <c r="EQ50" s="436"/>
      <c r="ER50" s="436"/>
      <c r="ES50" s="436"/>
      <c r="ET50" s="436"/>
      <c r="EU50" s="436"/>
      <c r="EV50" s="436"/>
      <c r="EW50" s="436"/>
      <c r="EX50" s="436"/>
      <c r="EY50" s="436"/>
      <c r="EZ50" s="436"/>
      <c r="FA50" s="436"/>
      <c r="FB50" s="436"/>
      <c r="FC50" s="436"/>
      <c r="FD50" s="436"/>
      <c r="FE50" s="436"/>
      <c r="FF50" s="436"/>
      <c r="FG50" s="436"/>
      <c r="FH50" s="436"/>
      <c r="FI50" s="436"/>
      <c r="FJ50" s="436"/>
      <c r="FK50" s="436"/>
      <c r="FL50" s="436"/>
      <c r="FM50" s="436"/>
      <c r="FN50" s="436"/>
      <c r="FO50" s="436"/>
      <c r="FP50" s="436"/>
      <c r="FQ50" s="436"/>
      <c r="FR50" s="436"/>
      <c r="FS50" s="436"/>
      <c r="FT50" s="436"/>
      <c r="FU50" s="436"/>
      <c r="FV50" s="436"/>
      <c r="FW50" s="436"/>
      <c r="FX50" s="436"/>
      <c r="FY50" s="436"/>
      <c r="FZ50" s="436"/>
      <c r="GA50" s="436"/>
      <c r="GB50" s="436"/>
      <c r="GC50" s="436"/>
      <c r="GD50" s="436"/>
      <c r="GE50" s="440"/>
      <c r="GF50" s="440"/>
      <c r="GG50" s="440"/>
      <c r="GH50" s="440"/>
      <c r="GI50" s="440"/>
      <c r="GJ50" s="440"/>
      <c r="GK50" s="440"/>
      <c r="GL50" s="440"/>
      <c r="GM50" s="440"/>
      <c r="GN50" s="440"/>
      <c r="GO50" s="440"/>
      <c r="GP50" s="440"/>
      <c r="GQ50" s="440"/>
      <c r="GR50" s="440"/>
      <c r="GS50" s="440"/>
      <c r="GT50" s="440"/>
      <c r="GU50" s="440"/>
      <c r="GV50" s="440"/>
      <c r="GW50" s="440"/>
      <c r="GX50" s="440"/>
      <c r="GY50" s="440"/>
      <c r="GZ50" s="440"/>
      <c r="HA50" s="440"/>
      <c r="HB50" s="440"/>
      <c r="HC50" s="440"/>
      <c r="HD50" s="440"/>
      <c r="HE50" s="440"/>
      <c r="HF50" s="440"/>
      <c r="HG50" s="440"/>
      <c r="HH50" s="440"/>
      <c r="HI50" s="440"/>
      <c r="HJ50" s="440"/>
      <c r="HK50" s="440"/>
      <c r="HL50" s="440"/>
      <c r="HM50" s="440"/>
      <c r="HN50" s="440"/>
      <c r="HO50" s="440"/>
      <c r="HP50" s="440"/>
      <c r="HQ50" s="440"/>
      <c r="HR50" s="440"/>
      <c r="HS50" s="440"/>
      <c r="HT50" s="440"/>
      <c r="HU50" s="440"/>
      <c r="HV50" s="440"/>
      <c r="HW50" s="440"/>
      <c r="HX50" s="440"/>
      <c r="HY50" s="440"/>
      <c r="HZ50" s="440"/>
    </row>
    <row r="51" spans="1:234" s="87" customFormat="1" ht="19.2" hidden="1" customHeight="1" x14ac:dyDescent="0.5">
      <c r="A51" s="48" t="s">
        <v>45</v>
      </c>
      <c r="B51" s="43"/>
      <c r="C51" s="160">
        <f t="shared" ref="C51:H51" ca="1" si="25">SUM(K43:K48)</f>
        <v>9.39</v>
      </c>
      <c r="D51" s="160">
        <f t="shared" ca="1" si="25"/>
        <v>7.2200000000000006</v>
      </c>
      <c r="E51" s="160">
        <f t="shared" ca="1" si="25"/>
        <v>5.37</v>
      </c>
      <c r="F51" s="160">
        <f t="shared" ca="1" si="25"/>
        <v>4.37</v>
      </c>
      <c r="G51" s="160">
        <f t="shared" ca="1" si="25"/>
        <v>3.51</v>
      </c>
      <c r="H51" s="46">
        <f t="shared" ca="1" si="25"/>
        <v>2.5700000000000003</v>
      </c>
      <c r="I51" s="436"/>
      <c r="J51" s="436"/>
      <c r="K51" s="436"/>
      <c r="L51" s="436"/>
      <c r="M51" s="436"/>
      <c r="N51" s="436"/>
      <c r="O51" s="436"/>
      <c r="P51" s="436"/>
      <c r="Q51" s="436"/>
      <c r="R51" s="436"/>
      <c r="S51" s="436"/>
      <c r="T51" s="436"/>
      <c r="U51" s="436"/>
      <c r="V51" s="436"/>
      <c r="W51" s="436"/>
      <c r="X51" s="436"/>
      <c r="Y51" s="436"/>
      <c r="Z51" s="436"/>
      <c r="AA51" s="436"/>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c r="CB51" s="436"/>
      <c r="CC51" s="436"/>
      <c r="CD51" s="436"/>
      <c r="CE51" s="436"/>
      <c r="CF51" s="436"/>
      <c r="CG51" s="436"/>
      <c r="CH51" s="436"/>
      <c r="CI51" s="436"/>
      <c r="CJ51" s="436"/>
      <c r="CK51" s="436"/>
      <c r="CL51" s="436"/>
      <c r="CM51" s="436"/>
      <c r="CN51" s="436"/>
      <c r="CO51" s="436"/>
      <c r="CP51" s="436"/>
      <c r="CQ51" s="436"/>
      <c r="CR51" s="436"/>
      <c r="CS51" s="436"/>
      <c r="CT51" s="436"/>
      <c r="CU51" s="436"/>
      <c r="CV51" s="436"/>
      <c r="CW51" s="436"/>
      <c r="CX51" s="436"/>
      <c r="CY51" s="436"/>
      <c r="CZ51" s="436"/>
      <c r="DA51" s="436"/>
      <c r="DB51" s="436"/>
      <c r="DC51" s="436"/>
      <c r="DD51" s="436"/>
      <c r="DE51" s="436"/>
      <c r="DF51" s="436"/>
      <c r="DG51" s="436"/>
      <c r="DH51" s="436"/>
      <c r="DI51" s="436"/>
      <c r="DJ51" s="436"/>
      <c r="DK51" s="436"/>
      <c r="DL51" s="436"/>
      <c r="DM51" s="436"/>
      <c r="DN51" s="436"/>
      <c r="DO51" s="436"/>
      <c r="DP51" s="436"/>
      <c r="DQ51" s="436"/>
      <c r="DR51" s="436"/>
      <c r="DS51" s="436"/>
      <c r="DT51" s="436"/>
      <c r="DU51" s="436"/>
      <c r="DV51" s="436"/>
      <c r="DW51" s="436"/>
      <c r="DX51" s="436"/>
      <c r="DY51" s="436"/>
      <c r="DZ51" s="436"/>
      <c r="EA51" s="436"/>
      <c r="EB51" s="436"/>
      <c r="EC51" s="436"/>
      <c r="ED51" s="436"/>
      <c r="EE51" s="436"/>
      <c r="EF51" s="436"/>
      <c r="EG51" s="436"/>
      <c r="EH51" s="436"/>
      <c r="EI51" s="436"/>
      <c r="EJ51" s="436"/>
      <c r="EK51" s="436"/>
      <c r="EL51" s="436"/>
      <c r="EM51" s="436"/>
      <c r="EN51" s="436"/>
      <c r="EO51" s="436"/>
      <c r="EP51" s="436"/>
      <c r="EQ51" s="436"/>
      <c r="ER51" s="436"/>
      <c r="ES51" s="436"/>
      <c r="ET51" s="436"/>
      <c r="EU51" s="436"/>
      <c r="EV51" s="436"/>
      <c r="EW51" s="436"/>
      <c r="EX51" s="436"/>
      <c r="EY51" s="436"/>
      <c r="EZ51" s="436"/>
      <c r="FA51" s="436"/>
      <c r="FB51" s="436"/>
      <c r="FC51" s="436"/>
      <c r="FD51" s="436"/>
      <c r="FE51" s="436"/>
      <c r="FF51" s="436"/>
      <c r="FG51" s="436"/>
      <c r="FH51" s="436"/>
      <c r="FI51" s="436"/>
      <c r="FJ51" s="436"/>
      <c r="FK51" s="436"/>
      <c r="FL51" s="436"/>
      <c r="FM51" s="436"/>
      <c r="FN51" s="436"/>
      <c r="FO51" s="436"/>
      <c r="FP51" s="436"/>
      <c r="FQ51" s="436"/>
      <c r="FR51" s="436"/>
      <c r="FS51" s="436"/>
      <c r="FT51" s="436"/>
      <c r="FU51" s="436"/>
      <c r="FV51" s="436"/>
      <c r="FW51" s="436"/>
      <c r="FX51" s="436"/>
      <c r="FY51" s="436"/>
      <c r="FZ51" s="436"/>
      <c r="GA51" s="436"/>
      <c r="GB51" s="436"/>
      <c r="GC51" s="436"/>
      <c r="GD51" s="436"/>
      <c r="GE51" s="440"/>
      <c r="GF51" s="440"/>
      <c r="GG51" s="440"/>
      <c r="GH51" s="440"/>
      <c r="GI51" s="440"/>
      <c r="GJ51" s="440"/>
      <c r="GK51" s="440"/>
      <c r="GL51" s="440"/>
      <c r="GM51" s="440"/>
      <c r="GN51" s="440"/>
      <c r="GO51" s="440"/>
      <c r="GP51" s="440"/>
      <c r="GQ51" s="440"/>
      <c r="GR51" s="440"/>
      <c r="GS51" s="440"/>
      <c r="GT51" s="440"/>
      <c r="GU51" s="440"/>
      <c r="GV51" s="440"/>
      <c r="GW51" s="440"/>
      <c r="GX51" s="440"/>
      <c r="GY51" s="440"/>
      <c r="GZ51" s="440"/>
      <c r="HA51" s="440"/>
      <c r="HB51" s="440"/>
      <c r="HC51" s="440"/>
      <c r="HD51" s="440"/>
      <c r="HE51" s="440"/>
      <c r="HF51" s="440"/>
      <c r="HG51" s="440"/>
      <c r="HH51" s="440"/>
      <c r="HI51" s="440"/>
      <c r="HJ51" s="440"/>
      <c r="HK51" s="440"/>
      <c r="HL51" s="440"/>
      <c r="HM51" s="440"/>
      <c r="HN51" s="440"/>
      <c r="HO51" s="440"/>
      <c r="HP51" s="440"/>
      <c r="HQ51" s="440"/>
      <c r="HR51" s="440"/>
      <c r="HS51" s="440"/>
      <c r="HT51" s="440"/>
      <c r="HU51" s="440"/>
      <c r="HV51" s="440"/>
      <c r="HW51" s="440"/>
      <c r="HX51" s="440"/>
      <c r="HY51" s="440"/>
      <c r="HZ51" s="440"/>
    </row>
    <row r="52" spans="1:234" s="87" customFormat="1" ht="21" hidden="1" customHeight="1" x14ac:dyDescent="0.5">
      <c r="A52" s="37" t="s">
        <v>223</v>
      </c>
      <c r="B52" s="1"/>
      <c r="C52" s="38">
        <f t="shared" ref="C52:H52" si="26">C49*$B$151</f>
        <v>0</v>
      </c>
      <c r="D52" s="40">
        <f t="shared" si="26"/>
        <v>0</v>
      </c>
      <c r="E52" s="40">
        <f t="shared" si="26"/>
        <v>0</v>
      </c>
      <c r="F52" s="40">
        <f t="shared" si="26"/>
        <v>0</v>
      </c>
      <c r="G52" s="40">
        <f t="shared" si="26"/>
        <v>0</v>
      </c>
      <c r="H52" s="39">
        <f t="shared" si="26"/>
        <v>0</v>
      </c>
      <c r="I52" s="436"/>
      <c r="J52" s="436"/>
      <c r="K52" s="436"/>
      <c r="L52" s="436"/>
      <c r="M52" s="436"/>
      <c r="N52" s="436"/>
      <c r="O52" s="436"/>
      <c r="P52" s="436"/>
      <c r="Q52" s="436"/>
      <c r="R52" s="436"/>
      <c r="S52" s="436"/>
      <c r="T52" s="436"/>
      <c r="U52" s="436"/>
      <c r="V52" s="436"/>
      <c r="W52" s="436"/>
      <c r="X52" s="436"/>
      <c r="Y52" s="436"/>
      <c r="Z52" s="436"/>
      <c r="AA52" s="436"/>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41"/>
      <c r="BR52" s="441"/>
      <c r="BS52" s="441"/>
      <c r="BT52" s="441"/>
      <c r="BU52" s="441"/>
      <c r="BV52" s="441"/>
      <c r="BW52" s="441"/>
      <c r="BX52" s="441"/>
      <c r="BY52" s="441"/>
      <c r="BZ52" s="441"/>
      <c r="CA52" s="441"/>
      <c r="CB52" s="441"/>
      <c r="CC52" s="441"/>
      <c r="CD52" s="441"/>
      <c r="CE52" s="441"/>
      <c r="CF52" s="441"/>
      <c r="CG52" s="441"/>
      <c r="CH52" s="441"/>
      <c r="CI52" s="441"/>
      <c r="CJ52" s="441"/>
      <c r="CK52" s="441"/>
      <c r="CL52" s="441"/>
      <c r="CM52" s="441"/>
      <c r="CN52" s="441"/>
      <c r="CO52" s="441"/>
      <c r="CP52" s="441"/>
      <c r="CQ52" s="441"/>
      <c r="CR52" s="441"/>
      <c r="CS52" s="441"/>
      <c r="CT52" s="441"/>
      <c r="CU52" s="441"/>
      <c r="CV52" s="441"/>
      <c r="CW52" s="441"/>
      <c r="CX52" s="441"/>
      <c r="CY52" s="441"/>
      <c r="CZ52" s="441"/>
      <c r="DA52" s="441"/>
      <c r="DB52" s="441"/>
      <c r="DC52" s="441"/>
      <c r="DD52" s="441"/>
      <c r="DE52" s="441"/>
      <c r="DF52" s="441"/>
      <c r="DG52" s="441"/>
      <c r="DH52" s="441"/>
      <c r="DI52" s="441"/>
      <c r="DJ52" s="441"/>
      <c r="DK52" s="441"/>
      <c r="DL52" s="441"/>
      <c r="DM52" s="441"/>
      <c r="DN52" s="441"/>
      <c r="DO52" s="441"/>
      <c r="DP52" s="441"/>
      <c r="DQ52" s="441"/>
      <c r="DR52" s="441"/>
      <c r="DS52" s="441"/>
      <c r="DT52" s="441"/>
      <c r="DU52" s="441"/>
      <c r="DV52" s="441"/>
      <c r="DW52" s="441"/>
      <c r="DX52" s="441"/>
      <c r="DY52" s="436"/>
      <c r="DZ52" s="436"/>
      <c r="EA52" s="436"/>
      <c r="EB52" s="436"/>
      <c r="EC52" s="436"/>
      <c r="ED52" s="436"/>
      <c r="EE52" s="436"/>
      <c r="EF52" s="436"/>
      <c r="EG52" s="436"/>
      <c r="EH52" s="436"/>
      <c r="EI52" s="436"/>
      <c r="EJ52" s="436"/>
      <c r="EK52" s="436"/>
      <c r="EL52" s="436"/>
      <c r="EM52" s="436"/>
      <c r="EN52" s="436"/>
      <c r="EO52" s="436"/>
      <c r="EP52" s="436"/>
      <c r="EQ52" s="436"/>
      <c r="ER52" s="436"/>
      <c r="ES52" s="436"/>
      <c r="ET52" s="436"/>
      <c r="EU52" s="436"/>
      <c r="EV52" s="436"/>
      <c r="EW52" s="436"/>
      <c r="EX52" s="436"/>
      <c r="EY52" s="436"/>
      <c r="EZ52" s="436"/>
      <c r="FA52" s="436"/>
      <c r="FB52" s="436"/>
      <c r="FC52" s="436"/>
      <c r="FD52" s="436"/>
      <c r="FE52" s="436"/>
      <c r="FF52" s="436"/>
      <c r="FG52" s="436"/>
      <c r="FH52" s="436"/>
      <c r="FI52" s="436"/>
      <c r="FJ52" s="436"/>
      <c r="FK52" s="436"/>
      <c r="FL52" s="436"/>
      <c r="FM52" s="436"/>
      <c r="FN52" s="436"/>
      <c r="FO52" s="436"/>
      <c r="FP52" s="436"/>
      <c r="FQ52" s="436"/>
      <c r="FR52" s="436"/>
      <c r="FS52" s="436"/>
      <c r="FT52" s="436"/>
      <c r="FU52" s="436"/>
      <c r="FV52" s="436"/>
      <c r="FW52" s="436"/>
      <c r="FX52" s="436"/>
      <c r="FY52" s="436"/>
      <c r="FZ52" s="436"/>
      <c r="GA52" s="436"/>
      <c r="GB52" s="436"/>
      <c r="GC52" s="436"/>
      <c r="GD52" s="436"/>
      <c r="GE52" s="436"/>
      <c r="GF52" s="436"/>
      <c r="GG52" s="436"/>
      <c r="GH52" s="436"/>
      <c r="GI52" s="436"/>
      <c r="GJ52" s="436"/>
      <c r="GK52" s="436"/>
      <c r="GL52" s="436"/>
      <c r="GM52" s="436"/>
      <c r="GN52" s="436"/>
      <c r="GO52" s="436"/>
      <c r="GP52" s="436"/>
      <c r="GQ52" s="436"/>
      <c r="GR52" s="436"/>
      <c r="GS52" s="436"/>
      <c r="GT52" s="436"/>
      <c r="GU52" s="436"/>
      <c r="GV52" s="436"/>
      <c r="GW52" s="436"/>
      <c r="GX52" s="436"/>
      <c r="GY52" s="436"/>
      <c r="GZ52" s="436"/>
      <c r="HA52" s="436"/>
      <c r="HB52" s="436"/>
      <c r="HC52" s="436"/>
      <c r="HD52" s="436"/>
      <c r="HE52" s="436"/>
      <c r="HF52" s="436"/>
      <c r="HG52" s="436"/>
      <c r="HH52" s="436"/>
      <c r="HI52" s="436"/>
      <c r="HJ52" s="436"/>
      <c r="HK52" s="436"/>
      <c r="HL52" s="436"/>
      <c r="HM52" s="436"/>
      <c r="HN52" s="436"/>
      <c r="HO52" s="436"/>
      <c r="HP52" s="436"/>
      <c r="HQ52" s="436"/>
      <c r="HR52" s="436"/>
      <c r="HS52" s="436"/>
      <c r="HT52" s="436"/>
      <c r="HU52" s="436"/>
      <c r="HV52" s="436"/>
      <c r="HW52" s="436"/>
      <c r="HX52" s="436"/>
      <c r="HY52" s="436"/>
      <c r="HZ52" s="436"/>
    </row>
    <row r="53" spans="1:234" s="87" customFormat="1" ht="19.2" hidden="1" customHeight="1" x14ac:dyDescent="0.5">
      <c r="A53" s="123" t="s">
        <v>224</v>
      </c>
      <c r="B53" s="124"/>
      <c r="C53" s="125">
        <f t="shared" ref="C53:H53" ca="1" si="27">IF(C16="N/A","N/A",SUM(C43:C52))</f>
        <v>1885.39</v>
      </c>
      <c r="D53" s="125">
        <f t="shared" ca="1" si="27"/>
        <v>1451.22</v>
      </c>
      <c r="E53" s="125">
        <f t="shared" ca="1" si="27"/>
        <v>1079.3699999999999</v>
      </c>
      <c r="F53" s="125">
        <f t="shared" ca="1" si="27"/>
        <v>877.37</v>
      </c>
      <c r="G53" s="125">
        <f t="shared" ca="1" si="27"/>
        <v>704.51</v>
      </c>
      <c r="H53" s="126">
        <f t="shared" ca="1" si="27"/>
        <v>516.57000000000005</v>
      </c>
      <c r="I53" s="436"/>
      <c r="J53" s="436"/>
      <c r="K53" s="436"/>
      <c r="L53" s="436"/>
      <c r="M53" s="436"/>
      <c r="N53" s="436"/>
      <c r="O53" s="436"/>
      <c r="P53" s="436"/>
      <c r="Q53" s="436"/>
      <c r="R53" s="436"/>
      <c r="S53" s="436"/>
      <c r="T53" s="436"/>
      <c r="U53" s="436"/>
      <c r="V53" s="436"/>
      <c r="W53" s="436"/>
      <c r="X53" s="436"/>
      <c r="Y53" s="436"/>
      <c r="Z53" s="436"/>
      <c r="AA53" s="436"/>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41"/>
      <c r="BR53" s="441"/>
      <c r="BS53" s="441"/>
      <c r="BT53" s="441"/>
      <c r="BU53" s="441"/>
      <c r="BV53" s="441"/>
      <c r="BW53" s="441"/>
      <c r="BX53" s="441"/>
      <c r="BY53" s="441"/>
      <c r="BZ53" s="441"/>
      <c r="CA53" s="441"/>
      <c r="CB53" s="441"/>
      <c r="CC53" s="441"/>
      <c r="CD53" s="441"/>
      <c r="CE53" s="441"/>
      <c r="CF53" s="441"/>
      <c r="CG53" s="441"/>
      <c r="CH53" s="441"/>
      <c r="CI53" s="441"/>
      <c r="CJ53" s="441"/>
      <c r="CK53" s="441"/>
      <c r="CL53" s="441"/>
      <c r="CM53" s="441"/>
      <c r="CN53" s="441"/>
      <c r="CO53" s="441"/>
      <c r="CP53" s="441"/>
      <c r="CQ53" s="441"/>
      <c r="CR53" s="441"/>
      <c r="CS53" s="441"/>
      <c r="CT53" s="441"/>
      <c r="CU53" s="441"/>
      <c r="CV53" s="441"/>
      <c r="CW53" s="441"/>
      <c r="CX53" s="441"/>
      <c r="CY53" s="441"/>
      <c r="CZ53" s="441"/>
      <c r="DA53" s="441"/>
      <c r="DB53" s="441"/>
      <c r="DC53" s="441"/>
      <c r="DD53" s="441"/>
      <c r="DE53" s="441"/>
      <c r="DF53" s="441"/>
      <c r="DG53" s="441"/>
      <c r="DH53" s="441"/>
      <c r="DI53" s="441"/>
      <c r="DJ53" s="441"/>
      <c r="DK53" s="441"/>
      <c r="DL53" s="441"/>
      <c r="DM53" s="441"/>
      <c r="DN53" s="441"/>
      <c r="DO53" s="441"/>
      <c r="DP53" s="441"/>
      <c r="DQ53" s="441"/>
      <c r="DR53" s="441"/>
      <c r="DS53" s="441"/>
      <c r="DT53" s="441"/>
      <c r="DU53" s="441"/>
      <c r="DV53" s="441"/>
      <c r="DW53" s="441"/>
      <c r="DX53" s="441"/>
      <c r="DY53" s="436"/>
      <c r="DZ53" s="436"/>
      <c r="EA53" s="436"/>
      <c r="EB53" s="436"/>
      <c r="EC53" s="436"/>
      <c r="ED53" s="436"/>
      <c r="EE53" s="436"/>
      <c r="EF53" s="436"/>
      <c r="EG53" s="436"/>
      <c r="EH53" s="436"/>
      <c r="EI53" s="436"/>
      <c r="EJ53" s="436"/>
      <c r="EK53" s="436"/>
      <c r="EL53" s="436"/>
      <c r="EM53" s="436"/>
      <c r="EN53" s="436"/>
      <c r="EO53" s="436"/>
      <c r="EP53" s="436"/>
      <c r="EQ53" s="436"/>
      <c r="ER53" s="436"/>
      <c r="ES53" s="436"/>
      <c r="ET53" s="436"/>
      <c r="EU53" s="436"/>
      <c r="EV53" s="436"/>
      <c r="EW53" s="436"/>
      <c r="EX53" s="436"/>
      <c r="EY53" s="436"/>
      <c r="EZ53" s="436"/>
      <c r="FA53" s="436"/>
      <c r="FB53" s="436"/>
      <c r="FC53" s="436"/>
      <c r="FD53" s="436"/>
      <c r="FE53" s="436"/>
      <c r="FF53" s="436"/>
      <c r="FG53" s="436"/>
      <c r="FH53" s="436"/>
      <c r="FI53" s="436"/>
      <c r="FJ53" s="436"/>
      <c r="FK53" s="436"/>
      <c r="FL53" s="436"/>
      <c r="FM53" s="436"/>
      <c r="FN53" s="436"/>
      <c r="FO53" s="436"/>
      <c r="FP53" s="436"/>
      <c r="FQ53" s="436"/>
      <c r="FR53" s="436"/>
      <c r="FS53" s="436"/>
      <c r="FT53" s="436"/>
      <c r="FU53" s="436"/>
      <c r="FV53" s="436"/>
      <c r="FW53" s="436"/>
      <c r="FX53" s="436"/>
      <c r="FY53" s="436"/>
      <c r="FZ53" s="436"/>
      <c r="GA53" s="436"/>
      <c r="GB53" s="436"/>
      <c r="GC53" s="436"/>
      <c r="GD53" s="436"/>
      <c r="GE53" s="436"/>
      <c r="GF53" s="436"/>
      <c r="GG53" s="436"/>
      <c r="GH53" s="436"/>
      <c r="GI53" s="436"/>
      <c r="GJ53" s="436"/>
      <c r="GK53" s="436"/>
      <c r="GL53" s="436"/>
      <c r="GM53" s="436"/>
      <c r="GN53" s="436"/>
      <c r="GO53" s="436"/>
      <c r="GP53" s="436"/>
      <c r="GQ53" s="436"/>
      <c r="GR53" s="436"/>
      <c r="GS53" s="436"/>
      <c r="GT53" s="436"/>
      <c r="GU53" s="436"/>
      <c r="GV53" s="436"/>
      <c r="GW53" s="436"/>
      <c r="GX53" s="436"/>
      <c r="GY53" s="436"/>
      <c r="GZ53" s="436"/>
      <c r="HA53" s="436"/>
      <c r="HB53" s="436"/>
      <c r="HC53" s="436"/>
      <c r="HD53" s="436"/>
      <c r="HE53" s="436"/>
      <c r="HF53" s="436"/>
      <c r="HG53" s="436"/>
      <c r="HH53" s="436"/>
      <c r="HI53" s="436"/>
      <c r="HJ53" s="436"/>
      <c r="HK53" s="436"/>
      <c r="HL53" s="436"/>
      <c r="HM53" s="436"/>
      <c r="HN53" s="436"/>
      <c r="HO53" s="436"/>
      <c r="HP53" s="436"/>
      <c r="HQ53" s="436"/>
      <c r="HR53" s="436"/>
      <c r="HS53" s="436"/>
      <c r="HT53" s="436"/>
      <c r="HU53" s="436"/>
      <c r="HV53" s="436"/>
      <c r="HW53" s="436"/>
      <c r="HX53" s="436"/>
      <c r="HY53" s="436"/>
      <c r="HZ53" s="436"/>
    </row>
    <row r="54" spans="1:234" s="87" customFormat="1" ht="19.2" hidden="1" customHeight="1" x14ac:dyDescent="0.5">
      <c r="A54" s="119" t="s">
        <v>68</v>
      </c>
      <c r="B54" s="120"/>
      <c r="C54" s="121">
        <f t="shared" ref="C54:H54" ca="1" si="28">IF(C16="N/A","N/A",SUM(C43:C45)+C51)</f>
        <v>1885.39</v>
      </c>
      <c r="D54" s="121">
        <f t="shared" ca="1" si="28"/>
        <v>1451.22</v>
      </c>
      <c r="E54" s="121">
        <f t="shared" ca="1" si="28"/>
        <v>1079.3699999999999</v>
      </c>
      <c r="F54" s="121">
        <f t="shared" ca="1" si="28"/>
        <v>877.37</v>
      </c>
      <c r="G54" s="121">
        <f t="shared" ca="1" si="28"/>
        <v>704.51</v>
      </c>
      <c r="H54" s="122">
        <f t="shared" ca="1" si="28"/>
        <v>516.57000000000005</v>
      </c>
      <c r="I54" s="436"/>
      <c r="J54" s="436"/>
      <c r="K54" s="436"/>
      <c r="L54" s="436"/>
      <c r="M54" s="436"/>
      <c r="N54" s="436"/>
      <c r="O54" s="436"/>
      <c r="P54" s="436"/>
      <c r="Q54" s="436"/>
      <c r="R54" s="436"/>
      <c r="S54" s="436"/>
      <c r="T54" s="436"/>
      <c r="U54" s="436"/>
      <c r="V54" s="436"/>
      <c r="W54" s="436"/>
      <c r="X54" s="436"/>
      <c r="Y54" s="436"/>
      <c r="Z54" s="436"/>
      <c r="AA54" s="436"/>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41"/>
      <c r="BR54" s="441"/>
      <c r="BS54" s="441"/>
      <c r="BT54" s="441"/>
      <c r="BU54" s="441"/>
      <c r="BV54" s="441"/>
      <c r="BW54" s="441"/>
      <c r="BX54" s="441"/>
      <c r="BY54" s="441"/>
      <c r="BZ54" s="441"/>
      <c r="CA54" s="441"/>
      <c r="CB54" s="441"/>
      <c r="CC54" s="441"/>
      <c r="CD54" s="441"/>
      <c r="CE54" s="441"/>
      <c r="CF54" s="441"/>
      <c r="CG54" s="441"/>
      <c r="CH54" s="441"/>
      <c r="CI54" s="441"/>
      <c r="CJ54" s="441"/>
      <c r="CK54" s="441"/>
      <c r="CL54" s="441"/>
      <c r="CM54" s="441"/>
      <c r="CN54" s="441"/>
      <c r="CO54" s="441"/>
      <c r="CP54" s="441"/>
      <c r="CQ54" s="441"/>
      <c r="CR54" s="441"/>
      <c r="CS54" s="441"/>
      <c r="CT54" s="441"/>
      <c r="CU54" s="441"/>
      <c r="CV54" s="441"/>
      <c r="CW54" s="441"/>
      <c r="CX54" s="441"/>
      <c r="CY54" s="441"/>
      <c r="CZ54" s="441"/>
      <c r="DA54" s="441"/>
      <c r="DB54" s="441"/>
      <c r="DC54" s="441"/>
      <c r="DD54" s="441"/>
      <c r="DE54" s="441"/>
      <c r="DF54" s="441"/>
      <c r="DG54" s="441"/>
      <c r="DH54" s="441"/>
      <c r="DI54" s="441"/>
      <c r="DJ54" s="441"/>
      <c r="DK54" s="441"/>
      <c r="DL54" s="441"/>
      <c r="DM54" s="441"/>
      <c r="DN54" s="441"/>
      <c r="DO54" s="441"/>
      <c r="DP54" s="441"/>
      <c r="DQ54" s="441"/>
      <c r="DR54" s="441"/>
      <c r="DS54" s="441"/>
      <c r="DT54" s="441"/>
      <c r="DU54" s="441"/>
      <c r="DV54" s="441"/>
      <c r="DW54" s="441"/>
      <c r="DX54" s="441"/>
      <c r="DY54" s="436"/>
      <c r="DZ54" s="436"/>
      <c r="EA54" s="436"/>
      <c r="EB54" s="436"/>
      <c r="EC54" s="436"/>
      <c r="ED54" s="436"/>
      <c r="EE54" s="436"/>
      <c r="EF54" s="436"/>
      <c r="EG54" s="436"/>
      <c r="EH54" s="436"/>
      <c r="EI54" s="436"/>
      <c r="EJ54" s="436"/>
      <c r="EK54" s="436"/>
      <c r="EL54" s="436"/>
      <c r="EM54" s="436"/>
      <c r="EN54" s="436"/>
      <c r="EO54" s="436"/>
      <c r="EP54" s="436"/>
      <c r="EQ54" s="436"/>
      <c r="ER54" s="436"/>
      <c r="ES54" s="436"/>
      <c r="ET54" s="436"/>
      <c r="EU54" s="436"/>
      <c r="EV54" s="436"/>
      <c r="EW54" s="436"/>
      <c r="EX54" s="436"/>
      <c r="EY54" s="436"/>
      <c r="EZ54" s="436"/>
      <c r="FA54" s="436"/>
      <c r="FB54" s="436"/>
      <c r="FC54" s="436"/>
      <c r="FD54" s="436"/>
      <c r="FE54" s="436"/>
      <c r="FF54" s="436"/>
      <c r="FG54" s="436"/>
      <c r="FH54" s="436"/>
      <c r="FI54" s="436"/>
      <c r="FJ54" s="436"/>
      <c r="FK54" s="436"/>
      <c r="FL54" s="436"/>
      <c r="FM54" s="436"/>
      <c r="FN54" s="436"/>
      <c r="FO54" s="436"/>
      <c r="FP54" s="436"/>
      <c r="FQ54" s="436"/>
      <c r="FR54" s="436"/>
      <c r="FS54" s="436"/>
      <c r="FT54" s="436"/>
      <c r="FU54" s="436"/>
      <c r="FV54" s="436"/>
      <c r="FW54" s="436"/>
      <c r="FX54" s="436"/>
      <c r="FY54" s="436"/>
      <c r="FZ54" s="436"/>
      <c r="GA54" s="436"/>
      <c r="GB54" s="436"/>
      <c r="GC54" s="436"/>
      <c r="GD54" s="436"/>
      <c r="GE54" s="436"/>
      <c r="GF54" s="436"/>
      <c r="GG54" s="436"/>
      <c r="GH54" s="436"/>
      <c r="GI54" s="436"/>
      <c r="GJ54" s="436"/>
      <c r="GK54" s="436"/>
      <c r="GL54" s="436"/>
      <c r="GM54" s="436"/>
      <c r="GN54" s="436"/>
      <c r="GO54" s="436"/>
      <c r="GP54" s="436"/>
      <c r="GQ54" s="436"/>
      <c r="GR54" s="436"/>
      <c r="GS54" s="436"/>
      <c r="GT54" s="436"/>
      <c r="GU54" s="436"/>
      <c r="GV54" s="436"/>
      <c r="GW54" s="436"/>
      <c r="GX54" s="436"/>
      <c r="GY54" s="436"/>
      <c r="GZ54" s="436"/>
      <c r="HA54" s="436"/>
      <c r="HB54" s="436"/>
      <c r="HC54" s="436"/>
      <c r="HD54" s="436"/>
      <c r="HE54" s="436"/>
      <c r="HF54" s="436"/>
      <c r="HG54" s="436"/>
      <c r="HH54" s="436"/>
      <c r="HI54" s="436"/>
      <c r="HJ54" s="436"/>
      <c r="HK54" s="436"/>
      <c r="HL54" s="436"/>
      <c r="HM54" s="436"/>
      <c r="HN54" s="436"/>
      <c r="HO54" s="436"/>
      <c r="HP54" s="436"/>
      <c r="HQ54" s="436"/>
      <c r="HR54" s="436"/>
      <c r="HS54" s="436"/>
      <c r="HT54" s="436"/>
      <c r="HU54" s="436"/>
      <c r="HV54" s="436"/>
      <c r="HW54" s="436"/>
      <c r="HX54" s="436"/>
      <c r="HY54" s="436"/>
      <c r="HZ54" s="436"/>
    </row>
    <row r="55" spans="1:234" s="87" customFormat="1" ht="19.2" hidden="1" customHeight="1" x14ac:dyDescent="0.5">
      <c r="A55" s="92" t="s">
        <v>69</v>
      </c>
      <c r="B55" s="93"/>
      <c r="C55" s="93"/>
      <c r="D55" s="94"/>
      <c r="E55" s="94"/>
      <c r="F55" s="94"/>
      <c r="G55" s="94"/>
      <c r="H55" s="95"/>
      <c r="I55" s="436"/>
      <c r="J55" s="436"/>
      <c r="K55" s="195" t="s">
        <v>45</v>
      </c>
      <c r="L55" s="195"/>
      <c r="M55" s="195"/>
      <c r="N55" s="195"/>
      <c r="O55" s="195"/>
      <c r="P55" s="195"/>
      <c r="Q55" s="436"/>
      <c r="R55" s="436"/>
      <c r="S55" s="436"/>
      <c r="T55" s="436"/>
      <c r="U55" s="436"/>
      <c r="V55" s="436"/>
      <c r="W55" s="436"/>
      <c r="X55" s="436"/>
      <c r="Y55" s="436"/>
      <c r="Z55" s="436"/>
      <c r="AA55" s="436"/>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41"/>
      <c r="BR55" s="441"/>
      <c r="BS55" s="441"/>
      <c r="BT55" s="441"/>
      <c r="BU55" s="441"/>
      <c r="BV55" s="441"/>
      <c r="BW55" s="441"/>
      <c r="BX55" s="441"/>
      <c r="BY55" s="441"/>
      <c r="BZ55" s="441"/>
      <c r="CA55" s="441"/>
      <c r="CB55" s="441"/>
      <c r="CC55" s="441"/>
      <c r="CD55" s="441"/>
      <c r="CE55" s="441"/>
      <c r="CF55" s="441"/>
      <c r="CG55" s="441"/>
      <c r="CH55" s="441"/>
      <c r="CI55" s="441"/>
      <c r="CJ55" s="441"/>
      <c r="CK55" s="441"/>
      <c r="CL55" s="441"/>
      <c r="CM55" s="441"/>
      <c r="CN55" s="441"/>
      <c r="CO55" s="441"/>
      <c r="CP55" s="441"/>
      <c r="CQ55" s="441"/>
      <c r="CR55" s="441"/>
      <c r="CS55" s="441"/>
      <c r="CT55" s="441"/>
      <c r="CU55" s="441"/>
      <c r="CV55" s="441"/>
      <c r="CW55" s="441"/>
      <c r="CX55" s="441"/>
      <c r="CY55" s="441"/>
      <c r="CZ55" s="441"/>
      <c r="DA55" s="441"/>
      <c r="DB55" s="441"/>
      <c r="DC55" s="441"/>
      <c r="DD55" s="441"/>
      <c r="DE55" s="441"/>
      <c r="DF55" s="441"/>
      <c r="DG55" s="441"/>
      <c r="DH55" s="441"/>
      <c r="DI55" s="441"/>
      <c r="DJ55" s="441"/>
      <c r="DK55" s="441"/>
      <c r="DL55" s="441"/>
      <c r="DM55" s="441"/>
      <c r="DN55" s="441"/>
      <c r="DO55" s="441"/>
      <c r="DP55" s="441"/>
      <c r="DQ55" s="441"/>
      <c r="DR55" s="441"/>
      <c r="DS55" s="441"/>
      <c r="DT55" s="441"/>
      <c r="DU55" s="441"/>
      <c r="DV55" s="441"/>
      <c r="DW55" s="441"/>
      <c r="DX55" s="441"/>
      <c r="DY55" s="436"/>
      <c r="DZ55" s="436"/>
      <c r="EA55" s="436"/>
      <c r="EB55" s="436"/>
      <c r="EC55" s="436"/>
      <c r="ED55" s="436"/>
      <c r="EE55" s="436"/>
      <c r="EF55" s="436"/>
      <c r="EG55" s="436"/>
      <c r="EH55" s="436"/>
      <c r="EI55" s="436"/>
      <c r="EJ55" s="436"/>
      <c r="EK55" s="436"/>
      <c r="EL55" s="436"/>
      <c r="EM55" s="436"/>
      <c r="EN55" s="436"/>
      <c r="EO55" s="436"/>
      <c r="EP55" s="436"/>
      <c r="EQ55" s="436"/>
      <c r="ER55" s="436"/>
      <c r="ES55" s="436"/>
      <c r="ET55" s="436"/>
      <c r="EU55" s="436"/>
      <c r="EV55" s="436"/>
      <c r="EW55" s="436"/>
      <c r="EX55" s="436"/>
      <c r="EY55" s="436"/>
      <c r="EZ55" s="436"/>
      <c r="FA55" s="436"/>
      <c r="FB55" s="436"/>
      <c r="FC55" s="436"/>
      <c r="FD55" s="436"/>
      <c r="FE55" s="436"/>
      <c r="FF55" s="436"/>
      <c r="FG55" s="436"/>
      <c r="FH55" s="436"/>
      <c r="FI55" s="436"/>
      <c r="FJ55" s="436"/>
      <c r="FK55" s="436"/>
      <c r="FL55" s="436"/>
      <c r="FM55" s="436"/>
      <c r="FN55" s="436"/>
      <c r="FO55" s="436"/>
      <c r="FP55" s="436"/>
      <c r="FQ55" s="436"/>
      <c r="FR55" s="436"/>
      <c r="FS55" s="436"/>
      <c r="FT55" s="436"/>
      <c r="FU55" s="436"/>
      <c r="FV55" s="436"/>
      <c r="FW55" s="436"/>
      <c r="FX55" s="436"/>
      <c r="FY55" s="436"/>
      <c r="FZ55" s="436"/>
      <c r="GA55" s="436"/>
      <c r="GB55" s="436"/>
      <c r="GC55" s="436"/>
      <c r="GD55" s="436"/>
      <c r="GE55" s="436"/>
      <c r="GF55" s="436"/>
      <c r="GG55" s="436"/>
      <c r="GH55" s="436"/>
      <c r="GI55" s="436"/>
      <c r="GJ55" s="436"/>
      <c r="GK55" s="436"/>
      <c r="GL55" s="436"/>
      <c r="GM55" s="436"/>
      <c r="GN55" s="436"/>
      <c r="GO55" s="436"/>
      <c r="GP55" s="436"/>
      <c r="GQ55" s="436"/>
      <c r="GR55" s="436"/>
      <c r="GS55" s="436"/>
      <c r="GT55" s="436"/>
      <c r="GU55" s="436"/>
      <c r="GV55" s="436"/>
      <c r="GW55" s="436"/>
      <c r="GX55" s="436"/>
      <c r="GY55" s="436"/>
      <c r="GZ55" s="436"/>
      <c r="HA55" s="436"/>
      <c r="HB55" s="436"/>
      <c r="HC55" s="436"/>
      <c r="HD55" s="436"/>
      <c r="HE55" s="436"/>
      <c r="HF55" s="436"/>
      <c r="HG55" s="436"/>
      <c r="HH55" s="436"/>
      <c r="HI55" s="436"/>
      <c r="HJ55" s="436"/>
      <c r="HK55" s="436"/>
      <c r="HL55" s="436"/>
      <c r="HM55" s="436"/>
      <c r="HN55" s="436"/>
      <c r="HO55" s="436"/>
      <c r="HP55" s="436"/>
      <c r="HQ55" s="436"/>
      <c r="HR55" s="436"/>
      <c r="HS55" s="436"/>
      <c r="HT55" s="436"/>
      <c r="HU55" s="436"/>
      <c r="HV55" s="436"/>
      <c r="HW55" s="436"/>
      <c r="HX55" s="436"/>
      <c r="HY55" s="436"/>
      <c r="HZ55" s="436"/>
    </row>
    <row r="56" spans="1:234" ht="19.2" hidden="1" customHeight="1" x14ac:dyDescent="0.5">
      <c r="A56" s="27" t="s">
        <v>46</v>
      </c>
      <c r="B56" s="63"/>
      <c r="C56" s="35">
        <f t="shared" ref="C56:H58" ca="1" si="29">IF(C16="N/A","N/A",ROUNDUP(PRODUCT(C16,0.0933),0))</f>
        <v>389</v>
      </c>
      <c r="D56" s="35">
        <f t="shared" ca="1" si="29"/>
        <v>300</v>
      </c>
      <c r="E56" s="35">
        <f t="shared" ca="1" si="29"/>
        <v>216</v>
      </c>
      <c r="F56" s="35">
        <f t="shared" ca="1" si="29"/>
        <v>176</v>
      </c>
      <c r="G56" s="35">
        <f t="shared" ca="1" si="29"/>
        <v>137</v>
      </c>
      <c r="H56" s="36">
        <f t="shared" ca="1" si="29"/>
        <v>101</v>
      </c>
      <c r="I56" s="436"/>
      <c r="J56" s="436"/>
      <c r="K56" s="164">
        <f t="shared" ref="K56:K61" ca="1" si="30">IFERROR(ROUND(C56*0.005,2),0)</f>
        <v>1.95</v>
      </c>
      <c r="L56" s="164">
        <f t="shared" ref="L56:L61" ca="1" si="31">IFERROR(ROUND(D56*0.005,2),0)</f>
        <v>1.5</v>
      </c>
      <c r="M56" s="164">
        <f t="shared" ref="M56:M61" ca="1" si="32">IFERROR(ROUND(E56*0.005,2),0)</f>
        <v>1.08</v>
      </c>
      <c r="N56" s="164">
        <f t="shared" ref="N56:N61" ca="1" si="33">IFERROR(ROUND(F56*0.005,2),0)</f>
        <v>0.88</v>
      </c>
      <c r="O56" s="164">
        <f t="shared" ref="O56:O61" ca="1" si="34">IFERROR(ROUND(G56*0.005,2),0)</f>
        <v>0.69</v>
      </c>
      <c r="P56" s="164">
        <f t="shared" ref="P56:P61" ca="1" si="35">IFERROR(ROUND(H56*0.005,2),0)</f>
        <v>0.51</v>
      </c>
      <c r="Q56" s="436"/>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row>
    <row r="57" spans="1:234" ht="19.2" hidden="1" customHeight="1" x14ac:dyDescent="0.5">
      <c r="A57" s="37" t="s">
        <v>47</v>
      </c>
      <c r="B57" s="49"/>
      <c r="C57" s="38" t="str">
        <f t="shared" ca="1" si="29"/>
        <v>N/A</v>
      </c>
      <c r="D57" s="38" t="str">
        <f t="shared" ca="1" si="29"/>
        <v>N/A</v>
      </c>
      <c r="E57" s="38" t="str">
        <f t="shared" ca="1" si="29"/>
        <v>N/A</v>
      </c>
      <c r="F57" s="38" t="str">
        <f t="shared" ca="1" si="29"/>
        <v>N/A</v>
      </c>
      <c r="G57" s="38" t="str">
        <f t="shared" ca="1" si="29"/>
        <v>N/A</v>
      </c>
      <c r="H57" s="39" t="str">
        <f t="shared" ca="1" si="29"/>
        <v>N/A</v>
      </c>
      <c r="I57" s="436"/>
      <c r="J57" s="436"/>
      <c r="K57" s="164">
        <f t="shared" ca="1" si="30"/>
        <v>0</v>
      </c>
      <c r="L57" s="164">
        <f t="shared" ca="1" si="31"/>
        <v>0</v>
      </c>
      <c r="M57" s="164">
        <f t="shared" ca="1" si="32"/>
        <v>0</v>
      </c>
      <c r="N57" s="164">
        <f t="shared" ca="1" si="33"/>
        <v>0</v>
      </c>
      <c r="O57" s="164">
        <f t="shared" ca="1" si="34"/>
        <v>0</v>
      </c>
      <c r="P57" s="164">
        <f t="shared" ca="1" si="35"/>
        <v>0</v>
      </c>
      <c r="Q57" s="436"/>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row>
    <row r="58" spans="1:234" ht="19.2" hidden="1" customHeight="1" x14ac:dyDescent="0.5">
      <c r="A58" s="37" t="s">
        <v>48</v>
      </c>
      <c r="C58" s="38">
        <f t="shared" ca="1" si="29"/>
        <v>260</v>
      </c>
      <c r="D58" s="38">
        <f t="shared" ca="1" si="29"/>
        <v>200</v>
      </c>
      <c r="E58" s="38">
        <f t="shared" ca="1" si="29"/>
        <v>156</v>
      </c>
      <c r="F58" s="38">
        <f t="shared" ca="1" si="29"/>
        <v>126</v>
      </c>
      <c r="G58" s="38">
        <f t="shared" ca="1" si="29"/>
        <v>106</v>
      </c>
      <c r="H58" s="39">
        <f t="shared" ca="1" si="29"/>
        <v>78</v>
      </c>
      <c r="I58" s="436"/>
      <c r="J58" s="436"/>
      <c r="K58" s="164">
        <f t="shared" ca="1" si="30"/>
        <v>1.3</v>
      </c>
      <c r="L58" s="164">
        <f t="shared" ca="1" si="31"/>
        <v>1</v>
      </c>
      <c r="M58" s="164">
        <f t="shared" ca="1" si="32"/>
        <v>0.78</v>
      </c>
      <c r="N58" s="164">
        <f t="shared" ca="1" si="33"/>
        <v>0.63</v>
      </c>
      <c r="O58" s="164">
        <f t="shared" ca="1" si="34"/>
        <v>0.53</v>
      </c>
      <c r="P58" s="164">
        <f t="shared" ca="1" si="35"/>
        <v>0.39</v>
      </c>
      <c r="Q58" s="436"/>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GD58" s="19"/>
      <c r="GE58" s="19"/>
      <c r="GF58" s="19"/>
      <c r="GG58" s="19"/>
      <c r="GH58" s="19"/>
      <c r="GI58" s="19"/>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19"/>
      <c r="HQ58" s="19"/>
      <c r="HR58" s="19"/>
      <c r="HS58" s="19"/>
      <c r="HT58" s="19"/>
      <c r="HU58" s="19"/>
      <c r="HV58" s="19"/>
      <c r="HW58" s="19"/>
      <c r="HX58" s="19"/>
      <c r="HY58" s="19"/>
    </row>
    <row r="59" spans="1:234" s="87" customFormat="1" ht="19.2" hidden="1" customHeight="1" x14ac:dyDescent="0.5">
      <c r="A59" s="37" t="s">
        <v>50</v>
      </c>
      <c r="B59" s="1"/>
      <c r="C59" s="38" t="s">
        <v>51</v>
      </c>
      <c r="D59" s="38" t="s">
        <v>51</v>
      </c>
      <c r="E59" s="38" t="str">
        <f ca="1">IF(RiderPlus="No","N/A",IFERROR(VLOOKUP($C$6,INDIRECT($E$146),5,TRUE),"N/A"))</f>
        <v>N/A</v>
      </c>
      <c r="F59" s="38" t="str">
        <f ca="1">IF(RiderPlus="No","N/A",IFERROR(VLOOKUP($C$6,INDIRECT($E$146),9,TRUE),"N/A"))</f>
        <v>N/A</v>
      </c>
      <c r="G59" s="38" t="s">
        <v>51</v>
      </c>
      <c r="H59" s="39" t="s">
        <v>51</v>
      </c>
      <c r="I59" s="1"/>
      <c r="J59" s="1"/>
      <c r="K59" s="164">
        <f t="shared" si="30"/>
        <v>0</v>
      </c>
      <c r="L59" s="164">
        <f t="shared" si="31"/>
        <v>0</v>
      </c>
      <c r="M59" s="164">
        <f t="shared" ca="1" si="32"/>
        <v>0</v>
      </c>
      <c r="N59" s="164">
        <f t="shared" ca="1" si="33"/>
        <v>0</v>
      </c>
      <c r="O59" s="164">
        <f t="shared" si="34"/>
        <v>0</v>
      </c>
      <c r="P59" s="164">
        <f t="shared" si="35"/>
        <v>0</v>
      </c>
      <c r="Q59" s="1"/>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41"/>
      <c r="BR59" s="441"/>
      <c r="BS59" s="441"/>
      <c r="BT59" s="441"/>
      <c r="BU59" s="441"/>
      <c r="BV59" s="441"/>
      <c r="BW59" s="441"/>
      <c r="BX59" s="441"/>
      <c r="BY59" s="441"/>
      <c r="BZ59" s="441"/>
      <c r="CA59" s="441"/>
      <c r="CB59" s="441"/>
      <c r="CC59" s="441"/>
      <c r="CD59" s="441"/>
      <c r="CE59" s="441"/>
      <c r="CF59" s="441"/>
      <c r="CG59" s="441"/>
      <c r="CH59" s="441"/>
      <c r="CI59" s="441"/>
      <c r="CJ59" s="441"/>
      <c r="CK59" s="441"/>
      <c r="CL59" s="441"/>
      <c r="CM59" s="441"/>
      <c r="CN59" s="441"/>
      <c r="CO59" s="441"/>
      <c r="CP59" s="441"/>
      <c r="CQ59" s="441"/>
      <c r="CR59" s="441"/>
      <c r="CS59" s="441"/>
      <c r="CT59" s="441"/>
      <c r="CU59" s="441"/>
      <c r="CV59" s="441"/>
      <c r="CW59" s="441"/>
      <c r="CX59" s="441"/>
      <c r="CY59" s="441"/>
      <c r="CZ59" s="441"/>
      <c r="DA59" s="441"/>
      <c r="DB59" s="441"/>
      <c r="DC59" s="441"/>
      <c r="DD59" s="441"/>
      <c r="DE59" s="441"/>
      <c r="DF59" s="441"/>
      <c r="DG59" s="441"/>
      <c r="DH59" s="441"/>
      <c r="DI59" s="441"/>
      <c r="DJ59" s="441"/>
      <c r="DK59" s="441"/>
      <c r="DL59" s="441"/>
      <c r="DM59" s="441"/>
      <c r="DN59" s="441"/>
      <c r="DO59" s="441"/>
      <c r="DP59" s="441"/>
      <c r="DQ59" s="441"/>
      <c r="DR59" s="441"/>
      <c r="DS59" s="441"/>
      <c r="DT59" s="441"/>
      <c r="DU59" s="441"/>
      <c r="DV59" s="441"/>
      <c r="DW59" s="441"/>
      <c r="DX59" s="441"/>
      <c r="DY59" s="436"/>
      <c r="DZ59" s="436"/>
      <c r="EA59" s="436"/>
      <c r="EB59" s="436"/>
      <c r="EC59" s="436"/>
      <c r="ED59" s="436"/>
      <c r="EE59" s="436"/>
      <c r="EF59" s="436"/>
      <c r="EG59" s="436"/>
      <c r="EH59" s="436"/>
      <c r="EI59" s="436"/>
      <c r="EJ59" s="436"/>
      <c r="EK59" s="436"/>
      <c r="EL59" s="436"/>
      <c r="EM59" s="436"/>
      <c r="EN59" s="436"/>
      <c r="EO59" s="436"/>
      <c r="EP59" s="436"/>
      <c r="EQ59" s="436"/>
      <c r="ER59" s="436"/>
      <c r="ES59" s="436"/>
      <c r="ET59" s="436"/>
      <c r="EU59" s="436"/>
      <c r="EV59" s="436"/>
      <c r="EW59" s="436"/>
      <c r="EX59" s="436"/>
      <c r="EY59" s="436"/>
      <c r="EZ59" s="436"/>
      <c r="FA59" s="436"/>
      <c r="FB59" s="436"/>
      <c r="FC59" s="436"/>
      <c r="FD59" s="436"/>
      <c r="FE59" s="436"/>
      <c r="FF59" s="436"/>
      <c r="FG59" s="436"/>
      <c r="FH59" s="436"/>
      <c r="FI59" s="436"/>
      <c r="FJ59" s="436"/>
      <c r="FK59" s="436"/>
      <c r="FL59" s="436"/>
      <c r="FM59" s="436"/>
      <c r="FN59" s="436"/>
      <c r="FO59" s="436"/>
      <c r="FP59" s="436"/>
      <c r="FQ59" s="436"/>
      <c r="FR59" s="436"/>
      <c r="FS59" s="436"/>
      <c r="FT59" s="436"/>
      <c r="FU59" s="436"/>
      <c r="FV59" s="436"/>
      <c r="FW59" s="436"/>
      <c r="FX59" s="436"/>
      <c r="FY59" s="436"/>
      <c r="FZ59" s="436"/>
      <c r="GA59" s="436"/>
      <c r="GB59" s="436"/>
      <c r="GC59" s="436"/>
      <c r="GD59" s="436"/>
      <c r="GE59" s="436"/>
      <c r="GF59" s="436"/>
      <c r="GG59" s="436"/>
      <c r="GH59" s="436"/>
      <c r="GI59" s="436"/>
      <c r="GJ59" s="436"/>
      <c r="GK59" s="436"/>
      <c r="GL59" s="436"/>
      <c r="GM59" s="436"/>
      <c r="GN59" s="436"/>
      <c r="GO59" s="436"/>
      <c r="GP59" s="436"/>
      <c r="GQ59" s="436"/>
      <c r="GR59" s="436"/>
      <c r="GS59" s="436"/>
      <c r="GT59" s="436"/>
      <c r="GU59" s="436"/>
      <c r="GV59" s="436"/>
      <c r="GW59" s="436"/>
      <c r="GX59" s="436"/>
      <c r="GY59" s="436"/>
      <c r="GZ59" s="436"/>
      <c r="HA59" s="436"/>
      <c r="HB59" s="436"/>
      <c r="HC59" s="436"/>
      <c r="HD59" s="436"/>
      <c r="HE59" s="436"/>
      <c r="HF59" s="436"/>
      <c r="HG59" s="436"/>
      <c r="HH59" s="436"/>
      <c r="HI59" s="436"/>
      <c r="HJ59" s="436"/>
      <c r="HK59" s="436"/>
      <c r="HL59" s="436"/>
      <c r="HM59" s="436"/>
      <c r="HN59" s="436"/>
      <c r="HO59" s="436"/>
      <c r="HP59" s="436"/>
      <c r="HQ59" s="436"/>
      <c r="HR59" s="436"/>
      <c r="HS59" s="436"/>
      <c r="HT59" s="436"/>
      <c r="HU59" s="436"/>
      <c r="HV59" s="436"/>
      <c r="HW59" s="436"/>
      <c r="HX59" s="436"/>
      <c r="HY59" s="436"/>
      <c r="HZ59" s="436"/>
    </row>
    <row r="60" spans="1:234" s="88" customFormat="1" ht="19.2" hidden="1" customHeight="1" x14ac:dyDescent="0.5">
      <c r="A60" s="37" t="s">
        <v>52</v>
      </c>
      <c r="B60" s="1"/>
      <c r="C60" s="38" t="s">
        <v>51</v>
      </c>
      <c r="D60" s="38" t="s">
        <v>51</v>
      </c>
      <c r="E60" s="38" t="str">
        <f ca="1">IF(RiderPlus="No","N/A",IFERROR(VLOOKUP($C$7,INDIRECT($E$146),5,TRUE),"N/A"))</f>
        <v>N/A</v>
      </c>
      <c r="F60" s="38" t="str">
        <f ca="1">IF(RiderPlus="No","N/A",IFERROR(VLOOKUP($C$7,INDIRECT($E$146),9,TRUE),"N/A"))</f>
        <v>N/A</v>
      </c>
      <c r="G60" s="38" t="s">
        <v>51</v>
      </c>
      <c r="H60" s="39" t="s">
        <v>51</v>
      </c>
      <c r="I60" s="1"/>
      <c r="J60" s="1"/>
      <c r="K60" s="164">
        <f t="shared" si="30"/>
        <v>0</v>
      </c>
      <c r="L60" s="164">
        <f t="shared" si="31"/>
        <v>0</v>
      </c>
      <c r="M60" s="164">
        <f t="shared" ca="1" si="32"/>
        <v>0</v>
      </c>
      <c r="N60" s="164">
        <f t="shared" ca="1" si="33"/>
        <v>0</v>
      </c>
      <c r="O60" s="164">
        <f t="shared" si="34"/>
        <v>0</v>
      </c>
      <c r="P60" s="164">
        <f t="shared" si="35"/>
        <v>0</v>
      </c>
      <c r="Q60" s="1"/>
      <c r="GE60" s="89"/>
      <c r="GF60" s="89"/>
      <c r="GG60" s="89"/>
      <c r="GH60" s="89"/>
      <c r="GI60" s="89"/>
      <c r="GJ60" s="89"/>
      <c r="GK60" s="89"/>
      <c r="GL60" s="89"/>
      <c r="GM60" s="89"/>
      <c r="GN60" s="89"/>
      <c r="GO60" s="89"/>
      <c r="GP60" s="89"/>
      <c r="GQ60" s="89"/>
      <c r="GR60" s="89"/>
      <c r="GS60" s="89"/>
      <c r="GT60" s="89"/>
      <c r="GU60" s="89"/>
      <c r="GV60" s="89"/>
      <c r="GW60" s="89"/>
      <c r="GX60" s="89"/>
      <c r="GY60" s="89"/>
      <c r="GZ60" s="89"/>
      <c r="HA60" s="89"/>
      <c r="HB60" s="89"/>
      <c r="HC60" s="89"/>
      <c r="HD60" s="89"/>
      <c r="HE60" s="89"/>
      <c r="HF60" s="89"/>
      <c r="HG60" s="89"/>
      <c r="HH60" s="89"/>
      <c r="HI60" s="89"/>
      <c r="HJ60" s="89"/>
      <c r="HK60" s="89"/>
      <c r="HL60" s="89"/>
      <c r="HM60" s="89"/>
      <c r="HN60" s="89"/>
      <c r="HO60" s="89"/>
      <c r="HP60" s="89"/>
      <c r="HQ60" s="89"/>
      <c r="HR60" s="89"/>
      <c r="HS60" s="89"/>
      <c r="HT60" s="89"/>
      <c r="HU60" s="89"/>
      <c r="HV60" s="89"/>
      <c r="HW60" s="89"/>
      <c r="HX60" s="89"/>
      <c r="HY60" s="89"/>
      <c r="HZ60" s="89"/>
    </row>
    <row r="61" spans="1:234" s="87" customFormat="1" ht="19.2" hidden="1" customHeight="1" x14ac:dyDescent="0.5">
      <c r="A61" s="37" t="s">
        <v>53</v>
      </c>
      <c r="B61" s="1"/>
      <c r="C61" s="38" t="s">
        <v>51</v>
      </c>
      <c r="D61" s="38" t="s">
        <v>51</v>
      </c>
      <c r="E61" s="38" t="str">
        <f ca="1">IF(RiderPlus="No","N/A",IFERROR(VLOOKUP($C$139,INDIRECT($E$147),5,TRUE),"N/A"))</f>
        <v>N/A</v>
      </c>
      <c r="F61" s="38" t="str">
        <f ca="1">IF(RiderPlus="No","N/A",IFERROR(VLOOKUP($C$139,INDIRECT($E$147),9,TRUE),"N/A"))</f>
        <v>N/A</v>
      </c>
      <c r="G61" s="38" t="s">
        <v>51</v>
      </c>
      <c r="H61" s="39" t="s">
        <v>51</v>
      </c>
      <c r="I61" s="1"/>
      <c r="J61" s="1"/>
      <c r="K61" s="164">
        <f t="shared" si="30"/>
        <v>0</v>
      </c>
      <c r="L61" s="164">
        <f t="shared" si="31"/>
        <v>0</v>
      </c>
      <c r="M61" s="164">
        <f t="shared" ca="1" si="32"/>
        <v>0</v>
      </c>
      <c r="N61" s="164">
        <f t="shared" ca="1" si="33"/>
        <v>0</v>
      </c>
      <c r="O61" s="164">
        <f t="shared" si="34"/>
        <v>0</v>
      </c>
      <c r="P61" s="164">
        <f t="shared" si="35"/>
        <v>0</v>
      </c>
      <c r="Q61" s="1"/>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41"/>
      <c r="BR61" s="441"/>
      <c r="BS61" s="441"/>
      <c r="BT61" s="441"/>
      <c r="BU61" s="441"/>
      <c r="BV61" s="441"/>
      <c r="BW61" s="441"/>
      <c r="BX61" s="441"/>
      <c r="BY61" s="441"/>
      <c r="BZ61" s="441"/>
      <c r="CA61" s="441"/>
      <c r="CB61" s="441"/>
      <c r="CC61" s="441"/>
      <c r="CD61" s="441"/>
      <c r="CE61" s="441"/>
      <c r="CF61" s="441"/>
      <c r="CG61" s="441"/>
      <c r="CH61" s="441"/>
      <c r="CI61" s="441"/>
      <c r="CJ61" s="441"/>
      <c r="CK61" s="441"/>
      <c r="CL61" s="441"/>
      <c r="CM61" s="441"/>
      <c r="CN61" s="441"/>
      <c r="CO61" s="441"/>
      <c r="CP61" s="441"/>
      <c r="CQ61" s="441"/>
      <c r="CR61" s="441"/>
      <c r="CS61" s="441"/>
      <c r="CT61" s="441"/>
      <c r="CU61" s="441"/>
      <c r="CV61" s="441"/>
      <c r="CW61" s="441"/>
      <c r="CX61" s="441"/>
      <c r="CY61" s="441"/>
      <c r="CZ61" s="441"/>
      <c r="DA61" s="441"/>
      <c r="DB61" s="441"/>
      <c r="DC61" s="441"/>
      <c r="DD61" s="441"/>
      <c r="DE61" s="441"/>
      <c r="DF61" s="441"/>
      <c r="DG61" s="441"/>
      <c r="DH61" s="441"/>
      <c r="DI61" s="441"/>
      <c r="DJ61" s="441"/>
      <c r="DK61" s="441"/>
      <c r="DL61" s="441"/>
      <c r="DM61" s="441"/>
      <c r="DN61" s="441"/>
      <c r="DO61" s="441"/>
      <c r="DP61" s="441"/>
      <c r="DQ61" s="441"/>
      <c r="DR61" s="441"/>
      <c r="DS61" s="441"/>
      <c r="DT61" s="441"/>
      <c r="DU61" s="441"/>
      <c r="DV61" s="441"/>
      <c r="DW61" s="441"/>
      <c r="DX61" s="441"/>
      <c r="DY61" s="436"/>
      <c r="DZ61" s="436"/>
      <c r="EA61" s="436"/>
      <c r="EB61" s="436"/>
      <c r="EC61" s="436"/>
      <c r="ED61" s="436"/>
      <c r="EE61" s="436"/>
      <c r="EF61" s="436"/>
      <c r="EG61" s="436"/>
      <c r="EH61" s="436"/>
      <c r="EI61" s="436"/>
      <c r="EJ61" s="436"/>
      <c r="EK61" s="436"/>
      <c r="EL61" s="436"/>
      <c r="EM61" s="436"/>
      <c r="EN61" s="436"/>
      <c r="EO61" s="436"/>
      <c r="EP61" s="436"/>
      <c r="EQ61" s="436"/>
      <c r="ER61" s="436"/>
      <c r="ES61" s="436"/>
      <c r="ET61" s="436"/>
      <c r="EU61" s="436"/>
      <c r="EV61" s="436"/>
      <c r="EW61" s="436"/>
      <c r="EX61" s="436"/>
      <c r="EY61" s="436"/>
      <c r="EZ61" s="436"/>
      <c r="FA61" s="436"/>
      <c r="FB61" s="436"/>
      <c r="FC61" s="436"/>
      <c r="FD61" s="436"/>
      <c r="FE61" s="436"/>
      <c r="FF61" s="436"/>
      <c r="FG61" s="436"/>
      <c r="FH61" s="436"/>
      <c r="FI61" s="436"/>
      <c r="FJ61" s="436"/>
      <c r="FK61" s="436"/>
      <c r="FL61" s="436"/>
      <c r="FM61" s="436"/>
      <c r="FN61" s="436"/>
      <c r="FO61" s="436"/>
      <c r="FP61" s="436"/>
      <c r="FQ61" s="436"/>
      <c r="FR61" s="436"/>
      <c r="FS61" s="436"/>
      <c r="FT61" s="436"/>
      <c r="FU61" s="436"/>
      <c r="FV61" s="436"/>
      <c r="FW61" s="436"/>
      <c r="FX61" s="436"/>
      <c r="FY61" s="436"/>
      <c r="FZ61" s="436"/>
      <c r="GA61" s="436"/>
      <c r="GB61" s="436"/>
      <c r="GC61" s="436"/>
      <c r="GD61" s="436"/>
      <c r="GE61" s="436"/>
      <c r="GF61" s="436"/>
      <c r="GG61" s="436"/>
      <c r="GH61" s="436"/>
      <c r="GI61" s="436"/>
      <c r="GJ61" s="436"/>
      <c r="GK61" s="436"/>
      <c r="GL61" s="436"/>
      <c r="GM61" s="436"/>
      <c r="GN61" s="436"/>
      <c r="GO61" s="436"/>
      <c r="GP61" s="436"/>
      <c r="GQ61" s="436"/>
      <c r="GR61" s="436"/>
      <c r="GS61" s="436"/>
      <c r="GT61" s="436"/>
      <c r="GU61" s="436"/>
      <c r="GV61" s="436"/>
      <c r="GW61" s="436"/>
      <c r="GX61" s="436"/>
      <c r="GY61" s="436"/>
      <c r="GZ61" s="436"/>
      <c r="HA61" s="436"/>
      <c r="HB61" s="436"/>
      <c r="HC61" s="436"/>
      <c r="HD61" s="436"/>
      <c r="HE61" s="436"/>
      <c r="HF61" s="436"/>
      <c r="HG61" s="436"/>
      <c r="HH61" s="436"/>
      <c r="HI61" s="436"/>
      <c r="HJ61" s="436"/>
      <c r="HK61" s="436"/>
      <c r="HL61" s="436"/>
      <c r="HM61" s="436"/>
      <c r="HN61" s="436"/>
      <c r="HO61" s="436"/>
      <c r="HP61" s="436"/>
      <c r="HQ61" s="436"/>
      <c r="HR61" s="436"/>
      <c r="HS61" s="436"/>
      <c r="HT61" s="436"/>
      <c r="HU61" s="436"/>
      <c r="HV61" s="436"/>
      <c r="HW61" s="436"/>
      <c r="HX61" s="436"/>
      <c r="HY61" s="436"/>
      <c r="HZ61" s="436"/>
    </row>
    <row r="62" spans="1:234" s="87" customFormat="1" ht="19.2" hidden="1" customHeight="1" x14ac:dyDescent="0.5">
      <c r="A62" s="37" t="s">
        <v>54</v>
      </c>
      <c r="B62" s="1"/>
      <c r="C62" s="38">
        <v>0</v>
      </c>
      <c r="D62" s="40">
        <v>0</v>
      </c>
      <c r="E62" s="40">
        <v>0</v>
      </c>
      <c r="F62" s="40">
        <v>0</v>
      </c>
      <c r="G62" s="40">
        <v>0</v>
      </c>
      <c r="H62" s="39">
        <v>0</v>
      </c>
      <c r="I62" s="436"/>
      <c r="J62" s="436"/>
      <c r="K62" s="436"/>
      <c r="L62" s="436"/>
      <c r="M62" s="436"/>
      <c r="N62" s="436"/>
      <c r="O62" s="436"/>
      <c r="P62" s="436"/>
      <c r="Q62" s="436"/>
      <c r="R62" s="436"/>
      <c r="S62" s="436"/>
      <c r="T62" s="436"/>
      <c r="U62" s="436"/>
      <c r="V62" s="436"/>
      <c r="W62" s="436"/>
      <c r="X62" s="436"/>
      <c r="Y62" s="436"/>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41"/>
      <c r="BR62" s="441"/>
      <c r="BS62" s="441"/>
      <c r="BT62" s="441"/>
      <c r="BU62" s="441"/>
      <c r="BV62" s="441"/>
      <c r="BW62" s="441"/>
      <c r="BX62" s="441"/>
      <c r="BY62" s="441"/>
      <c r="BZ62" s="441"/>
      <c r="CA62" s="441"/>
      <c r="CB62" s="441"/>
      <c r="CC62" s="441"/>
      <c r="CD62" s="441"/>
      <c r="CE62" s="441"/>
      <c r="CF62" s="441"/>
      <c r="CG62" s="441"/>
      <c r="CH62" s="441"/>
      <c r="CI62" s="441"/>
      <c r="CJ62" s="441"/>
      <c r="CK62" s="441"/>
      <c r="CL62" s="441"/>
      <c r="CM62" s="441"/>
      <c r="CN62" s="441"/>
      <c r="CO62" s="441"/>
      <c r="CP62" s="441"/>
      <c r="CQ62" s="441"/>
      <c r="CR62" s="441"/>
      <c r="CS62" s="441"/>
      <c r="CT62" s="441"/>
      <c r="CU62" s="441"/>
      <c r="CV62" s="441"/>
      <c r="CW62" s="441"/>
      <c r="CX62" s="441"/>
      <c r="CY62" s="441"/>
      <c r="CZ62" s="441"/>
      <c r="DA62" s="441"/>
      <c r="DB62" s="441"/>
      <c r="DC62" s="441"/>
      <c r="DD62" s="441"/>
      <c r="DE62" s="441"/>
      <c r="DF62" s="441"/>
      <c r="DG62" s="441"/>
      <c r="DH62" s="441"/>
      <c r="DI62" s="441"/>
      <c r="DJ62" s="441"/>
      <c r="DK62" s="441"/>
      <c r="DL62" s="441"/>
      <c r="DM62" s="441"/>
      <c r="DN62" s="441"/>
      <c r="DO62" s="441"/>
      <c r="DP62" s="441"/>
      <c r="DQ62" s="441"/>
      <c r="DR62" s="441"/>
      <c r="DS62" s="441"/>
      <c r="DT62" s="441"/>
      <c r="DU62" s="441"/>
      <c r="DV62" s="441"/>
      <c r="DW62" s="441"/>
      <c r="DX62" s="441"/>
      <c r="DY62" s="436"/>
      <c r="DZ62" s="436"/>
      <c r="EA62" s="436"/>
      <c r="EB62" s="436"/>
      <c r="EC62" s="436"/>
      <c r="ED62" s="436"/>
      <c r="EE62" s="436"/>
      <c r="EF62" s="436"/>
      <c r="EG62" s="436"/>
      <c r="EH62" s="436"/>
      <c r="EI62" s="436"/>
      <c r="EJ62" s="436"/>
      <c r="EK62" s="436"/>
      <c r="EL62" s="436"/>
      <c r="EM62" s="436"/>
      <c r="EN62" s="436"/>
      <c r="EO62" s="436"/>
      <c r="EP62" s="436"/>
      <c r="EQ62" s="436"/>
      <c r="ER62" s="436"/>
      <c r="ES62" s="436"/>
      <c r="ET62" s="436"/>
      <c r="EU62" s="436"/>
      <c r="EV62" s="436"/>
      <c r="EW62" s="436"/>
      <c r="EX62" s="436"/>
      <c r="EY62" s="436"/>
      <c r="EZ62" s="436"/>
      <c r="FA62" s="436"/>
      <c r="FB62" s="436"/>
      <c r="FC62" s="436"/>
      <c r="FD62" s="436"/>
      <c r="FE62" s="436"/>
      <c r="FF62" s="436"/>
      <c r="FG62" s="436"/>
      <c r="FH62" s="436"/>
      <c r="FI62" s="436"/>
      <c r="FJ62" s="436"/>
      <c r="FK62" s="436"/>
      <c r="FL62" s="436"/>
      <c r="FM62" s="436"/>
      <c r="FN62" s="436"/>
      <c r="FO62" s="436"/>
      <c r="FP62" s="436"/>
      <c r="FQ62" s="436"/>
      <c r="FR62" s="436"/>
      <c r="FS62" s="436"/>
      <c r="FT62" s="436"/>
      <c r="FU62" s="436"/>
      <c r="FV62" s="436"/>
      <c r="FW62" s="436"/>
      <c r="FX62" s="436"/>
      <c r="FY62" s="436"/>
      <c r="FZ62" s="436"/>
      <c r="GA62" s="436"/>
      <c r="GB62" s="436"/>
      <c r="GC62" s="436"/>
      <c r="GD62" s="436"/>
      <c r="GE62" s="436"/>
      <c r="GF62" s="436"/>
      <c r="GG62" s="436"/>
      <c r="GH62" s="436"/>
      <c r="GI62" s="436"/>
      <c r="GJ62" s="436"/>
      <c r="GK62" s="436"/>
      <c r="GL62" s="436"/>
      <c r="GM62" s="436"/>
      <c r="GN62" s="436"/>
      <c r="GO62" s="436"/>
      <c r="GP62" s="436"/>
      <c r="GQ62" s="436"/>
      <c r="GR62" s="436"/>
      <c r="GS62" s="436"/>
      <c r="GT62" s="436"/>
      <c r="GU62" s="436"/>
      <c r="GV62" s="436"/>
      <c r="GW62" s="436"/>
      <c r="GX62" s="436"/>
      <c r="GY62" s="436"/>
      <c r="GZ62" s="436"/>
      <c r="HA62" s="436"/>
      <c r="HB62" s="436"/>
      <c r="HC62" s="436"/>
      <c r="HD62" s="436"/>
      <c r="HE62" s="436"/>
      <c r="HF62" s="436"/>
      <c r="HG62" s="436"/>
      <c r="HH62" s="436"/>
      <c r="HI62" s="436"/>
      <c r="HJ62" s="436"/>
      <c r="HK62" s="436"/>
      <c r="HL62" s="436"/>
      <c r="HM62" s="436"/>
      <c r="HN62" s="436"/>
      <c r="HO62" s="436"/>
      <c r="HP62" s="436"/>
      <c r="HQ62" s="436"/>
      <c r="HR62" s="436"/>
      <c r="HS62" s="436"/>
      <c r="HT62" s="436"/>
      <c r="HU62" s="436"/>
      <c r="HV62" s="436"/>
      <c r="HW62" s="436"/>
      <c r="HX62" s="436"/>
      <c r="HY62" s="436"/>
      <c r="HZ62" s="436"/>
    </row>
    <row r="63" spans="1:234" s="87" customFormat="1" ht="19.2" hidden="1" customHeight="1" x14ac:dyDescent="0.5">
      <c r="A63" s="42" t="s">
        <v>58</v>
      </c>
      <c r="B63" s="43"/>
      <c r="C63" s="96"/>
      <c r="D63" s="44"/>
      <c r="E63" s="44"/>
      <c r="F63" s="44"/>
      <c r="G63" s="45"/>
      <c r="H63" s="46"/>
      <c r="I63" s="436"/>
      <c r="J63" s="88"/>
      <c r="K63" s="88"/>
      <c r="L63" s="88"/>
      <c r="M63" s="88"/>
      <c r="N63" s="88"/>
      <c r="O63" s="88"/>
      <c r="P63" s="88"/>
      <c r="Q63" s="88"/>
      <c r="R63" s="436"/>
      <c r="S63" s="436"/>
      <c r="T63" s="436"/>
      <c r="U63" s="436"/>
      <c r="V63" s="436"/>
      <c r="W63" s="436"/>
      <c r="X63" s="436"/>
      <c r="Y63" s="436"/>
      <c r="Z63" s="436"/>
      <c r="AA63" s="436"/>
      <c r="AB63" s="436"/>
      <c r="AC63" s="436"/>
      <c r="AD63" s="436"/>
      <c r="AE63" s="436"/>
      <c r="AF63" s="436"/>
      <c r="AG63" s="436"/>
      <c r="AH63" s="436"/>
      <c r="AI63" s="436"/>
      <c r="AJ63" s="436"/>
      <c r="AK63" s="436"/>
      <c r="AL63" s="436"/>
      <c r="AM63" s="436"/>
      <c r="AN63" s="436"/>
      <c r="AO63" s="436"/>
      <c r="AP63" s="436"/>
      <c r="AQ63" s="436"/>
      <c r="AR63" s="436"/>
      <c r="AS63" s="436"/>
      <c r="AT63" s="436"/>
      <c r="AU63" s="436"/>
      <c r="AV63" s="436"/>
      <c r="AW63" s="436"/>
      <c r="AX63" s="436"/>
      <c r="AY63" s="436"/>
      <c r="AZ63" s="436"/>
      <c r="BA63" s="436"/>
      <c r="BB63" s="436"/>
      <c r="BC63" s="436"/>
      <c r="BD63" s="436"/>
      <c r="BE63" s="436"/>
      <c r="BF63" s="436"/>
      <c r="BG63" s="436"/>
      <c r="BH63" s="436"/>
      <c r="BI63" s="436"/>
      <c r="BJ63" s="436"/>
      <c r="BK63" s="436"/>
      <c r="BL63" s="436"/>
      <c r="BM63" s="436"/>
      <c r="BN63" s="436"/>
      <c r="BO63" s="436"/>
      <c r="BP63" s="436"/>
      <c r="BQ63" s="436"/>
      <c r="BR63" s="436"/>
      <c r="BS63" s="436"/>
      <c r="BT63" s="436"/>
      <c r="BU63" s="436"/>
      <c r="BV63" s="436"/>
      <c r="BW63" s="436"/>
      <c r="BX63" s="436"/>
      <c r="BY63" s="436"/>
      <c r="BZ63" s="436"/>
      <c r="CA63" s="436"/>
      <c r="CB63" s="436"/>
      <c r="CC63" s="436"/>
      <c r="CD63" s="436"/>
      <c r="CE63" s="436"/>
      <c r="CF63" s="436"/>
      <c r="CG63" s="436"/>
      <c r="CH63" s="436"/>
      <c r="CI63" s="436"/>
      <c r="CJ63" s="436"/>
      <c r="CK63" s="436"/>
      <c r="CL63" s="436"/>
      <c r="CM63" s="436"/>
      <c r="CN63" s="436"/>
      <c r="CO63" s="436"/>
      <c r="CP63" s="436"/>
      <c r="CQ63" s="436"/>
      <c r="CR63" s="436"/>
      <c r="CS63" s="436"/>
      <c r="CT63" s="436"/>
      <c r="CU63" s="436"/>
      <c r="CV63" s="436"/>
      <c r="CW63" s="436"/>
      <c r="CX63" s="436"/>
      <c r="CY63" s="436"/>
      <c r="CZ63" s="436"/>
      <c r="DA63" s="436"/>
      <c r="DB63" s="436"/>
      <c r="DC63" s="436"/>
      <c r="DD63" s="436"/>
      <c r="DE63" s="436"/>
      <c r="DF63" s="436"/>
      <c r="DG63" s="436"/>
      <c r="DH63" s="436"/>
      <c r="DI63" s="436"/>
      <c r="DJ63" s="436"/>
      <c r="DK63" s="436"/>
      <c r="DL63" s="436"/>
      <c r="DM63" s="436"/>
      <c r="DN63" s="436"/>
      <c r="DO63" s="436"/>
      <c r="DP63" s="436"/>
      <c r="DQ63" s="436"/>
      <c r="DR63" s="436"/>
      <c r="DS63" s="436"/>
      <c r="DT63" s="436"/>
      <c r="DU63" s="436"/>
      <c r="DV63" s="436"/>
      <c r="DW63" s="436"/>
      <c r="DX63" s="436"/>
      <c r="DY63" s="436"/>
      <c r="DZ63" s="436"/>
      <c r="EA63" s="436"/>
      <c r="EB63" s="436"/>
      <c r="EC63" s="436"/>
      <c r="ED63" s="436"/>
      <c r="EE63" s="436"/>
      <c r="EF63" s="436"/>
      <c r="EG63" s="436"/>
      <c r="EH63" s="436"/>
      <c r="EI63" s="436"/>
      <c r="EJ63" s="436"/>
      <c r="EK63" s="436"/>
      <c r="EL63" s="436"/>
      <c r="EM63" s="436"/>
      <c r="EN63" s="436"/>
      <c r="EO63" s="436"/>
      <c r="EP63" s="436"/>
      <c r="EQ63" s="436"/>
      <c r="ER63" s="436"/>
      <c r="ES63" s="436"/>
      <c r="ET63" s="436"/>
      <c r="EU63" s="436"/>
      <c r="EV63" s="436"/>
      <c r="EW63" s="436"/>
      <c r="EX63" s="436"/>
      <c r="EY63" s="436"/>
      <c r="EZ63" s="436"/>
      <c r="FA63" s="436"/>
      <c r="FB63" s="436"/>
      <c r="FC63" s="436"/>
      <c r="FD63" s="436"/>
      <c r="FE63" s="436"/>
      <c r="FF63" s="436"/>
      <c r="FG63" s="436"/>
      <c r="FH63" s="436"/>
      <c r="FI63" s="436"/>
      <c r="FJ63" s="436"/>
      <c r="FK63" s="436"/>
      <c r="FL63" s="436"/>
      <c r="FM63" s="436"/>
      <c r="FN63" s="436"/>
      <c r="FO63" s="436"/>
      <c r="FP63" s="436"/>
      <c r="FQ63" s="436"/>
      <c r="FR63" s="436"/>
      <c r="FS63" s="436"/>
      <c r="FT63" s="436"/>
      <c r="FU63" s="436"/>
      <c r="FV63" s="436"/>
      <c r="FW63" s="436"/>
      <c r="FX63" s="436"/>
      <c r="FY63" s="436"/>
      <c r="FZ63" s="436"/>
      <c r="GA63" s="436"/>
      <c r="GB63" s="436"/>
      <c r="GC63" s="436"/>
      <c r="GD63" s="436"/>
      <c r="GE63" s="440"/>
      <c r="GF63" s="440"/>
      <c r="GG63" s="440"/>
      <c r="GH63" s="440"/>
      <c r="GI63" s="440"/>
      <c r="GJ63" s="440"/>
      <c r="GK63" s="440"/>
      <c r="GL63" s="440"/>
      <c r="GM63" s="440"/>
      <c r="GN63" s="440"/>
      <c r="GO63" s="440"/>
      <c r="GP63" s="440"/>
      <c r="GQ63" s="440"/>
      <c r="GR63" s="440"/>
      <c r="GS63" s="440"/>
      <c r="GT63" s="440"/>
      <c r="GU63" s="440"/>
      <c r="GV63" s="440"/>
      <c r="GW63" s="440"/>
      <c r="GX63" s="440"/>
      <c r="GY63" s="440"/>
      <c r="GZ63" s="440"/>
      <c r="HA63" s="440"/>
      <c r="HB63" s="440"/>
      <c r="HC63" s="440"/>
      <c r="HD63" s="440"/>
      <c r="HE63" s="440"/>
      <c r="HF63" s="440"/>
      <c r="HG63" s="440"/>
      <c r="HH63" s="440"/>
      <c r="HI63" s="440"/>
      <c r="HJ63" s="440"/>
      <c r="HK63" s="440"/>
      <c r="HL63" s="440"/>
      <c r="HM63" s="440"/>
      <c r="HN63" s="440"/>
      <c r="HO63" s="440"/>
      <c r="HP63" s="440"/>
      <c r="HQ63" s="440"/>
      <c r="HR63" s="440"/>
      <c r="HS63" s="440"/>
      <c r="HT63" s="440"/>
      <c r="HU63" s="440"/>
      <c r="HV63" s="440"/>
      <c r="HW63" s="440"/>
      <c r="HX63" s="440"/>
      <c r="HY63" s="440"/>
      <c r="HZ63" s="440"/>
    </row>
    <row r="64" spans="1:234" s="87" customFormat="1" ht="19.2" hidden="1" customHeight="1" x14ac:dyDescent="0.5">
      <c r="A64" s="48" t="s">
        <v>45</v>
      </c>
      <c r="B64" s="43"/>
      <c r="C64" s="160">
        <f t="shared" ref="C64:H64" ca="1" si="36">SUM(K56:K61)</f>
        <v>3.25</v>
      </c>
      <c r="D64" s="160">
        <f t="shared" ca="1" si="36"/>
        <v>2.5</v>
      </c>
      <c r="E64" s="160">
        <f t="shared" ca="1" si="36"/>
        <v>1.86</v>
      </c>
      <c r="F64" s="160">
        <f t="shared" ca="1" si="36"/>
        <v>1.51</v>
      </c>
      <c r="G64" s="160">
        <f t="shared" ca="1" si="36"/>
        <v>1.22</v>
      </c>
      <c r="H64" s="46">
        <f t="shared" ca="1" si="36"/>
        <v>0.9</v>
      </c>
      <c r="I64" s="436"/>
      <c r="J64" s="436"/>
      <c r="K64" s="436"/>
      <c r="L64" s="436"/>
      <c r="M64" s="436"/>
      <c r="N64" s="436"/>
      <c r="O64" s="436"/>
      <c r="P64" s="436"/>
      <c r="Q64" s="436"/>
      <c r="R64" s="436"/>
      <c r="S64" s="436"/>
      <c r="T64" s="436"/>
      <c r="U64" s="436"/>
      <c r="V64" s="436"/>
      <c r="W64" s="436"/>
      <c r="X64" s="436"/>
      <c r="Y64" s="436"/>
      <c r="Z64" s="436"/>
      <c r="AA64" s="436"/>
      <c r="AB64" s="436"/>
      <c r="AC64" s="436"/>
      <c r="AD64" s="436"/>
      <c r="AE64" s="436"/>
      <c r="AF64" s="436"/>
      <c r="AG64" s="436"/>
      <c r="AH64" s="436"/>
      <c r="AI64" s="436"/>
      <c r="AJ64" s="436"/>
      <c r="AK64" s="436"/>
      <c r="AL64" s="436"/>
      <c r="AM64" s="436"/>
      <c r="AN64" s="436"/>
      <c r="AO64" s="436"/>
      <c r="AP64" s="436"/>
      <c r="AQ64" s="436"/>
      <c r="AR64" s="436"/>
      <c r="AS64" s="436"/>
      <c r="AT64" s="436"/>
      <c r="AU64" s="436"/>
      <c r="AV64" s="436"/>
      <c r="AW64" s="436"/>
      <c r="AX64" s="436"/>
      <c r="AY64" s="436"/>
      <c r="AZ64" s="436"/>
      <c r="BA64" s="436"/>
      <c r="BB64" s="436"/>
      <c r="BC64" s="436"/>
      <c r="BD64" s="436"/>
      <c r="BE64" s="436"/>
      <c r="BF64" s="436"/>
      <c r="BG64" s="436"/>
      <c r="BH64" s="436"/>
      <c r="BI64" s="436"/>
      <c r="BJ64" s="436"/>
      <c r="BK64" s="436"/>
      <c r="BL64" s="436"/>
      <c r="BM64" s="436"/>
      <c r="BN64" s="436"/>
      <c r="BO64" s="436"/>
      <c r="BP64" s="436"/>
      <c r="BQ64" s="436"/>
      <c r="BR64" s="436"/>
      <c r="BS64" s="436"/>
      <c r="BT64" s="436"/>
      <c r="BU64" s="436"/>
      <c r="BV64" s="436"/>
      <c r="BW64" s="436"/>
      <c r="BX64" s="436"/>
      <c r="BY64" s="436"/>
      <c r="BZ64" s="436"/>
      <c r="CA64" s="436"/>
      <c r="CB64" s="436"/>
      <c r="CC64" s="436"/>
      <c r="CD64" s="436"/>
      <c r="CE64" s="436"/>
      <c r="CF64" s="436"/>
      <c r="CG64" s="436"/>
      <c r="CH64" s="436"/>
      <c r="CI64" s="436"/>
      <c r="CJ64" s="436"/>
      <c r="CK64" s="436"/>
      <c r="CL64" s="436"/>
      <c r="CM64" s="436"/>
      <c r="CN64" s="436"/>
      <c r="CO64" s="436"/>
      <c r="CP64" s="436"/>
      <c r="CQ64" s="436"/>
      <c r="CR64" s="436"/>
      <c r="CS64" s="436"/>
      <c r="CT64" s="436"/>
      <c r="CU64" s="436"/>
      <c r="CV64" s="436"/>
      <c r="CW64" s="436"/>
      <c r="CX64" s="436"/>
      <c r="CY64" s="436"/>
      <c r="CZ64" s="436"/>
      <c r="DA64" s="436"/>
      <c r="DB64" s="436"/>
      <c r="DC64" s="436"/>
      <c r="DD64" s="436"/>
      <c r="DE64" s="436"/>
      <c r="DF64" s="436"/>
      <c r="DG64" s="436"/>
      <c r="DH64" s="436"/>
      <c r="DI64" s="436"/>
      <c r="DJ64" s="436"/>
      <c r="DK64" s="436"/>
      <c r="DL64" s="436"/>
      <c r="DM64" s="436"/>
      <c r="DN64" s="436"/>
      <c r="DO64" s="436"/>
      <c r="DP64" s="436"/>
      <c r="DQ64" s="436"/>
      <c r="DR64" s="436"/>
      <c r="DS64" s="436"/>
      <c r="DT64" s="436"/>
      <c r="DU64" s="436"/>
      <c r="DV64" s="436"/>
      <c r="DW64" s="436"/>
      <c r="DX64" s="436"/>
      <c r="DY64" s="436"/>
      <c r="DZ64" s="436"/>
      <c r="EA64" s="436"/>
      <c r="EB64" s="436"/>
      <c r="EC64" s="436"/>
      <c r="ED64" s="436"/>
      <c r="EE64" s="436"/>
      <c r="EF64" s="436"/>
      <c r="EG64" s="436"/>
      <c r="EH64" s="436"/>
      <c r="EI64" s="436"/>
      <c r="EJ64" s="436"/>
      <c r="EK64" s="436"/>
      <c r="EL64" s="436"/>
      <c r="EM64" s="436"/>
      <c r="EN64" s="436"/>
      <c r="EO64" s="436"/>
      <c r="EP64" s="436"/>
      <c r="EQ64" s="436"/>
      <c r="ER64" s="436"/>
      <c r="ES64" s="436"/>
      <c r="ET64" s="436"/>
      <c r="EU64" s="436"/>
      <c r="EV64" s="436"/>
      <c r="EW64" s="436"/>
      <c r="EX64" s="436"/>
      <c r="EY64" s="436"/>
      <c r="EZ64" s="436"/>
      <c r="FA64" s="436"/>
      <c r="FB64" s="436"/>
      <c r="FC64" s="436"/>
      <c r="FD64" s="436"/>
      <c r="FE64" s="436"/>
      <c r="FF64" s="436"/>
      <c r="FG64" s="436"/>
      <c r="FH64" s="436"/>
      <c r="FI64" s="436"/>
      <c r="FJ64" s="436"/>
      <c r="FK64" s="436"/>
      <c r="FL64" s="436"/>
      <c r="FM64" s="436"/>
      <c r="FN64" s="436"/>
      <c r="FO64" s="436"/>
      <c r="FP64" s="436"/>
      <c r="FQ64" s="436"/>
      <c r="FR64" s="436"/>
      <c r="FS64" s="436"/>
      <c r="FT64" s="436"/>
      <c r="FU64" s="436"/>
      <c r="FV64" s="436"/>
      <c r="FW64" s="436"/>
      <c r="FX64" s="436"/>
      <c r="FY64" s="436"/>
      <c r="FZ64" s="436"/>
      <c r="GA64" s="436"/>
      <c r="GB64" s="436"/>
      <c r="GC64" s="436"/>
      <c r="GD64" s="436"/>
      <c r="GE64" s="440"/>
      <c r="GF64" s="440"/>
      <c r="GG64" s="440"/>
      <c r="GH64" s="440"/>
      <c r="GI64" s="440"/>
      <c r="GJ64" s="440"/>
      <c r="GK64" s="440"/>
      <c r="GL64" s="440"/>
      <c r="GM64" s="440"/>
      <c r="GN64" s="440"/>
      <c r="GO64" s="440"/>
      <c r="GP64" s="440"/>
      <c r="GQ64" s="440"/>
      <c r="GR64" s="440"/>
      <c r="GS64" s="440"/>
      <c r="GT64" s="440"/>
      <c r="GU64" s="440"/>
      <c r="GV64" s="440"/>
      <c r="GW64" s="440"/>
      <c r="GX64" s="440"/>
      <c r="GY64" s="440"/>
      <c r="GZ64" s="440"/>
      <c r="HA64" s="440"/>
      <c r="HB64" s="440"/>
      <c r="HC64" s="440"/>
      <c r="HD64" s="440"/>
      <c r="HE64" s="440"/>
      <c r="HF64" s="440"/>
      <c r="HG64" s="440"/>
      <c r="HH64" s="440"/>
      <c r="HI64" s="440"/>
      <c r="HJ64" s="440"/>
      <c r="HK64" s="440"/>
      <c r="HL64" s="440"/>
      <c r="HM64" s="440"/>
      <c r="HN64" s="440"/>
      <c r="HO64" s="440"/>
      <c r="HP64" s="440"/>
      <c r="HQ64" s="440"/>
      <c r="HR64" s="440"/>
      <c r="HS64" s="440"/>
      <c r="HT64" s="440"/>
      <c r="HU64" s="440"/>
      <c r="HV64" s="440"/>
      <c r="HW64" s="440"/>
      <c r="HX64" s="440"/>
      <c r="HY64" s="440"/>
      <c r="HZ64" s="440"/>
    </row>
    <row r="65" spans="1:23" ht="47.25" hidden="1" customHeight="1" x14ac:dyDescent="0.5">
      <c r="A65" s="37" t="s">
        <v>223</v>
      </c>
      <c r="C65" s="38">
        <f t="shared" ref="C65:H65" si="37">C62*$B$151</f>
        <v>0</v>
      </c>
      <c r="D65" s="40">
        <f t="shared" si="37"/>
        <v>0</v>
      </c>
      <c r="E65" s="40">
        <f t="shared" si="37"/>
        <v>0</v>
      </c>
      <c r="F65" s="40">
        <f t="shared" si="37"/>
        <v>0</v>
      </c>
      <c r="G65" s="40">
        <f t="shared" si="37"/>
        <v>0</v>
      </c>
      <c r="H65" s="39">
        <f t="shared" si="37"/>
        <v>0</v>
      </c>
      <c r="I65" s="436"/>
      <c r="J65" s="436"/>
      <c r="K65" s="436"/>
      <c r="L65" s="436"/>
      <c r="M65" s="436"/>
      <c r="N65" s="436"/>
      <c r="O65" s="436"/>
      <c r="P65" s="436"/>
      <c r="Q65" s="436"/>
    </row>
    <row r="66" spans="1:23" ht="19.2" hidden="1" customHeight="1" x14ac:dyDescent="0.5">
      <c r="A66" s="119" t="s">
        <v>224</v>
      </c>
      <c r="B66" s="120"/>
      <c r="C66" s="121">
        <f t="shared" ref="C66:H66" ca="1" si="38">IF(C16="N/A","N/A",SUM(C56:C65))</f>
        <v>652.25</v>
      </c>
      <c r="D66" s="121">
        <f t="shared" ca="1" si="38"/>
        <v>502.5</v>
      </c>
      <c r="E66" s="121">
        <f t="shared" ca="1" si="38"/>
        <v>373.86</v>
      </c>
      <c r="F66" s="121">
        <f t="shared" ca="1" si="38"/>
        <v>303.51</v>
      </c>
      <c r="G66" s="121">
        <f t="shared" ca="1" si="38"/>
        <v>244.22</v>
      </c>
      <c r="H66" s="122">
        <f t="shared" ca="1" si="38"/>
        <v>179.9</v>
      </c>
      <c r="I66" s="436"/>
      <c r="J66" s="436"/>
      <c r="K66" s="436"/>
      <c r="L66" s="436"/>
      <c r="M66" s="436"/>
      <c r="N66" s="436"/>
      <c r="O66" s="436"/>
      <c r="P66" s="436"/>
      <c r="Q66" s="436"/>
    </row>
    <row r="67" spans="1:23" ht="19.2" hidden="1" customHeight="1" x14ac:dyDescent="0.5">
      <c r="A67" s="119" t="s">
        <v>71</v>
      </c>
      <c r="B67" s="120"/>
      <c r="C67" s="121">
        <f t="shared" ref="C67:H67" ca="1" si="39">IF(C16="N/A","N/A",SUM(C56:C58)+C64)</f>
        <v>652.25</v>
      </c>
      <c r="D67" s="121">
        <f t="shared" ca="1" si="39"/>
        <v>502.5</v>
      </c>
      <c r="E67" s="121">
        <f t="shared" ca="1" si="39"/>
        <v>373.86</v>
      </c>
      <c r="F67" s="121">
        <f t="shared" ca="1" si="39"/>
        <v>303.51</v>
      </c>
      <c r="G67" s="121">
        <f t="shared" ca="1" si="39"/>
        <v>244.22</v>
      </c>
      <c r="H67" s="122">
        <f t="shared" ca="1" si="39"/>
        <v>179.9</v>
      </c>
      <c r="I67" s="436"/>
      <c r="J67" s="436"/>
      <c r="K67" s="436"/>
      <c r="L67" s="436"/>
      <c r="M67" s="436"/>
      <c r="N67" s="436"/>
      <c r="O67" s="436"/>
      <c r="P67" s="436"/>
      <c r="Q67" s="436"/>
    </row>
    <row r="68" spans="1:23" x14ac:dyDescent="0.5">
      <c r="A68" s="92" t="s">
        <v>63</v>
      </c>
      <c r="B68" s="93"/>
      <c r="C68" s="93"/>
      <c r="D68" s="94"/>
      <c r="E68" s="94"/>
      <c r="F68" s="94"/>
      <c r="G68" s="94"/>
      <c r="H68" s="95"/>
      <c r="I68" s="436"/>
      <c r="J68" s="436"/>
      <c r="K68" s="902" t="s">
        <v>45</v>
      </c>
      <c r="L68" s="902"/>
      <c r="M68" s="902"/>
      <c r="N68" s="902"/>
      <c r="O68" s="902"/>
      <c r="P68" s="902"/>
      <c r="R68" s="327"/>
      <c r="S68" s="327"/>
      <c r="T68" s="327"/>
      <c r="U68" s="327"/>
      <c r="V68" s="327"/>
      <c r="W68" s="327"/>
    </row>
    <row r="69" spans="1:23" x14ac:dyDescent="0.5">
      <c r="A69" s="27" t="s">
        <v>46</v>
      </c>
      <c r="B69" s="63"/>
      <c r="C69" s="77">
        <f ca="1">IFERROR(ROUND(VLOOKUP($C$6,INDIRECT($C$146),3,TRUE),2),"N/A")</f>
        <v>2082</v>
      </c>
      <c r="D69" s="77">
        <f ca="1">IFERROR(ROUND(VLOOKUP($C$6,INDIRECT($C$146),7,TRUE),2),"N/A")</f>
        <v>1603</v>
      </c>
      <c r="E69" s="77">
        <f ca="1">IFERROR(ROUND(VLOOKUP($C$6,INDIRECT($C$146),11,TRUE),2),"N/A")</f>
        <v>1155</v>
      </c>
      <c r="F69" s="77">
        <f ca="1">IFERROR(ROUND(VLOOKUP($C$6,INDIRECT($C$146),15,TRUE),2),"N/A")</f>
        <v>940</v>
      </c>
      <c r="G69" s="77">
        <f ca="1">IFERROR(ROUND(VLOOKUP($C$6,INDIRECT($C$146),19,TRUE),2),"N/A")</f>
        <v>730</v>
      </c>
      <c r="H69" s="36">
        <f ca="1">IFERROR(ROUND(VLOOKUP($C$6,INDIRECT($C$146),23,TRUE),2),"N/A")</f>
        <v>537</v>
      </c>
      <c r="I69" s="436"/>
      <c r="J69" s="436"/>
      <c r="K69" s="164">
        <f t="shared" ref="K69:K76" ca="1" si="40">IFERROR(ROUND(C69*0.005,2),0)</f>
        <v>10.41</v>
      </c>
      <c r="L69" s="164">
        <f t="shared" ref="L69:L74" ca="1" si="41">IFERROR(ROUND(D69*0.005,2),0)</f>
        <v>8.02</v>
      </c>
      <c r="M69" s="164">
        <f t="shared" ref="M69:M74" ca="1" si="42">IFERROR(ROUND(E69*0.005,2),0)</f>
        <v>5.78</v>
      </c>
      <c r="N69" s="164">
        <f t="shared" ref="N69:N74" ca="1" si="43">IFERROR(ROUND(F69*0.005,2),0)</f>
        <v>4.7</v>
      </c>
      <c r="O69" s="164">
        <f t="shared" ref="O69:O74" ca="1" si="44">IFERROR(ROUND(G69*0.005,2),0)</f>
        <v>3.65</v>
      </c>
      <c r="P69" s="164">
        <f t="shared" ref="P69:P74" ca="1" si="45">IFERROR(ROUND(H69*0.005,2),0)</f>
        <v>2.69</v>
      </c>
      <c r="Q69" s="436"/>
      <c r="R69" s="164"/>
      <c r="S69" s="164"/>
      <c r="T69" s="164"/>
      <c r="U69" s="164"/>
      <c r="V69" s="164"/>
      <c r="W69" s="164"/>
    </row>
    <row r="70" spans="1:23" x14ac:dyDescent="0.5">
      <c r="A70" s="37" t="s">
        <v>47</v>
      </c>
      <c r="B70" s="49"/>
      <c r="C70" s="78" t="str">
        <f ca="1">IFERROR(ROUND(VLOOKUP($C$7,INDIRECT($C$146),3,TRUE),2),"N/A")</f>
        <v>N/A</v>
      </c>
      <c r="D70" s="78" t="str">
        <f ca="1">IFERROR(ROUND(VLOOKUP($C$7,INDIRECT($C$146),7,TRUE),2),"N/A")</f>
        <v>N/A</v>
      </c>
      <c r="E70" s="79" t="str">
        <f ca="1">IFERROR(ROUND(VLOOKUP($C$7,INDIRECT($C$146),11,TRUE),2),"N/A")</f>
        <v>N/A</v>
      </c>
      <c r="F70" s="79" t="str">
        <f ca="1">IFERROR(ROUND(VLOOKUP($C$7,INDIRECT($C$146),15,TRUE),2),"N/A")</f>
        <v>N/A</v>
      </c>
      <c r="G70" s="79" t="str">
        <f ca="1">IFERROR(ROUND(VLOOKUP($C$7,INDIRECT($C$146),19,TRUE),2),"N/A")</f>
        <v>N/A</v>
      </c>
      <c r="H70" s="39" t="str">
        <f ca="1">IFERROR(ROUND(VLOOKUP($C$7,INDIRECT($C$146),23,TRUE),2),"N/A")</f>
        <v>N/A</v>
      </c>
      <c r="I70" s="436"/>
      <c r="J70" s="436"/>
      <c r="K70" s="164">
        <f t="shared" ca="1" si="40"/>
        <v>0</v>
      </c>
      <c r="L70" s="164">
        <f t="shared" ca="1" si="41"/>
        <v>0</v>
      </c>
      <c r="M70" s="164">
        <f t="shared" ca="1" si="42"/>
        <v>0</v>
      </c>
      <c r="N70" s="164">
        <f t="shared" ca="1" si="43"/>
        <v>0</v>
      </c>
      <c r="O70" s="164">
        <f t="shared" ca="1" si="44"/>
        <v>0</v>
      </c>
      <c r="P70" s="164">
        <f t="shared" ca="1" si="45"/>
        <v>0</v>
      </c>
      <c r="Q70" s="436"/>
      <c r="R70" s="164"/>
      <c r="S70" s="164"/>
      <c r="T70" s="164"/>
      <c r="U70" s="164"/>
      <c r="V70" s="164"/>
      <c r="W70" s="164"/>
    </row>
    <row r="71" spans="1:23" x14ac:dyDescent="0.5">
      <c r="A71" s="37" t="s">
        <v>48</v>
      </c>
      <c r="B71" s="49"/>
      <c r="C71" s="80">
        <f ca="1">IFERROR(ROUND(VLOOKUP($C$139,INDIRECT($C$147),3,TRUE),2),"N/A")</f>
        <v>1390</v>
      </c>
      <c r="D71" s="80">
        <f ca="1">IFERROR(ROUND(VLOOKUP($C$139,INDIRECT($C$147),7,TRUE),2),"N/A")</f>
        <v>1070</v>
      </c>
      <c r="E71" s="80">
        <f ca="1">IFERROR(ROUND(VLOOKUP($C$139,INDIRECT($C$147),11,TRUE),2),"N/A")</f>
        <v>832</v>
      </c>
      <c r="F71" s="79">
        <f ca="1">IFERROR(ROUND(VLOOKUP($C$139,INDIRECT($C$147),15,TRUE),2),"N/A")</f>
        <v>675</v>
      </c>
      <c r="G71" s="79">
        <f ca="1">IFERROR(ROUND(VLOOKUP($C$139,INDIRECT($C$147),19,TRUE),2),"N/A")</f>
        <v>566</v>
      </c>
      <c r="H71" s="39">
        <f ca="1">IFERROR(ROUND(VLOOKUP($C$139,INDIRECT($C$147),23,TRUE),2),"N/A")</f>
        <v>415</v>
      </c>
      <c r="I71" s="436"/>
      <c r="J71" s="436"/>
      <c r="K71" s="164">
        <f t="shared" ca="1" si="40"/>
        <v>6.95</v>
      </c>
      <c r="L71" s="164">
        <f t="shared" ca="1" si="41"/>
        <v>5.35</v>
      </c>
      <c r="M71" s="164">
        <f t="shared" ca="1" si="42"/>
        <v>4.16</v>
      </c>
      <c r="N71" s="164">
        <f t="shared" ca="1" si="43"/>
        <v>3.38</v>
      </c>
      <c r="O71" s="164">
        <f t="shared" ca="1" si="44"/>
        <v>2.83</v>
      </c>
      <c r="P71" s="164">
        <f t="shared" ca="1" si="45"/>
        <v>2.08</v>
      </c>
      <c r="Q71" s="436"/>
      <c r="R71" s="164"/>
      <c r="S71" s="164"/>
      <c r="T71" s="164"/>
      <c r="U71" s="164"/>
      <c r="V71" s="164"/>
      <c r="W71" s="164"/>
    </row>
    <row r="72" spans="1:23" hidden="1" x14ac:dyDescent="0.5">
      <c r="A72" s="37" t="s">
        <v>50</v>
      </c>
      <c r="C72" s="38" t="s">
        <v>51</v>
      </c>
      <c r="D72" s="38" t="s">
        <v>51</v>
      </c>
      <c r="E72" s="38" t="str">
        <f ca="1">IF(RiderPlus="No","N/A",IFERROR(VLOOKUP($C$6,INDIRECT($E$146),3,TRUE),"N/A"))</f>
        <v>N/A</v>
      </c>
      <c r="F72" s="38" t="str">
        <f ca="1">IF(RiderPlus="No","N/A",IFERROR(VLOOKUP($C$6,INDIRECT($E$146),7,TRUE),"N/A"))</f>
        <v>N/A</v>
      </c>
      <c r="G72" s="38" t="s">
        <v>51</v>
      </c>
      <c r="H72" s="39" t="s">
        <v>51</v>
      </c>
      <c r="I72" s="436"/>
      <c r="J72" s="436"/>
      <c r="K72" s="164">
        <f t="shared" si="40"/>
        <v>0</v>
      </c>
      <c r="L72" s="164">
        <f t="shared" si="41"/>
        <v>0</v>
      </c>
      <c r="M72" s="164">
        <f t="shared" ca="1" si="42"/>
        <v>0</v>
      </c>
      <c r="N72" s="164">
        <f t="shared" ca="1" si="43"/>
        <v>0</v>
      </c>
      <c r="O72" s="164">
        <f t="shared" si="44"/>
        <v>0</v>
      </c>
      <c r="P72" s="164">
        <f t="shared" si="45"/>
        <v>0</v>
      </c>
      <c r="Q72" s="436"/>
      <c r="R72" s="164"/>
      <c r="S72" s="164"/>
      <c r="T72" s="164"/>
      <c r="U72" s="164"/>
      <c r="V72" s="164"/>
      <c r="W72" s="164"/>
    </row>
    <row r="73" spans="1:23" hidden="1" x14ac:dyDescent="0.5">
      <c r="A73" s="37" t="s">
        <v>52</v>
      </c>
      <c r="C73" s="38" t="s">
        <v>51</v>
      </c>
      <c r="D73" s="38" t="s">
        <v>51</v>
      </c>
      <c r="E73" s="38" t="str">
        <f ca="1">IF(RiderPlus="No","N/A",IFERROR(VLOOKUP($C$7,INDIRECT($E$146),3,TRUE),"N/A"))</f>
        <v>N/A</v>
      </c>
      <c r="F73" s="38" t="str">
        <f ca="1">IF(RiderPlus="No","N/A",IFERROR(VLOOKUP($C$7,INDIRECT($E$146),7,TRUE),"N/A"))</f>
        <v>N/A</v>
      </c>
      <c r="G73" s="38" t="s">
        <v>51</v>
      </c>
      <c r="H73" s="39" t="s">
        <v>51</v>
      </c>
      <c r="I73" s="436"/>
      <c r="J73" s="436"/>
      <c r="K73" s="164">
        <f t="shared" si="40"/>
        <v>0</v>
      </c>
      <c r="L73" s="164">
        <f t="shared" si="41"/>
        <v>0</v>
      </c>
      <c r="M73" s="164">
        <f t="shared" ca="1" si="42"/>
        <v>0</v>
      </c>
      <c r="N73" s="164">
        <f t="shared" ca="1" si="43"/>
        <v>0</v>
      </c>
      <c r="O73" s="164">
        <f t="shared" si="44"/>
        <v>0</v>
      </c>
      <c r="P73" s="164">
        <f t="shared" si="45"/>
        <v>0</v>
      </c>
      <c r="Q73" s="436"/>
      <c r="R73" s="164"/>
      <c r="S73" s="164"/>
      <c r="T73" s="164"/>
      <c r="U73" s="164"/>
      <c r="V73" s="164"/>
      <c r="W73" s="164"/>
    </row>
    <row r="74" spans="1:23" hidden="1" x14ac:dyDescent="0.5">
      <c r="A74" s="37" t="s">
        <v>53</v>
      </c>
      <c r="C74" s="38" t="s">
        <v>51</v>
      </c>
      <c r="D74" s="38" t="s">
        <v>51</v>
      </c>
      <c r="E74" s="38" t="str">
        <f ca="1">IF(RiderPlus="No","N/A",IFERROR(VLOOKUP($C$139,INDIRECT($E$147),3,TRUE),"N/A"))</f>
        <v>N/A</v>
      </c>
      <c r="F74" s="38" t="str">
        <f ca="1">IF(RiderPlus="No","N/A",IFERROR(VLOOKUP($C$139,INDIRECT($E$147),7,TRUE),"N/A"))</f>
        <v>N/A</v>
      </c>
      <c r="G74" s="38" t="s">
        <v>51</v>
      </c>
      <c r="H74" s="39" t="s">
        <v>51</v>
      </c>
      <c r="I74" s="436"/>
      <c r="J74" s="436"/>
      <c r="K74" s="164">
        <f t="shared" si="40"/>
        <v>0</v>
      </c>
      <c r="L74" s="164">
        <f t="shared" si="41"/>
        <v>0</v>
      </c>
      <c r="M74" s="164">
        <f t="shared" ca="1" si="42"/>
        <v>0</v>
      </c>
      <c r="N74" s="164">
        <f t="shared" ca="1" si="43"/>
        <v>0</v>
      </c>
      <c r="O74" s="164">
        <f t="shared" si="44"/>
        <v>0</v>
      </c>
      <c r="P74" s="164">
        <f t="shared" si="45"/>
        <v>0</v>
      </c>
      <c r="Q74" s="436"/>
      <c r="R74" s="164"/>
      <c r="S74" s="164"/>
      <c r="T74" s="164"/>
      <c r="U74" s="164"/>
      <c r="V74" s="164"/>
      <c r="W74" s="164"/>
    </row>
    <row r="75" spans="1:23" ht="19.2" hidden="1" customHeight="1" x14ac:dyDescent="0.5">
      <c r="A75" s="37" t="s">
        <v>54</v>
      </c>
      <c r="C75" s="38">
        <v>0</v>
      </c>
      <c r="D75" s="40">
        <v>0</v>
      </c>
      <c r="E75" s="40">
        <v>0</v>
      </c>
      <c r="F75" s="40">
        <v>0</v>
      </c>
      <c r="G75" s="40">
        <v>0</v>
      </c>
      <c r="H75" s="39">
        <v>0</v>
      </c>
      <c r="I75" s="436"/>
      <c r="J75" s="436"/>
      <c r="K75" s="164">
        <f t="shared" si="40"/>
        <v>0</v>
      </c>
      <c r="L75" s="164">
        <f t="shared" ref="L75:P76" si="46">IFERROR(ROUND(D75*0.005,2),0)</f>
        <v>0</v>
      </c>
      <c r="M75" s="164">
        <f t="shared" si="46"/>
        <v>0</v>
      </c>
      <c r="N75" s="164">
        <f t="shared" si="46"/>
        <v>0</v>
      </c>
      <c r="O75" s="164">
        <f t="shared" si="46"/>
        <v>0</v>
      </c>
      <c r="P75" s="164">
        <f t="shared" si="46"/>
        <v>0</v>
      </c>
      <c r="Q75" s="436"/>
    </row>
    <row r="76" spans="1:23" ht="19.2" hidden="1" customHeight="1" x14ac:dyDescent="0.5">
      <c r="A76" s="37" t="s">
        <v>55</v>
      </c>
      <c r="C76" s="38">
        <v>0</v>
      </c>
      <c r="D76" s="38">
        <v>0</v>
      </c>
      <c r="E76" s="38">
        <v>0</v>
      </c>
      <c r="F76" s="38">
        <v>0</v>
      </c>
      <c r="G76" s="38">
        <v>0</v>
      </c>
      <c r="H76" s="39">
        <v>0</v>
      </c>
      <c r="I76" s="436"/>
      <c r="J76" s="436"/>
      <c r="K76" s="164">
        <f t="shared" si="40"/>
        <v>0</v>
      </c>
      <c r="L76" s="164">
        <f t="shared" si="46"/>
        <v>0</v>
      </c>
      <c r="M76" s="164">
        <f t="shared" si="46"/>
        <v>0</v>
      </c>
      <c r="N76" s="164">
        <f t="shared" si="46"/>
        <v>0</v>
      </c>
      <c r="O76" s="164">
        <f t="shared" si="46"/>
        <v>0</v>
      </c>
      <c r="P76" s="164">
        <f t="shared" si="46"/>
        <v>0</v>
      </c>
      <c r="Q76" s="436"/>
    </row>
    <row r="77" spans="1:23" hidden="1" x14ac:dyDescent="0.5">
      <c r="A77" s="37" t="s">
        <v>222</v>
      </c>
      <c r="C77" s="38"/>
      <c r="D77" s="40"/>
      <c r="E77" s="40"/>
      <c r="F77" s="40"/>
      <c r="G77" s="40"/>
      <c r="H77" s="39"/>
      <c r="I77" s="436"/>
      <c r="J77" s="436"/>
      <c r="K77" s="164"/>
      <c r="L77" s="164"/>
      <c r="M77" s="164"/>
      <c r="N77" s="164"/>
      <c r="O77" s="164"/>
      <c r="P77" s="164"/>
      <c r="Q77" s="436"/>
    </row>
    <row r="78" spans="1:23" x14ac:dyDescent="0.5">
      <c r="A78" s="260" t="s">
        <v>58</v>
      </c>
      <c r="B78" s="43"/>
      <c r="C78" s="96"/>
      <c r="D78" s="44"/>
      <c r="E78" s="44"/>
      <c r="F78" s="44"/>
      <c r="G78" s="45"/>
      <c r="H78" s="46"/>
      <c r="I78" s="436"/>
      <c r="J78" s="436"/>
      <c r="K78" s="436"/>
      <c r="L78" s="436"/>
      <c r="M78" s="436"/>
      <c r="N78" s="436"/>
      <c r="O78" s="436"/>
      <c r="P78" s="436"/>
      <c r="Q78" s="436"/>
    </row>
    <row r="79" spans="1:23" x14ac:dyDescent="0.5">
      <c r="A79" s="48" t="s">
        <v>45</v>
      </c>
      <c r="B79" s="43"/>
      <c r="C79" s="160">
        <f ca="1">SUM(K69:K74)</f>
        <v>17.36</v>
      </c>
      <c r="D79" s="160">
        <f t="shared" ref="D79:H79" ca="1" si="47">SUM(L69:L74)</f>
        <v>13.37</v>
      </c>
      <c r="E79" s="160">
        <f t="shared" ca="1" si="47"/>
        <v>9.9400000000000013</v>
      </c>
      <c r="F79" s="160">
        <f t="shared" ca="1" si="47"/>
        <v>8.08</v>
      </c>
      <c r="G79" s="160">
        <f t="shared" ca="1" si="47"/>
        <v>6.48</v>
      </c>
      <c r="H79" s="46">
        <f t="shared" ca="1" si="47"/>
        <v>4.7699999999999996</v>
      </c>
      <c r="I79" s="436"/>
      <c r="J79" s="436"/>
      <c r="K79" s="436"/>
      <c r="L79" s="436"/>
      <c r="M79" s="436"/>
      <c r="N79" s="436"/>
      <c r="O79" s="436"/>
      <c r="P79" s="436"/>
      <c r="Q79" s="436"/>
    </row>
    <row r="80" spans="1:23" ht="19.2" hidden="1" customHeight="1" x14ac:dyDescent="0.5">
      <c r="A80" s="37" t="s">
        <v>223</v>
      </c>
      <c r="C80" s="40">
        <f t="shared" ref="C80:H80" si="48">C75*$B$151</f>
        <v>0</v>
      </c>
      <c r="D80" s="40">
        <f t="shared" si="48"/>
        <v>0</v>
      </c>
      <c r="E80" s="40">
        <f t="shared" si="48"/>
        <v>0</v>
      </c>
      <c r="F80" s="40">
        <f t="shared" si="48"/>
        <v>0</v>
      </c>
      <c r="G80" s="40">
        <f t="shared" si="48"/>
        <v>0</v>
      </c>
      <c r="H80" s="39">
        <f t="shared" si="48"/>
        <v>0</v>
      </c>
      <c r="I80" s="436"/>
      <c r="J80" s="436"/>
      <c r="K80" s="436"/>
      <c r="L80" s="436"/>
      <c r="M80" s="436"/>
      <c r="N80" s="436"/>
      <c r="O80" s="436"/>
      <c r="P80" s="436"/>
      <c r="Q80" s="436"/>
    </row>
    <row r="81" spans="1:23" x14ac:dyDescent="0.5">
      <c r="A81" s="251" t="s">
        <v>64</v>
      </c>
      <c r="B81" s="250"/>
      <c r="C81" s="256">
        <f ca="1">IF(C69="N/A","N/A",SUM(C69,C70,C71,C79))</f>
        <v>3489.36</v>
      </c>
      <c r="D81" s="256">
        <f ca="1">IF(D69="N/A","N/A",SUM(D69,D70,D71,D79))</f>
        <v>2686.37</v>
      </c>
      <c r="E81" s="256">
        <f ca="1">IF(E69="N/A","N/A",SUM(E69,E70,E79,E71,E72,E73,E74))</f>
        <v>1996.94</v>
      </c>
      <c r="F81" s="256">
        <f ca="1">IF(F69="N/A","N/A",SUM(F69,F70,F79,F71,F72,F73,F74))</f>
        <v>1623.08</v>
      </c>
      <c r="G81" s="256">
        <f t="shared" ref="G81" ca="1" si="49">IF(G69="N/A","N/A",SUM(G69,G70,G71,G79))</f>
        <v>1302.48</v>
      </c>
      <c r="H81" s="257">
        <f ca="1">IF(H69="N/A","N/A",SUM(H69,H70,H71,H79))</f>
        <v>956.77</v>
      </c>
      <c r="I81" s="436"/>
      <c r="J81" s="436"/>
      <c r="K81" s="436"/>
      <c r="L81" s="436"/>
      <c r="M81" s="436"/>
      <c r="N81" s="436"/>
      <c r="O81" s="436"/>
      <c r="P81" s="436"/>
      <c r="Q81" s="436"/>
    </row>
    <row r="82" spans="1:23" x14ac:dyDescent="0.5">
      <c r="A82" s="234" t="s">
        <v>65</v>
      </c>
      <c r="B82" s="306"/>
      <c r="C82" s="267">
        <f ca="1">IF(C$16="N/A","N/A",SUM(C69,C70,C71,C79))</f>
        <v>3489.36</v>
      </c>
      <c r="D82" s="267">
        <f ca="1">IF(D$16="N/A","N/A",SUM(D69,D70,D71,D79))</f>
        <v>2686.37</v>
      </c>
      <c r="E82" s="267">
        <f ca="1">IF(E$16="N/A","N/A",SUM(E69,E70,E71,E72,E73,E74,E79))</f>
        <v>1996.94</v>
      </c>
      <c r="F82" s="267">
        <f ca="1">IF(F$16="N/A","N/A",SUM(F69,F70,F71,F72,F73,F74,F79))</f>
        <v>1623.08</v>
      </c>
      <c r="G82" s="267">
        <f ca="1">IF(G$16="N/A","N/A",SUM(G69,G70,G71,G79))</f>
        <v>1302.48</v>
      </c>
      <c r="H82" s="198">
        <f t="shared" ref="H82" ca="1" si="50">IF(H$16="N/A","N/A",SUM(H69,H70,H71,H79))</f>
        <v>956.77</v>
      </c>
      <c r="I82" s="436"/>
      <c r="J82" s="436"/>
      <c r="K82" s="436"/>
      <c r="L82" s="436"/>
      <c r="M82" s="436"/>
      <c r="N82" s="436"/>
      <c r="O82" s="436"/>
      <c r="P82" s="436"/>
      <c r="Q82" s="436"/>
    </row>
    <row r="83" spans="1:23" x14ac:dyDescent="0.5">
      <c r="A83" s="92" t="s">
        <v>66</v>
      </c>
      <c r="B83" s="93"/>
      <c r="C83" s="93"/>
      <c r="D83" s="94"/>
      <c r="E83" s="94"/>
      <c r="F83" s="94"/>
      <c r="G83" s="94"/>
      <c r="H83" s="95"/>
      <c r="I83" s="436"/>
      <c r="J83" s="436"/>
      <c r="K83" s="902" t="s">
        <v>45</v>
      </c>
      <c r="L83" s="902"/>
      <c r="M83" s="902"/>
      <c r="N83" s="902"/>
      <c r="O83" s="902"/>
      <c r="P83" s="902"/>
      <c r="R83" s="327"/>
      <c r="S83" s="327"/>
      <c r="T83" s="327"/>
      <c r="U83" s="327"/>
      <c r="V83" s="327"/>
      <c r="W83" s="327"/>
    </row>
    <row r="84" spans="1:23" x14ac:dyDescent="0.5">
      <c r="A84" s="27" t="s">
        <v>46</v>
      </c>
      <c r="B84" s="63"/>
      <c r="C84" s="77">
        <f ca="1">IFERROR(ROUND(VLOOKUP($C$6,INDIRECT($C$146),4,TRUE),2),"N/A")</f>
        <v>1041</v>
      </c>
      <c r="D84" s="77">
        <f ca="1">IFERROR(ROUND(VLOOKUP($C$6,INDIRECT($C$146),8,TRUE),2),"N/A")</f>
        <v>802</v>
      </c>
      <c r="E84" s="77">
        <f ca="1">IFERROR(ROUND(VLOOKUP($C$6,INDIRECT($C$146),12,TRUE),2),"N/A")</f>
        <v>578</v>
      </c>
      <c r="F84" s="77">
        <f ca="1">IFERROR(ROUND(VLOOKUP($C$6,INDIRECT($C$146),16,TRUE),2),"N/A")</f>
        <v>470</v>
      </c>
      <c r="G84" s="77">
        <f ca="1">IFERROR(ROUND(VLOOKUP($C$6,INDIRECT($C$146),20,TRUE),2),"N/A")</f>
        <v>365</v>
      </c>
      <c r="H84" s="36">
        <f ca="1">IFERROR(ROUND(VLOOKUP($C$6,INDIRECT($C$146),24,TRUE),2),"N/A")</f>
        <v>268</v>
      </c>
      <c r="I84" s="436"/>
      <c r="J84" s="436"/>
      <c r="K84" s="164">
        <f t="shared" ref="K84:K89" ca="1" si="51">IFERROR(ROUND(C84*0.005,2),0)</f>
        <v>5.21</v>
      </c>
      <c r="L84" s="164">
        <f t="shared" ref="L84:L89" ca="1" si="52">IFERROR(ROUND(D84*0.005,2),0)</f>
        <v>4.01</v>
      </c>
      <c r="M84" s="164">
        <f t="shared" ref="M84:M89" ca="1" si="53">IFERROR(ROUND(E84*0.005,2),0)</f>
        <v>2.89</v>
      </c>
      <c r="N84" s="164">
        <f t="shared" ref="N84:N89" ca="1" si="54">IFERROR(ROUND(F84*0.005,2),0)</f>
        <v>2.35</v>
      </c>
      <c r="O84" s="164">
        <f t="shared" ref="O84:O89" ca="1" si="55">IFERROR(ROUND(G84*0.005,2),0)</f>
        <v>1.83</v>
      </c>
      <c r="P84" s="164">
        <f t="shared" ref="P84:P89" ca="1" si="56">IFERROR(ROUND(H84*0.005,2),0)</f>
        <v>1.34</v>
      </c>
      <c r="Q84" s="436"/>
      <c r="R84" s="164"/>
      <c r="S84" s="164"/>
      <c r="T84" s="164"/>
      <c r="U84" s="164"/>
      <c r="V84" s="164"/>
      <c r="W84" s="164"/>
    </row>
    <row r="85" spans="1:23" x14ac:dyDescent="0.5">
      <c r="A85" s="37" t="s">
        <v>47</v>
      </c>
      <c r="B85" s="49"/>
      <c r="C85" s="78" t="str">
        <f ca="1">IFERROR(ROUND(VLOOKUP($C$7,INDIRECT($C$146),4,TRUE),2),"N/A")</f>
        <v>N/A</v>
      </c>
      <c r="D85" s="78" t="str">
        <f ca="1">IFERROR(ROUND(VLOOKUP($C$7,INDIRECT($C$146),8,TRUE),2),"N/A")</f>
        <v>N/A</v>
      </c>
      <c r="E85" s="79" t="str">
        <f ca="1">IFERROR(ROUND(VLOOKUP($C$7,INDIRECT($C$146),12,TRUE),2),"N/A")</f>
        <v>N/A</v>
      </c>
      <c r="F85" s="79" t="str">
        <f ca="1">IFERROR(ROUND(VLOOKUP($C$7,INDIRECT($C$146),16,TRUE),2),"N/A")</f>
        <v>N/A</v>
      </c>
      <c r="G85" s="79" t="str">
        <f ca="1">IFERROR(ROUND(VLOOKUP($C$7,INDIRECT($C$146),20,TRUE),2),"N/A")</f>
        <v>N/A</v>
      </c>
      <c r="H85" s="39" t="str">
        <f ca="1">IFERROR(ROUND(VLOOKUP($C$7,INDIRECT($C$146),24,TRUE),2),"N/A")</f>
        <v>N/A</v>
      </c>
      <c r="I85" s="436"/>
      <c r="J85" s="436"/>
      <c r="K85" s="164">
        <f t="shared" ca="1" si="51"/>
        <v>0</v>
      </c>
      <c r="L85" s="164">
        <f t="shared" ca="1" si="52"/>
        <v>0</v>
      </c>
      <c r="M85" s="164">
        <f t="shared" ca="1" si="53"/>
        <v>0</v>
      </c>
      <c r="N85" s="164">
        <f t="shared" ca="1" si="54"/>
        <v>0</v>
      </c>
      <c r="O85" s="164">
        <f t="shared" ca="1" si="55"/>
        <v>0</v>
      </c>
      <c r="P85" s="164">
        <f t="shared" ca="1" si="56"/>
        <v>0</v>
      </c>
      <c r="Q85" s="436"/>
      <c r="R85" s="164"/>
      <c r="S85" s="164"/>
      <c r="T85" s="164"/>
      <c r="U85" s="164"/>
      <c r="V85" s="164"/>
      <c r="W85" s="164"/>
    </row>
    <row r="86" spans="1:23" x14ac:dyDescent="0.5">
      <c r="A86" s="37" t="s">
        <v>48</v>
      </c>
      <c r="B86" s="49"/>
      <c r="C86" s="80">
        <f ca="1">IFERROR(ROUND(VLOOKUP($C$139,INDIRECT($C$147),4,TRUE),2),"N/A")</f>
        <v>695</v>
      </c>
      <c r="D86" s="80">
        <f ca="1">IFERROR(ROUND(VLOOKUP($C$139,INDIRECT($C$147),8,TRUE),2),"N/A")</f>
        <v>535</v>
      </c>
      <c r="E86" s="80">
        <f ca="1">IFERROR(ROUND(VLOOKUP($C$139,INDIRECT($C$147),12,TRUE),2),"N/A")</f>
        <v>416</v>
      </c>
      <c r="F86" s="79">
        <f ca="1">IFERROR(ROUND(VLOOKUP($C$139,INDIRECT($C$147),16,TRUE),2),"N/A")</f>
        <v>338</v>
      </c>
      <c r="G86" s="79">
        <f ca="1">IFERROR(ROUND(VLOOKUP($C$139,INDIRECT($C$147),20,TRUE),2),"N/A")</f>
        <v>283</v>
      </c>
      <c r="H86" s="39">
        <f ca="1">IFERROR(ROUND(VLOOKUP($C$139,INDIRECT($C$147),24,TRUE),2),"N/A")</f>
        <v>207</v>
      </c>
      <c r="I86" s="436"/>
      <c r="J86" s="436"/>
      <c r="K86" s="164">
        <f t="shared" ca="1" si="51"/>
        <v>3.48</v>
      </c>
      <c r="L86" s="164">
        <f t="shared" ca="1" si="52"/>
        <v>2.68</v>
      </c>
      <c r="M86" s="164">
        <f t="shared" ca="1" si="53"/>
        <v>2.08</v>
      </c>
      <c r="N86" s="164">
        <f t="shared" ca="1" si="54"/>
        <v>1.69</v>
      </c>
      <c r="O86" s="164">
        <f t="shared" ca="1" si="55"/>
        <v>1.42</v>
      </c>
      <c r="P86" s="164">
        <f t="shared" ca="1" si="56"/>
        <v>1.04</v>
      </c>
      <c r="Q86" s="436"/>
      <c r="R86" s="164"/>
      <c r="S86" s="164"/>
      <c r="T86" s="164"/>
      <c r="U86" s="164"/>
      <c r="V86" s="164"/>
      <c r="W86" s="164"/>
    </row>
    <row r="87" spans="1:23" hidden="1" x14ac:dyDescent="0.5">
      <c r="A87" s="37" t="s">
        <v>50</v>
      </c>
      <c r="C87" s="38" t="s">
        <v>51</v>
      </c>
      <c r="D87" s="38" t="s">
        <v>51</v>
      </c>
      <c r="E87" s="38" t="str">
        <f ca="1">IF(RiderPlus="No","N/A",IFERROR(VLOOKUP($C$6,INDIRECT($E$146),4,TRUE),"N/A"))</f>
        <v>N/A</v>
      </c>
      <c r="F87" s="38" t="str">
        <f ca="1">IF(RiderPlus="No","N/A",IFERROR(VLOOKUP($C$6,INDIRECT($E$146),8,TRUE),"N/A"))</f>
        <v>N/A</v>
      </c>
      <c r="G87" s="38" t="s">
        <v>51</v>
      </c>
      <c r="H87" s="39" t="s">
        <v>51</v>
      </c>
      <c r="I87" s="436"/>
      <c r="J87" s="436"/>
      <c r="K87" s="164">
        <f t="shared" si="51"/>
        <v>0</v>
      </c>
      <c r="L87" s="164">
        <f t="shared" si="52"/>
        <v>0</v>
      </c>
      <c r="M87" s="164">
        <f t="shared" ca="1" si="53"/>
        <v>0</v>
      </c>
      <c r="N87" s="164">
        <f t="shared" ca="1" si="54"/>
        <v>0</v>
      </c>
      <c r="O87" s="164">
        <f t="shared" si="55"/>
        <v>0</v>
      </c>
      <c r="P87" s="164">
        <f t="shared" si="56"/>
        <v>0</v>
      </c>
      <c r="Q87" s="436"/>
      <c r="R87" s="164"/>
      <c r="S87" s="164"/>
      <c r="T87" s="164"/>
      <c r="U87" s="164"/>
      <c r="V87" s="164"/>
      <c r="W87" s="164"/>
    </row>
    <row r="88" spans="1:23" hidden="1" x14ac:dyDescent="0.5">
      <c r="A88" s="37" t="s">
        <v>52</v>
      </c>
      <c r="C88" s="38" t="s">
        <v>51</v>
      </c>
      <c r="D88" s="38" t="s">
        <v>51</v>
      </c>
      <c r="E88" s="38" t="str">
        <f ca="1">IF(RiderPlus="No","N/A",IFERROR(VLOOKUP($C$7,INDIRECT($E$146),4,TRUE),"N/A"))</f>
        <v>N/A</v>
      </c>
      <c r="F88" s="38" t="str">
        <f ca="1">IF(RiderPlus="No","N/A",IFERROR(VLOOKUP($C$7,INDIRECT($E$146),8,TRUE),"N/A"))</f>
        <v>N/A</v>
      </c>
      <c r="G88" s="38" t="s">
        <v>51</v>
      </c>
      <c r="H88" s="39" t="s">
        <v>51</v>
      </c>
      <c r="I88" s="436"/>
      <c r="J88" s="436"/>
      <c r="K88" s="164">
        <f t="shared" si="51"/>
        <v>0</v>
      </c>
      <c r="L88" s="164">
        <f t="shared" si="52"/>
        <v>0</v>
      </c>
      <c r="M88" s="164">
        <f t="shared" ca="1" si="53"/>
        <v>0</v>
      </c>
      <c r="N88" s="164">
        <f t="shared" ca="1" si="54"/>
        <v>0</v>
      </c>
      <c r="O88" s="164">
        <f t="shared" si="55"/>
        <v>0</v>
      </c>
      <c r="P88" s="164">
        <f t="shared" si="56"/>
        <v>0</v>
      </c>
      <c r="Q88" s="436"/>
      <c r="R88" s="164"/>
      <c r="S88" s="164"/>
      <c r="T88" s="164"/>
      <c r="U88" s="164"/>
      <c r="V88" s="164"/>
      <c r="W88" s="164"/>
    </row>
    <row r="89" spans="1:23" hidden="1" x14ac:dyDescent="0.5">
      <c r="A89" s="37" t="s">
        <v>53</v>
      </c>
      <c r="C89" s="38" t="s">
        <v>51</v>
      </c>
      <c r="D89" s="38" t="s">
        <v>51</v>
      </c>
      <c r="E89" s="38" t="str">
        <f ca="1">IF(RiderPlus="No","N/A",IFERROR(VLOOKUP($C$139,INDIRECT($E$147),4,TRUE),"N/A"))</f>
        <v>N/A</v>
      </c>
      <c r="F89" s="38" t="str">
        <f ca="1">IF(RiderPlus="No","N/A",IFERROR(VLOOKUP($C$139,INDIRECT($E$147),8,TRUE),"N/A"))</f>
        <v>N/A</v>
      </c>
      <c r="G89" s="38" t="s">
        <v>51</v>
      </c>
      <c r="H89" s="39" t="s">
        <v>51</v>
      </c>
      <c r="I89" s="436"/>
      <c r="J89" s="436"/>
      <c r="K89" s="164">
        <f t="shared" si="51"/>
        <v>0</v>
      </c>
      <c r="L89" s="164">
        <f t="shared" si="52"/>
        <v>0</v>
      </c>
      <c r="M89" s="164">
        <f t="shared" ca="1" si="53"/>
        <v>0</v>
      </c>
      <c r="N89" s="164">
        <f t="shared" ca="1" si="54"/>
        <v>0</v>
      </c>
      <c r="O89" s="164">
        <f t="shared" si="55"/>
        <v>0</v>
      </c>
      <c r="P89" s="164">
        <f t="shared" si="56"/>
        <v>0</v>
      </c>
      <c r="Q89" s="436"/>
      <c r="R89" s="164"/>
      <c r="S89" s="164"/>
      <c r="T89" s="164"/>
      <c r="U89" s="164"/>
      <c r="V89" s="164"/>
      <c r="W89" s="164"/>
    </row>
    <row r="90" spans="1:23" ht="19.2" hidden="1" customHeight="1" x14ac:dyDescent="0.5">
      <c r="A90" s="37" t="s">
        <v>54</v>
      </c>
      <c r="C90" s="38">
        <v>0</v>
      </c>
      <c r="D90" s="40">
        <v>0</v>
      </c>
      <c r="E90" s="40">
        <v>0</v>
      </c>
      <c r="F90" s="40">
        <v>0</v>
      </c>
      <c r="G90" s="40">
        <v>0</v>
      </c>
      <c r="H90" s="39">
        <v>0</v>
      </c>
      <c r="I90" s="436"/>
      <c r="J90" s="436"/>
      <c r="K90" s="164">
        <f t="shared" ref="K90:P91" si="57">IFERROR(ROUND(C90*0.005,2),0)</f>
        <v>0</v>
      </c>
      <c r="L90" s="164">
        <f t="shared" si="57"/>
        <v>0</v>
      </c>
      <c r="M90" s="164">
        <f t="shared" si="57"/>
        <v>0</v>
      </c>
      <c r="N90" s="164">
        <f t="shared" si="57"/>
        <v>0</v>
      </c>
      <c r="O90" s="164">
        <f t="shared" si="57"/>
        <v>0</v>
      </c>
      <c r="P90" s="164">
        <f t="shared" si="57"/>
        <v>0</v>
      </c>
      <c r="Q90" s="436"/>
    </row>
    <row r="91" spans="1:23" ht="19.2" hidden="1" customHeight="1" x14ac:dyDescent="0.5">
      <c r="A91" s="37" t="s">
        <v>55</v>
      </c>
      <c r="C91" s="38">
        <v>0</v>
      </c>
      <c r="D91" s="38">
        <v>0</v>
      </c>
      <c r="E91" s="38">
        <v>0</v>
      </c>
      <c r="F91" s="38">
        <v>0</v>
      </c>
      <c r="G91" s="38">
        <v>0</v>
      </c>
      <c r="H91" s="39">
        <v>0</v>
      </c>
      <c r="I91" s="436"/>
      <c r="J91" s="436"/>
      <c r="K91" s="164">
        <f t="shared" si="57"/>
        <v>0</v>
      </c>
      <c r="L91" s="164">
        <f t="shared" si="57"/>
        <v>0</v>
      </c>
      <c r="M91" s="164">
        <f t="shared" si="57"/>
        <v>0</v>
      </c>
      <c r="N91" s="164">
        <f t="shared" si="57"/>
        <v>0</v>
      </c>
      <c r="O91" s="164">
        <f t="shared" si="57"/>
        <v>0</v>
      </c>
      <c r="P91" s="164">
        <f t="shared" si="57"/>
        <v>0</v>
      </c>
      <c r="Q91" s="436"/>
    </row>
    <row r="92" spans="1:23" hidden="1" x14ac:dyDescent="0.5">
      <c r="A92" s="37" t="s">
        <v>222</v>
      </c>
      <c r="C92" s="38"/>
      <c r="D92" s="40"/>
      <c r="E92" s="40"/>
      <c r="F92" s="40"/>
      <c r="G92" s="40"/>
      <c r="H92" s="39"/>
      <c r="I92" s="436"/>
      <c r="J92" s="436"/>
      <c r="K92" s="164"/>
      <c r="L92" s="164"/>
      <c r="M92" s="164"/>
      <c r="N92" s="164"/>
      <c r="O92" s="164"/>
      <c r="P92" s="164"/>
      <c r="Q92" s="436"/>
    </row>
    <row r="93" spans="1:23" x14ac:dyDescent="0.5">
      <c r="A93" s="260" t="s">
        <v>58</v>
      </c>
      <c r="B93" s="43"/>
      <c r="C93" s="96"/>
      <c r="D93" s="44"/>
      <c r="E93" s="44"/>
      <c r="F93" s="44"/>
      <c r="G93" s="45"/>
      <c r="H93" s="46"/>
      <c r="I93" s="436"/>
      <c r="J93" s="436"/>
      <c r="K93" s="436"/>
      <c r="L93" s="436"/>
      <c r="M93" s="436"/>
      <c r="N93" s="436"/>
      <c r="O93" s="436"/>
      <c r="P93" s="436"/>
      <c r="Q93" s="436"/>
    </row>
    <row r="94" spans="1:23" x14ac:dyDescent="0.5">
      <c r="A94" s="48" t="s">
        <v>45</v>
      </c>
      <c r="B94" s="43"/>
      <c r="C94" s="160">
        <f ca="1">SUM(K84:K89)</f>
        <v>8.69</v>
      </c>
      <c r="D94" s="160">
        <f t="shared" ref="D94:H94" ca="1" si="58">SUM(L84:L89)</f>
        <v>6.6899999999999995</v>
      </c>
      <c r="E94" s="160">
        <f t="shared" ca="1" si="58"/>
        <v>4.9700000000000006</v>
      </c>
      <c r="F94" s="160">
        <f t="shared" ca="1" si="58"/>
        <v>4.04</v>
      </c>
      <c r="G94" s="160">
        <f t="shared" ca="1" si="58"/>
        <v>3.25</v>
      </c>
      <c r="H94" s="46">
        <f t="shared" ca="1" si="58"/>
        <v>2.38</v>
      </c>
      <c r="I94" s="436"/>
      <c r="J94" s="436"/>
      <c r="K94" s="436"/>
      <c r="L94" s="436"/>
      <c r="M94" s="436"/>
      <c r="N94" s="436"/>
      <c r="O94" s="436"/>
      <c r="P94" s="436"/>
      <c r="Q94" s="436"/>
    </row>
    <row r="95" spans="1:23" x14ac:dyDescent="0.5">
      <c r="A95" s="251" t="s">
        <v>67</v>
      </c>
      <c r="B95" s="250"/>
      <c r="C95" s="256">
        <f ca="1">IF(C84="N/A","N/A",SUM(C84,C85,C86,C94))</f>
        <v>1744.69</v>
      </c>
      <c r="D95" s="256">
        <f ca="1">IF(D84="N/A","N/A",SUM(D84,D85,D86,D94))</f>
        <v>1343.69</v>
      </c>
      <c r="E95" s="256">
        <f ca="1">IF(E84="N/A","N/A",SUM(E84,E85,E86,E87,E88,E89,E94))</f>
        <v>998.97</v>
      </c>
      <c r="F95" s="256">
        <f ca="1">IF(F84="N/A","N/A",SUM(F84,F85,F86,F87,F88,F89,F94))</f>
        <v>812.04</v>
      </c>
      <c r="G95" s="256">
        <f t="shared" ref="G95:H95" ca="1" si="59">IF(G84="N/A","N/A",SUM(G84,G85,G86,G94))</f>
        <v>651.25</v>
      </c>
      <c r="H95" s="257">
        <f t="shared" ca="1" si="59"/>
        <v>477.38</v>
      </c>
      <c r="I95" s="436"/>
      <c r="J95" s="436"/>
      <c r="K95" s="436"/>
      <c r="L95" s="436"/>
      <c r="M95" s="436"/>
      <c r="N95" s="436"/>
      <c r="O95" s="436"/>
      <c r="P95" s="436"/>
      <c r="Q95" s="436"/>
    </row>
    <row r="96" spans="1:23" x14ac:dyDescent="0.5">
      <c r="A96" s="234" t="s">
        <v>68</v>
      </c>
      <c r="B96" s="306"/>
      <c r="C96" s="267">
        <f ca="1">IF(C$16="N/A","N/A",SUM(C84,C85,C86,C94))</f>
        <v>1744.69</v>
      </c>
      <c r="D96" s="267">
        <f ca="1">IF(D$16="N/A","N/A",SUM(D84,D85,D86,D94))</f>
        <v>1343.69</v>
      </c>
      <c r="E96" s="267">
        <f ca="1">IF(E$16="N/A","N/A",SUM(E84,E85,E86,E87,E88,E89,E94))</f>
        <v>998.97</v>
      </c>
      <c r="F96" s="267">
        <f ca="1">IF(F$16="N/A","N/A",SUM(F84,F85,F86,F87,F88,F89,F94))</f>
        <v>812.04</v>
      </c>
      <c r="G96" s="267">
        <f t="shared" ref="G96:H96" ca="1" si="60">IF(G$16="N/A","N/A",SUM(G84,G85,G86,G94))</f>
        <v>651.25</v>
      </c>
      <c r="H96" s="198">
        <f t="shared" ca="1" si="60"/>
        <v>477.38</v>
      </c>
      <c r="I96" s="436"/>
      <c r="J96" s="436"/>
      <c r="K96" s="436"/>
      <c r="L96" s="436"/>
      <c r="M96" s="436"/>
      <c r="N96" s="436"/>
      <c r="O96" s="436"/>
      <c r="P96" s="436"/>
      <c r="Q96" s="436"/>
    </row>
    <row r="97" spans="1:23" x14ac:dyDescent="0.5">
      <c r="A97" s="92" t="s">
        <v>69</v>
      </c>
      <c r="B97" s="93"/>
      <c r="C97" s="93"/>
      <c r="D97" s="94"/>
      <c r="E97" s="94"/>
      <c r="F97" s="94"/>
      <c r="G97" s="94"/>
      <c r="H97" s="95"/>
      <c r="I97" s="436"/>
      <c r="J97" s="436"/>
      <c r="K97" s="902" t="s">
        <v>45</v>
      </c>
      <c r="L97" s="902"/>
      <c r="M97" s="902"/>
      <c r="N97" s="902"/>
      <c r="O97" s="902"/>
      <c r="P97" s="902"/>
      <c r="R97" s="327"/>
      <c r="S97" s="327"/>
      <c r="T97" s="327"/>
      <c r="U97" s="327"/>
      <c r="V97" s="327"/>
      <c r="W97" s="327"/>
    </row>
    <row r="98" spans="1:23" x14ac:dyDescent="0.5">
      <c r="A98" s="27" t="s">
        <v>46</v>
      </c>
      <c r="B98" s="63"/>
      <c r="C98" s="77">
        <f ca="1">IFERROR(ROUND(VLOOKUP($C$6,INDIRECT($C$146),5,TRUE),2),"N/A")</f>
        <v>347</v>
      </c>
      <c r="D98" s="77">
        <f ca="1">IFERROR(ROUND(VLOOKUP($C$6,INDIRECT($C$146),9,TRUE),2),"N/A")</f>
        <v>267</v>
      </c>
      <c r="E98" s="77">
        <f ca="1">IFERROR(ROUND(VLOOKUP($C$6,INDIRECT($C$146),13,TRUE),2),"N/A")</f>
        <v>192</v>
      </c>
      <c r="F98" s="77">
        <f ca="1">IFERROR(ROUND(VLOOKUP($C$6,INDIRECT($C$146),17,TRUE),2),"N/A")</f>
        <v>157</v>
      </c>
      <c r="G98" s="77">
        <f ca="1">IFERROR(ROUND(VLOOKUP($C$6,INDIRECT($C$146),21,TRUE),2),"N/A")</f>
        <v>122</v>
      </c>
      <c r="H98" s="36">
        <f ca="1">IFERROR(ROUND(VLOOKUP($C$6,INDIRECT($C$146),25,TRUE),2),"N/A")</f>
        <v>89</v>
      </c>
      <c r="I98" s="436"/>
      <c r="J98" s="436"/>
      <c r="K98" s="164">
        <f t="shared" ref="K98:K105" ca="1" si="61">IFERROR(ROUND(C98*0.005,2),0)</f>
        <v>1.74</v>
      </c>
      <c r="L98" s="164">
        <f t="shared" ref="L98:L103" ca="1" si="62">IFERROR(ROUND(D98*0.005,2),0)</f>
        <v>1.34</v>
      </c>
      <c r="M98" s="164">
        <f t="shared" ref="M98:M103" ca="1" si="63">IFERROR(ROUND(E98*0.005,2),0)</f>
        <v>0.96</v>
      </c>
      <c r="N98" s="164">
        <f t="shared" ref="N98:N103" ca="1" si="64">IFERROR(ROUND(F98*0.005,2),0)</f>
        <v>0.79</v>
      </c>
      <c r="O98" s="164">
        <f t="shared" ref="O98:O103" ca="1" si="65">IFERROR(ROUND(G98*0.005,2),0)</f>
        <v>0.61</v>
      </c>
      <c r="P98" s="164">
        <f t="shared" ref="P98:P105" ca="1" si="66">IFERROR(ROUND(H98*0.005,2),0)</f>
        <v>0.45</v>
      </c>
      <c r="Q98" s="436"/>
      <c r="R98" s="164"/>
      <c r="S98" s="164"/>
      <c r="T98" s="164"/>
      <c r="U98" s="164"/>
      <c r="V98" s="164"/>
      <c r="W98" s="164"/>
    </row>
    <row r="99" spans="1:23" x14ac:dyDescent="0.5">
      <c r="A99" s="37" t="s">
        <v>47</v>
      </c>
      <c r="B99" s="49"/>
      <c r="C99" s="78" t="str">
        <f ca="1">IFERROR(ROUND(VLOOKUP($C$7,INDIRECT($C$146),5,TRUE),2),"N/A")</f>
        <v>N/A</v>
      </c>
      <c r="D99" s="78" t="str">
        <f ca="1">IFERROR(ROUND(VLOOKUP($C$7,INDIRECT($C$146),9,TRUE),2),"N/A")</f>
        <v>N/A</v>
      </c>
      <c r="E99" s="79" t="str">
        <f ca="1">IFERROR(ROUND(VLOOKUP($C$7,INDIRECT($C$146),13,TRUE),2),"N/A")</f>
        <v>N/A</v>
      </c>
      <c r="F99" s="79" t="str">
        <f ca="1">IFERROR(ROUND(VLOOKUP($C$7,INDIRECT($C$146),17,TRUE),2),"N/A")</f>
        <v>N/A</v>
      </c>
      <c r="G99" s="79" t="str">
        <f ca="1">IFERROR(ROUND(VLOOKUP($C$7,INDIRECT($C$146),21,TRUE),2),"N/A")</f>
        <v>N/A</v>
      </c>
      <c r="H99" s="39" t="str">
        <f ca="1">IFERROR(ROUND(VLOOKUP($C$7,INDIRECT($C$146),25,TRUE),2),"N/A")</f>
        <v>N/A</v>
      </c>
      <c r="I99" s="436"/>
      <c r="J99" s="436"/>
      <c r="K99" s="164">
        <f t="shared" ca="1" si="61"/>
        <v>0</v>
      </c>
      <c r="L99" s="164">
        <f t="shared" ca="1" si="62"/>
        <v>0</v>
      </c>
      <c r="M99" s="164">
        <f t="shared" ca="1" si="63"/>
        <v>0</v>
      </c>
      <c r="N99" s="164">
        <f t="shared" ca="1" si="64"/>
        <v>0</v>
      </c>
      <c r="O99" s="164">
        <f t="shared" ca="1" si="65"/>
        <v>0</v>
      </c>
      <c r="P99" s="164">
        <f t="shared" ca="1" si="66"/>
        <v>0</v>
      </c>
      <c r="Q99" s="436"/>
      <c r="R99" s="164"/>
      <c r="S99" s="164"/>
      <c r="T99" s="164"/>
      <c r="U99" s="164"/>
      <c r="V99" s="164"/>
      <c r="W99" s="164"/>
    </row>
    <row r="100" spans="1:23" x14ac:dyDescent="0.5">
      <c r="A100" s="37" t="s">
        <v>48</v>
      </c>
      <c r="B100" s="49"/>
      <c r="C100" s="80">
        <f ca="1">IFERROR(ROUND(VLOOKUP($C$139,INDIRECT($C$147),5,TRUE),2),"N/A")</f>
        <v>232</v>
      </c>
      <c r="D100" s="80">
        <f ca="1">IFERROR(ROUND(VLOOKUP($C$139,INDIRECT($C$147),9,TRUE),2),"N/A")</f>
        <v>178</v>
      </c>
      <c r="E100" s="80">
        <f ca="1">IFERROR(ROUND(VLOOKUP($C$139,INDIRECT($C$147),13,TRUE),2),"N/A")</f>
        <v>139</v>
      </c>
      <c r="F100" s="79">
        <f ca="1">IFERROR(ROUND(VLOOKUP($C$139,INDIRECT($C$147),17,TRUE),2),"N/A")</f>
        <v>112</v>
      </c>
      <c r="G100" s="79">
        <f ca="1">IFERROR(ROUND(VLOOKUP($C$139,INDIRECT($C$147),21,TRUE),2),"N/A")</f>
        <v>94</v>
      </c>
      <c r="H100" s="39">
        <f ca="1">IFERROR(ROUND(VLOOKUP($C$139,INDIRECT($C$147),25,TRUE),2),"N/A")</f>
        <v>69</v>
      </c>
      <c r="I100" s="436"/>
      <c r="J100" s="436"/>
      <c r="K100" s="164">
        <f t="shared" ca="1" si="61"/>
        <v>1.1599999999999999</v>
      </c>
      <c r="L100" s="164">
        <f t="shared" ca="1" si="62"/>
        <v>0.89</v>
      </c>
      <c r="M100" s="164">
        <f t="shared" ca="1" si="63"/>
        <v>0.7</v>
      </c>
      <c r="N100" s="164">
        <f t="shared" ca="1" si="64"/>
        <v>0.56000000000000005</v>
      </c>
      <c r="O100" s="164">
        <f t="shared" ca="1" si="65"/>
        <v>0.47</v>
      </c>
      <c r="P100" s="164">
        <f t="shared" ca="1" si="66"/>
        <v>0.35</v>
      </c>
      <c r="Q100" s="436"/>
      <c r="R100" s="164"/>
      <c r="S100" s="164"/>
      <c r="T100" s="164"/>
      <c r="U100" s="164"/>
      <c r="V100" s="164"/>
      <c r="W100" s="164"/>
    </row>
    <row r="101" spans="1:23" hidden="1" x14ac:dyDescent="0.5">
      <c r="A101" s="37" t="s">
        <v>50</v>
      </c>
      <c r="C101" s="38" t="s">
        <v>51</v>
      </c>
      <c r="D101" s="38" t="s">
        <v>51</v>
      </c>
      <c r="E101" s="38" t="str">
        <f ca="1">IF(RiderPlus="No","N/A",IFERROR(VLOOKUP($C$6,INDIRECT($E$146),5,TRUE),"N/A"))</f>
        <v>N/A</v>
      </c>
      <c r="F101" s="38" t="str">
        <f ca="1">IF(RiderPlus="No","N/A",IFERROR(VLOOKUP($C$6,INDIRECT($E$146),9,TRUE),"N/A"))</f>
        <v>N/A</v>
      </c>
      <c r="G101" s="38" t="s">
        <v>51</v>
      </c>
      <c r="H101" s="39" t="s">
        <v>51</v>
      </c>
      <c r="I101" s="436"/>
      <c r="J101" s="436"/>
      <c r="K101" s="164">
        <f t="shared" si="61"/>
        <v>0</v>
      </c>
      <c r="L101" s="164">
        <f t="shared" si="62"/>
        <v>0</v>
      </c>
      <c r="M101" s="164">
        <f t="shared" ca="1" si="63"/>
        <v>0</v>
      </c>
      <c r="N101" s="164">
        <f t="shared" ca="1" si="64"/>
        <v>0</v>
      </c>
      <c r="O101" s="164">
        <f t="shared" si="65"/>
        <v>0</v>
      </c>
      <c r="P101" s="164">
        <f t="shared" si="66"/>
        <v>0</v>
      </c>
      <c r="Q101" s="436"/>
      <c r="R101" s="164"/>
      <c r="S101" s="164"/>
      <c r="T101" s="164"/>
      <c r="U101" s="164"/>
      <c r="V101" s="164"/>
      <c r="W101" s="164"/>
    </row>
    <row r="102" spans="1:23" hidden="1" x14ac:dyDescent="0.5">
      <c r="A102" s="37" t="s">
        <v>52</v>
      </c>
      <c r="C102" s="38" t="s">
        <v>51</v>
      </c>
      <c r="D102" s="38" t="s">
        <v>51</v>
      </c>
      <c r="E102" s="38" t="str">
        <f ca="1">IF(RiderPlus="No","N/A",IFERROR(VLOOKUP($C$7,INDIRECT($E$146),5,TRUE),"N/A"))</f>
        <v>N/A</v>
      </c>
      <c r="F102" s="38" t="str">
        <f ca="1">IF(RiderPlus="No","N/A",IFERROR(VLOOKUP($C$7,INDIRECT($E$146),9,TRUE),"N/A"))</f>
        <v>N/A</v>
      </c>
      <c r="G102" s="38" t="s">
        <v>51</v>
      </c>
      <c r="H102" s="39" t="s">
        <v>51</v>
      </c>
      <c r="I102" s="436"/>
      <c r="J102" s="436"/>
      <c r="K102" s="164">
        <f t="shared" si="61"/>
        <v>0</v>
      </c>
      <c r="L102" s="164">
        <f t="shared" si="62"/>
        <v>0</v>
      </c>
      <c r="M102" s="164">
        <f t="shared" ca="1" si="63"/>
        <v>0</v>
      </c>
      <c r="N102" s="164">
        <f t="shared" ca="1" si="64"/>
        <v>0</v>
      </c>
      <c r="O102" s="164">
        <f t="shared" si="65"/>
        <v>0</v>
      </c>
      <c r="P102" s="164">
        <f t="shared" si="66"/>
        <v>0</v>
      </c>
      <c r="Q102" s="436"/>
      <c r="R102" s="164"/>
      <c r="S102" s="164"/>
      <c r="T102" s="164"/>
      <c r="U102" s="164"/>
      <c r="V102" s="164"/>
      <c r="W102" s="164"/>
    </row>
    <row r="103" spans="1:23" hidden="1" x14ac:dyDescent="0.5">
      <c r="A103" s="37" t="s">
        <v>53</v>
      </c>
      <c r="C103" s="38" t="s">
        <v>51</v>
      </c>
      <c r="D103" s="38" t="s">
        <v>51</v>
      </c>
      <c r="E103" s="38" t="str">
        <f ca="1">IF(RiderPlus="No","N/A",IFERROR(VLOOKUP($C$139,INDIRECT($E$147),5,TRUE),"N/A"))</f>
        <v>N/A</v>
      </c>
      <c r="F103" s="38" t="str">
        <f ca="1">IF(RiderPlus="No","N/A",IFERROR(VLOOKUP($C$139,INDIRECT($E$147),9,TRUE),"N/A"))</f>
        <v>N/A</v>
      </c>
      <c r="G103" s="38" t="s">
        <v>51</v>
      </c>
      <c r="H103" s="39" t="s">
        <v>51</v>
      </c>
      <c r="I103" s="436"/>
      <c r="J103" s="436"/>
      <c r="K103" s="164">
        <f t="shared" si="61"/>
        <v>0</v>
      </c>
      <c r="L103" s="164">
        <f t="shared" si="62"/>
        <v>0</v>
      </c>
      <c r="M103" s="164">
        <f t="shared" ca="1" si="63"/>
        <v>0</v>
      </c>
      <c r="N103" s="164">
        <f t="shared" ca="1" si="64"/>
        <v>0</v>
      </c>
      <c r="O103" s="164">
        <f t="shared" si="65"/>
        <v>0</v>
      </c>
      <c r="P103" s="164">
        <f t="shared" si="66"/>
        <v>0</v>
      </c>
      <c r="Q103" s="436"/>
      <c r="R103" s="164"/>
      <c r="S103" s="164"/>
      <c r="T103" s="164"/>
      <c r="U103" s="164"/>
      <c r="V103" s="164"/>
      <c r="W103" s="164"/>
    </row>
    <row r="104" spans="1:23" hidden="1" x14ac:dyDescent="0.5">
      <c r="A104" s="37" t="s">
        <v>54</v>
      </c>
      <c r="C104" s="38">
        <v>0</v>
      </c>
      <c r="D104" s="40">
        <v>0</v>
      </c>
      <c r="E104" s="40">
        <v>0</v>
      </c>
      <c r="F104" s="40">
        <v>0</v>
      </c>
      <c r="G104" s="40">
        <v>0</v>
      </c>
      <c r="H104" s="39">
        <v>0</v>
      </c>
      <c r="I104" s="436"/>
      <c r="J104" s="436"/>
      <c r="K104" s="164">
        <f t="shared" si="61"/>
        <v>0</v>
      </c>
      <c r="L104" s="164">
        <f t="shared" ref="L104:O105" si="67">IFERROR(ROUND(D104*0.005,2),0)</f>
        <v>0</v>
      </c>
      <c r="M104" s="164">
        <f t="shared" si="67"/>
        <v>0</v>
      </c>
      <c r="N104" s="164">
        <f t="shared" si="67"/>
        <v>0</v>
      </c>
      <c r="O104" s="164">
        <f t="shared" si="67"/>
        <v>0</v>
      </c>
      <c r="P104" s="164">
        <f t="shared" si="66"/>
        <v>0</v>
      </c>
      <c r="Q104" s="436"/>
    </row>
    <row r="105" spans="1:23" hidden="1" x14ac:dyDescent="0.5">
      <c r="A105" s="37" t="s">
        <v>55</v>
      </c>
      <c r="C105" s="38">
        <v>0</v>
      </c>
      <c r="D105" s="38">
        <v>0</v>
      </c>
      <c r="E105" s="38">
        <v>0</v>
      </c>
      <c r="F105" s="38">
        <v>0</v>
      </c>
      <c r="G105" s="38">
        <v>0</v>
      </c>
      <c r="H105" s="39">
        <v>0</v>
      </c>
      <c r="I105" s="436"/>
      <c r="J105" s="436"/>
      <c r="K105" s="164">
        <f t="shared" si="61"/>
        <v>0</v>
      </c>
      <c r="L105" s="164">
        <f t="shared" si="67"/>
        <v>0</v>
      </c>
      <c r="M105" s="164">
        <f t="shared" si="67"/>
        <v>0</v>
      </c>
      <c r="N105" s="164">
        <f t="shared" si="67"/>
        <v>0</v>
      </c>
      <c r="O105" s="164">
        <f t="shared" si="67"/>
        <v>0</v>
      </c>
      <c r="P105" s="164">
        <f t="shared" si="66"/>
        <v>0</v>
      </c>
      <c r="Q105" s="436"/>
    </row>
    <row r="106" spans="1:23" hidden="1" x14ac:dyDescent="0.5">
      <c r="A106" s="37" t="s">
        <v>222</v>
      </c>
      <c r="C106" s="38"/>
      <c r="D106" s="40"/>
      <c r="E106" s="40"/>
      <c r="F106" s="40"/>
      <c r="G106" s="40"/>
      <c r="H106" s="39"/>
      <c r="I106" s="436"/>
      <c r="J106" s="436"/>
      <c r="K106" s="164"/>
      <c r="L106" s="164"/>
      <c r="M106" s="164"/>
      <c r="N106" s="164"/>
      <c r="O106" s="164"/>
      <c r="P106" s="164"/>
      <c r="Q106" s="436"/>
    </row>
    <row r="107" spans="1:23" x14ac:dyDescent="0.5">
      <c r="A107" s="260" t="s">
        <v>58</v>
      </c>
      <c r="B107" s="43"/>
      <c r="C107" s="96"/>
      <c r="D107" s="44"/>
      <c r="E107" s="44"/>
      <c r="F107" s="44"/>
      <c r="G107" s="45"/>
      <c r="H107" s="46"/>
      <c r="I107" s="436"/>
      <c r="J107" s="436"/>
      <c r="K107" s="436"/>
      <c r="L107" s="436"/>
      <c r="M107" s="436"/>
      <c r="N107" s="436"/>
      <c r="O107" s="436"/>
      <c r="P107" s="436"/>
      <c r="Q107" s="436"/>
    </row>
    <row r="108" spans="1:23" x14ac:dyDescent="0.5">
      <c r="A108" s="48" t="s">
        <v>45</v>
      </c>
      <c r="B108" s="43"/>
      <c r="C108" s="160">
        <f ca="1">SUM(K98:K103)</f>
        <v>2.9</v>
      </c>
      <c r="D108" s="160">
        <f t="shared" ref="D108:H108" ca="1" si="68">SUM(L98:L103)</f>
        <v>2.23</v>
      </c>
      <c r="E108" s="160">
        <f t="shared" ca="1" si="68"/>
        <v>1.66</v>
      </c>
      <c r="F108" s="160">
        <f t="shared" ca="1" si="68"/>
        <v>1.35</v>
      </c>
      <c r="G108" s="160">
        <f t="shared" ca="1" si="68"/>
        <v>1.08</v>
      </c>
      <c r="H108" s="46">
        <f t="shared" ca="1" si="68"/>
        <v>0.8</v>
      </c>
      <c r="I108" s="436"/>
      <c r="J108" s="436"/>
      <c r="K108" s="436"/>
      <c r="L108" s="436"/>
      <c r="M108" s="436"/>
      <c r="N108" s="436"/>
      <c r="O108" s="436"/>
      <c r="P108" s="436"/>
      <c r="Q108" s="436"/>
    </row>
    <row r="109" spans="1:23" hidden="1" x14ac:dyDescent="0.5">
      <c r="A109" s="37" t="s">
        <v>223</v>
      </c>
      <c r="C109" s="40">
        <f t="shared" ref="C109:H109" si="69">C104*$B$151</f>
        <v>0</v>
      </c>
      <c r="D109" s="40">
        <f t="shared" si="69"/>
        <v>0</v>
      </c>
      <c r="E109" s="40">
        <f t="shared" si="69"/>
        <v>0</v>
      </c>
      <c r="F109" s="40">
        <f t="shared" si="69"/>
        <v>0</v>
      </c>
      <c r="G109" s="40">
        <f t="shared" si="69"/>
        <v>0</v>
      </c>
      <c r="H109" s="39">
        <f t="shared" si="69"/>
        <v>0</v>
      </c>
      <c r="I109" s="436"/>
      <c r="J109" s="436"/>
      <c r="K109" s="436"/>
      <c r="L109" s="436"/>
      <c r="M109" s="436"/>
      <c r="N109" s="436"/>
      <c r="O109" s="436"/>
      <c r="P109" s="436"/>
      <c r="Q109" s="436"/>
    </row>
    <row r="110" spans="1:23" x14ac:dyDescent="0.5">
      <c r="A110" s="251" t="s">
        <v>356</v>
      </c>
      <c r="B110" s="250"/>
      <c r="C110" s="256">
        <f ca="1">IF(C98="N/A","N/A",SUM(C98,C99,C100,C108))</f>
        <v>581.9</v>
      </c>
      <c r="D110" s="414">
        <f ca="1">IF(D98="N/A","N/A",SUM(D98,D99,D100,D108))</f>
        <v>447.23</v>
      </c>
      <c r="E110" s="415">
        <f ca="1">IF(E98="N/A","N/A",SUM(E98,E99,E100,E101,E102,E103,E108))</f>
        <v>332.66</v>
      </c>
      <c r="F110" s="415">
        <f ca="1">IF(F98="N/A","N/A",SUM(F98,F99,F100,F101,F102,F103,F108))</f>
        <v>270.35000000000002</v>
      </c>
      <c r="G110" s="415">
        <f t="shared" ref="G110:H110" ca="1" si="70">IF(G98="N/A","N/A",SUM(G98,G99,G100,G108))</f>
        <v>217.08</v>
      </c>
      <c r="H110" s="254">
        <f t="shared" ca="1" si="70"/>
        <v>158.80000000000001</v>
      </c>
      <c r="I110" s="436"/>
      <c r="J110" s="436"/>
      <c r="K110" s="436"/>
      <c r="L110" s="436"/>
      <c r="M110" s="436"/>
      <c r="N110" s="436"/>
      <c r="O110" s="436"/>
      <c r="P110" s="436"/>
      <c r="Q110" s="436"/>
    </row>
    <row r="111" spans="1:23" x14ac:dyDescent="0.5">
      <c r="A111" s="234" t="s">
        <v>357</v>
      </c>
      <c r="B111" s="306"/>
      <c r="C111" s="412">
        <f ca="1">IF(C98="N/A","N/A",SUM(C98,C99,C100,C108))</f>
        <v>581.9</v>
      </c>
      <c r="D111" s="413">
        <f ca="1">IF(D98="N/A","N/A",SUM(D98,D99,D100,D108))</f>
        <v>447.23</v>
      </c>
      <c r="E111" s="416">
        <f ca="1">IF(E98="N/A","N/A",SUM(E98,E99,E100,E101,E102,E103,E108))</f>
        <v>332.66</v>
      </c>
      <c r="F111" s="416">
        <f ca="1">IF(F98="N/A","N/A",SUM(F98,F99,F100,F101,F102,F103,F108))</f>
        <v>270.35000000000002</v>
      </c>
      <c r="G111" s="416">
        <f t="shared" ref="G111:H111" ca="1" si="71">IF(G98="N/A","N/A",SUM(G98,G99,G100,G108))</f>
        <v>217.08</v>
      </c>
      <c r="H111" s="409">
        <f t="shared" ca="1" si="71"/>
        <v>158.80000000000001</v>
      </c>
      <c r="I111" s="436"/>
      <c r="J111" s="436"/>
      <c r="K111" s="436"/>
      <c r="L111" s="436"/>
      <c r="M111" s="436"/>
      <c r="N111" s="436"/>
      <c r="O111" s="436"/>
      <c r="P111" s="436"/>
      <c r="Q111" s="436"/>
    </row>
    <row r="112" spans="1:23" hidden="1" x14ac:dyDescent="0.5">
      <c r="A112" s="407" t="s">
        <v>226</v>
      </c>
      <c r="B112" s="410"/>
      <c r="C112" s="413">
        <f ca="1">$C$95</f>
        <v>1744.69</v>
      </c>
      <c r="D112" s="413">
        <f ca="1">$D$95</f>
        <v>1343.69</v>
      </c>
      <c r="E112" s="416">
        <f ca="1">$E$95</f>
        <v>998.97</v>
      </c>
      <c r="F112" s="416">
        <f ca="1">$F$95</f>
        <v>812.04</v>
      </c>
      <c r="G112" s="416">
        <f ca="1">$G$95</f>
        <v>651.25</v>
      </c>
      <c r="H112" s="409">
        <f ca="1">$H$95</f>
        <v>477.38</v>
      </c>
      <c r="I112" s="436"/>
      <c r="J112" s="436"/>
      <c r="K112" s="436"/>
      <c r="L112" s="436"/>
      <c r="M112" s="436"/>
      <c r="N112" s="436"/>
      <c r="O112" s="436"/>
      <c r="P112" s="436"/>
      <c r="Q112" s="436"/>
    </row>
    <row r="113" spans="1:17" hidden="1" x14ac:dyDescent="0.5">
      <c r="A113" s="407" t="s">
        <v>73</v>
      </c>
      <c r="B113" s="410"/>
      <c r="C113" s="413">
        <f ca="1">$C$81</f>
        <v>3489.36</v>
      </c>
      <c r="D113" s="413">
        <f ca="1">$D$81</f>
        <v>2686.37</v>
      </c>
      <c r="E113" s="416">
        <f ca="1">$E$81</f>
        <v>1996.94</v>
      </c>
      <c r="F113" s="416">
        <f ca="1">$F$81</f>
        <v>1623.08</v>
      </c>
      <c r="G113" s="416">
        <f ca="1">$G$81</f>
        <v>1302.48</v>
      </c>
      <c r="H113" s="409">
        <f ca="1">$H$81</f>
        <v>956.77</v>
      </c>
      <c r="I113" s="436"/>
      <c r="J113" s="436"/>
      <c r="K113" s="436"/>
      <c r="L113" s="436"/>
      <c r="M113" s="436"/>
      <c r="N113" s="436"/>
      <c r="O113" s="436"/>
      <c r="P113" s="436"/>
      <c r="Q113" s="436"/>
    </row>
    <row r="114" spans="1:17" hidden="1" x14ac:dyDescent="0.5">
      <c r="A114" s="407" t="s">
        <v>74</v>
      </c>
      <c r="B114" s="410"/>
      <c r="C114" s="413">
        <f ca="1">$C$28</f>
        <v>6978.72</v>
      </c>
      <c r="D114" s="413">
        <f ca="1">$D$28</f>
        <v>5372.73</v>
      </c>
      <c r="E114" s="416">
        <f ca="1">$E$28</f>
        <v>3993.87</v>
      </c>
      <c r="F114" s="416">
        <f ca="1">$F$28</f>
        <v>3246.15</v>
      </c>
      <c r="G114" s="416">
        <f ca="1">$G$28</f>
        <v>2603.96</v>
      </c>
      <c r="H114" s="409">
        <f ca="1">$H$28</f>
        <v>1911.52</v>
      </c>
      <c r="I114" s="436"/>
      <c r="J114" s="436"/>
      <c r="K114" s="436"/>
      <c r="L114" s="436"/>
      <c r="M114" s="436"/>
      <c r="N114" s="436"/>
      <c r="O114" s="436"/>
      <c r="P114" s="436"/>
      <c r="Q114" s="436"/>
    </row>
    <row r="115" spans="1:17" hidden="1" x14ac:dyDescent="0.5">
      <c r="A115" s="241"/>
      <c r="B115" s="241"/>
      <c r="C115" s="131"/>
      <c r="D115" s="131"/>
      <c r="E115" s="131"/>
      <c r="F115" s="131"/>
      <c r="G115" s="131"/>
      <c r="H115" s="131"/>
      <c r="I115" s="436"/>
      <c r="J115" s="436"/>
      <c r="K115" s="436"/>
      <c r="L115" s="436"/>
      <c r="M115" s="436"/>
      <c r="N115" s="436"/>
      <c r="O115" s="436"/>
      <c r="P115" s="436"/>
      <c r="Q115" s="436"/>
    </row>
    <row r="116" spans="1:17" hidden="1" x14ac:dyDescent="0.5">
      <c r="A116" s="241"/>
      <c r="B116" s="241"/>
      <c r="C116" s="131"/>
      <c r="D116" s="131"/>
      <c r="E116" s="131"/>
      <c r="F116" s="131"/>
      <c r="G116" s="131"/>
      <c r="H116" s="131"/>
      <c r="I116" s="436"/>
      <c r="J116" s="436"/>
      <c r="K116" s="436"/>
      <c r="L116" s="436"/>
      <c r="M116" s="436"/>
      <c r="N116" s="436"/>
      <c r="O116" s="436"/>
      <c r="P116" s="436"/>
      <c r="Q116" s="436"/>
    </row>
    <row r="117" spans="1:17" hidden="1" x14ac:dyDescent="0.5">
      <c r="A117" s="241"/>
      <c r="B117" s="241"/>
      <c r="C117" s="131"/>
      <c r="D117" s="131"/>
      <c r="E117" s="131"/>
      <c r="F117" s="131"/>
      <c r="G117" s="131"/>
      <c r="H117" s="131"/>
      <c r="I117" s="436"/>
      <c r="J117" s="436"/>
      <c r="K117" s="436"/>
      <c r="L117" s="436"/>
      <c r="M117" s="436"/>
      <c r="N117" s="436"/>
      <c r="O117" s="436"/>
      <c r="P117" s="436"/>
      <c r="Q117" s="436"/>
    </row>
    <row r="118" spans="1:17" hidden="1" x14ac:dyDescent="0.5">
      <c r="A118" s="241"/>
      <c r="B118" s="241"/>
      <c r="C118" s="131"/>
      <c r="D118" s="131"/>
      <c r="E118" s="131"/>
      <c r="F118" s="131"/>
      <c r="G118" s="131"/>
      <c r="H118" s="131"/>
      <c r="I118" s="436"/>
      <c r="J118" s="436"/>
      <c r="K118" s="436"/>
      <c r="L118" s="436"/>
      <c r="M118" s="436"/>
      <c r="N118" s="436"/>
      <c r="O118" s="436"/>
      <c r="P118" s="436"/>
      <c r="Q118" s="436"/>
    </row>
    <row r="119" spans="1:17" hidden="1" x14ac:dyDescent="0.5">
      <c r="A119" s="241"/>
      <c r="B119" s="241"/>
      <c r="C119" s="131"/>
      <c r="D119" s="131"/>
      <c r="E119" s="131"/>
      <c r="F119" s="131"/>
      <c r="G119" s="131"/>
      <c r="H119" s="131"/>
      <c r="I119" s="436"/>
      <c r="J119" s="436"/>
      <c r="K119" s="436"/>
      <c r="L119" s="436"/>
      <c r="M119" s="436"/>
      <c r="N119" s="436"/>
      <c r="O119" s="436"/>
      <c r="P119" s="436"/>
      <c r="Q119" s="436"/>
    </row>
    <row r="120" spans="1:17" hidden="1" x14ac:dyDescent="0.5">
      <c r="A120" s="241"/>
      <c r="B120" s="241"/>
      <c r="C120" s="131"/>
      <c r="D120" s="131"/>
      <c r="E120" s="131"/>
      <c r="F120" s="131"/>
      <c r="G120" s="131"/>
      <c r="H120" s="131"/>
      <c r="I120" s="436"/>
      <c r="J120" s="436"/>
      <c r="K120" s="436"/>
      <c r="L120" s="436"/>
      <c r="M120" s="436"/>
      <c r="N120" s="436"/>
      <c r="O120" s="436"/>
      <c r="P120" s="436"/>
      <c r="Q120" s="436"/>
    </row>
    <row r="121" spans="1:17" hidden="1" x14ac:dyDescent="0.5">
      <c r="A121" s="241"/>
      <c r="B121" s="241"/>
      <c r="C121" s="131"/>
      <c r="D121" s="131"/>
      <c r="E121" s="131"/>
      <c r="F121" s="131"/>
      <c r="G121" s="131"/>
      <c r="H121" s="131"/>
      <c r="I121" s="436"/>
      <c r="J121" s="436"/>
      <c r="K121" s="436"/>
      <c r="L121" s="436"/>
      <c r="M121" s="436"/>
      <c r="N121" s="436"/>
      <c r="O121" s="436"/>
      <c r="P121" s="436"/>
      <c r="Q121" s="436"/>
    </row>
    <row r="122" spans="1:17" hidden="1" x14ac:dyDescent="0.5">
      <c r="A122" s="241"/>
      <c r="B122" s="241"/>
      <c r="C122" s="131"/>
      <c r="D122" s="131"/>
      <c r="E122" s="131"/>
      <c r="F122" s="131"/>
      <c r="G122" s="131"/>
      <c r="H122" s="131"/>
      <c r="I122" s="436"/>
      <c r="J122" s="436"/>
      <c r="K122" s="436"/>
      <c r="L122" s="436"/>
      <c r="M122" s="436"/>
      <c r="N122" s="436"/>
      <c r="O122" s="436"/>
      <c r="P122" s="436"/>
      <c r="Q122" s="436"/>
    </row>
    <row r="123" spans="1:17" hidden="1" x14ac:dyDescent="0.5">
      <c r="A123" s="241"/>
      <c r="B123" s="241"/>
      <c r="C123" s="131"/>
      <c r="D123" s="131"/>
      <c r="E123" s="131"/>
      <c r="F123" s="131"/>
      <c r="G123" s="131"/>
      <c r="H123" s="131"/>
      <c r="I123" s="436"/>
      <c r="J123" s="436"/>
      <c r="K123" s="436"/>
      <c r="L123" s="436"/>
      <c r="M123" s="436"/>
      <c r="N123" s="436"/>
      <c r="O123" s="436"/>
      <c r="P123" s="436"/>
      <c r="Q123" s="436"/>
    </row>
    <row r="124" spans="1:17" hidden="1" x14ac:dyDescent="0.5">
      <c r="A124" s="241"/>
      <c r="B124" s="241"/>
      <c r="C124" s="131"/>
      <c r="D124" s="131"/>
      <c r="E124" s="131"/>
      <c r="F124" s="131"/>
      <c r="G124" s="131"/>
      <c r="H124" s="131"/>
      <c r="I124" s="436"/>
      <c r="J124" s="436"/>
      <c r="K124" s="436"/>
      <c r="L124" s="436"/>
      <c r="M124" s="436"/>
      <c r="N124" s="436"/>
      <c r="O124" s="436"/>
      <c r="P124" s="436"/>
      <c r="Q124" s="436"/>
    </row>
    <row r="125" spans="1:17" hidden="1" x14ac:dyDescent="0.5">
      <c r="A125" s="241"/>
      <c r="B125" s="241"/>
      <c r="C125" s="131"/>
      <c r="D125" s="131"/>
      <c r="E125" s="131"/>
      <c r="F125" s="131"/>
      <c r="G125" s="131"/>
      <c r="H125" s="131"/>
      <c r="I125" s="436"/>
      <c r="J125" s="436"/>
      <c r="K125" s="436"/>
      <c r="L125" s="436"/>
      <c r="M125" s="436"/>
      <c r="N125" s="436"/>
      <c r="O125" s="436"/>
      <c r="P125" s="436"/>
      <c r="Q125" s="436"/>
    </row>
    <row r="126" spans="1:17" hidden="1" x14ac:dyDescent="0.5">
      <c r="A126" s="241"/>
      <c r="B126" s="241"/>
      <c r="C126" s="131"/>
      <c r="D126" s="131"/>
      <c r="E126" s="131"/>
      <c r="F126" s="131"/>
      <c r="G126" s="131"/>
      <c r="H126" s="131"/>
      <c r="I126" s="436"/>
      <c r="J126" s="436"/>
      <c r="K126" s="436"/>
      <c r="L126" s="436"/>
      <c r="M126" s="436"/>
      <c r="N126" s="436"/>
      <c r="O126" s="436"/>
      <c r="P126" s="436"/>
      <c r="Q126" s="436"/>
    </row>
    <row r="127" spans="1:17" hidden="1" x14ac:dyDescent="0.5">
      <c r="A127" s="241"/>
      <c r="B127" s="241"/>
      <c r="C127" s="131"/>
      <c r="D127" s="131"/>
      <c r="E127" s="131"/>
      <c r="F127" s="131"/>
      <c r="G127" s="131"/>
      <c r="H127" s="131"/>
      <c r="I127" s="436"/>
      <c r="J127" s="436"/>
      <c r="K127" s="436"/>
      <c r="L127" s="436"/>
      <c r="M127" s="436"/>
      <c r="N127" s="436"/>
      <c r="O127" s="436"/>
      <c r="P127" s="436"/>
      <c r="Q127" s="436"/>
    </row>
    <row r="128" spans="1:17" ht="43.2" customHeight="1" x14ac:dyDescent="0.5">
      <c r="A128" s="687" t="s">
        <v>358</v>
      </c>
      <c r="B128" s="687"/>
      <c r="C128" s="687"/>
      <c r="D128" s="687"/>
      <c r="E128" s="687"/>
      <c r="F128" s="687"/>
      <c r="G128" s="687"/>
      <c r="H128" s="687"/>
      <c r="I128" s="82"/>
    </row>
    <row r="129" spans="1:128" x14ac:dyDescent="0.5">
      <c r="H129" s="13" t="str">
        <f>VERSION</f>
        <v>V.01.26.4</v>
      </c>
    </row>
    <row r="130" spans="1:128" ht="10.8" customHeight="1" x14ac:dyDescent="0.5">
      <c r="H130" s="13"/>
    </row>
    <row r="131" spans="1:128" hidden="1" x14ac:dyDescent="0.5">
      <c r="A131" s="14" t="s">
        <v>20</v>
      </c>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row>
    <row r="132" spans="1:128" hidden="1" x14ac:dyDescent="0.5">
      <c r="A132" s="14" t="s">
        <v>10</v>
      </c>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row>
    <row r="133" spans="1:128" hidden="1" x14ac:dyDescent="0.5">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row>
    <row r="134" spans="1:128" hidden="1" x14ac:dyDescent="0.5">
      <c r="A134" s="1" t="s">
        <v>22</v>
      </c>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row>
    <row r="135" spans="1:128" hidden="1" x14ac:dyDescent="0.5">
      <c r="A135" s="14" t="s">
        <v>23</v>
      </c>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row>
    <row r="136" spans="1:128" hidden="1" x14ac:dyDescent="0.5">
      <c r="A136" s="14" t="s">
        <v>24</v>
      </c>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row>
    <row r="137" spans="1:128" hidden="1" x14ac:dyDescent="0.5">
      <c r="A137" s="14" t="s">
        <v>25</v>
      </c>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row>
    <row r="138" spans="1:128" hidden="1" x14ac:dyDescent="0.5">
      <c r="A138" s="14" t="s">
        <v>26</v>
      </c>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row>
    <row r="139" spans="1:128" hidden="1" x14ac:dyDescent="0.5">
      <c r="A139" s="1" t="s">
        <v>228</v>
      </c>
      <c r="C139" s="1">
        <f>IF(F6="",0,IF(F6&lt;4,F6,3))</f>
        <v>3</v>
      </c>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row>
    <row r="140" spans="1:128" hidden="1" x14ac:dyDescent="0.5">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row>
    <row r="141" spans="1:128" hidden="1" x14ac:dyDescent="0.5">
      <c r="A141" s="27" t="s">
        <v>27</v>
      </c>
      <c r="B141" s="28"/>
      <c r="C141" s="28"/>
      <c r="D141" s="141"/>
      <c r="E141" s="1" t="s">
        <v>359</v>
      </c>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row>
    <row r="142" spans="1:128" hidden="1" x14ac:dyDescent="0.5">
      <c r="A142" s="37" t="s">
        <v>3</v>
      </c>
      <c r="C142" s="1" t="s">
        <v>360</v>
      </c>
      <c r="D142" s="142" t="s">
        <v>361</v>
      </c>
      <c r="E142" s="1" t="s">
        <v>362</v>
      </c>
      <c r="F142" s="1" t="s">
        <v>363</v>
      </c>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row>
    <row r="143" spans="1:128" hidden="1" x14ac:dyDescent="0.5">
      <c r="A143" s="30" t="s">
        <v>28</v>
      </c>
      <c r="B143" s="31"/>
      <c r="C143" s="31" t="s">
        <v>364</v>
      </c>
      <c r="D143" s="143" t="s">
        <v>365</v>
      </c>
      <c r="E143" s="1" t="s">
        <v>366</v>
      </c>
      <c r="F143" s="1" t="s">
        <v>367</v>
      </c>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row>
    <row r="144" spans="1:128" hidden="1" x14ac:dyDescent="0.5">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row>
    <row r="145" spans="1:128" hidden="1" x14ac:dyDescent="0.5">
      <c r="A145" s="1" t="s">
        <v>86</v>
      </c>
      <c r="C145" s="1" t="str">
        <f>Country</f>
        <v>Ecuador Zona 2</v>
      </c>
      <c r="E145" s="1" t="s">
        <v>77</v>
      </c>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row>
    <row r="146" spans="1:128" hidden="1" x14ac:dyDescent="0.5">
      <c r="A146" s="1" t="s">
        <v>87</v>
      </c>
      <c r="C146" s="1" t="str">
        <f>VLOOKUP(C145,A142:D143,3,FALSE)</f>
        <v>A180:Y192</v>
      </c>
      <c r="E146" s="1" t="str">
        <f>VLOOKUP(C145,A142:F143,5,FALSE)</f>
        <v>M203:U265</v>
      </c>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row>
    <row r="147" spans="1:128" hidden="1" x14ac:dyDescent="0.5">
      <c r="A147" s="1" t="s">
        <v>88</v>
      </c>
      <c r="C147" s="1" t="str">
        <f>VLOOKUP(C145,A142:D143,4,FALSE)</f>
        <v>A193:Y196</v>
      </c>
      <c r="E147" s="1" t="str">
        <f>VLOOKUP(C145,A142:F143,6,FALSE)</f>
        <v>M266:U269</v>
      </c>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row>
    <row r="148" spans="1:128" hidden="1" x14ac:dyDescent="0.5">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row>
    <row r="149" spans="1:128" hidden="1" x14ac:dyDescent="0.5">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row>
    <row r="150" spans="1:128" hidden="1" x14ac:dyDescent="0.5">
      <c r="A150" s="1" t="s">
        <v>89</v>
      </c>
      <c r="B150" s="24">
        <v>5.0000000000000001E-3</v>
      </c>
      <c r="C150" s="24"/>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row>
    <row r="151" spans="1:128" hidden="1" x14ac:dyDescent="0.5">
      <c r="A151" s="1" t="s">
        <v>90</v>
      </c>
      <c r="B151" s="24">
        <v>0.12</v>
      </c>
      <c r="C151" s="24"/>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row>
    <row r="152" spans="1:128" hidden="1" x14ac:dyDescent="0.5">
      <c r="B152" s="24"/>
      <c r="C152" s="24"/>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row>
    <row r="153" spans="1:128" hidden="1" x14ac:dyDescent="0.5">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row>
    <row r="154" spans="1:128" hidden="1" x14ac:dyDescent="0.5">
      <c r="A154" s="50" t="s">
        <v>91</v>
      </c>
      <c r="B154" s="555" t="s">
        <v>92</v>
      </c>
      <c r="C154" s="556"/>
      <c r="D154" s="556"/>
      <c r="E154" s="557"/>
      <c r="F154" s="555" t="s">
        <v>93</v>
      </c>
      <c r="G154" s="556"/>
      <c r="H154" s="556"/>
      <c r="I154" s="557"/>
      <c r="J154" s="555" t="s">
        <v>94</v>
      </c>
      <c r="K154" s="556"/>
      <c r="L154" s="556"/>
      <c r="M154" s="557"/>
      <c r="N154" s="555" t="s">
        <v>95</v>
      </c>
      <c r="O154" s="556"/>
      <c r="P154" s="556"/>
      <c r="Q154" s="557"/>
      <c r="R154" s="555" t="s">
        <v>96</v>
      </c>
      <c r="S154" s="556"/>
      <c r="T154" s="556"/>
      <c r="U154" s="557"/>
      <c r="V154" s="555" t="s">
        <v>97</v>
      </c>
      <c r="W154" s="556"/>
      <c r="X154" s="556"/>
      <c r="Y154" s="557"/>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row>
    <row r="155" spans="1:128" hidden="1" x14ac:dyDescent="0.5">
      <c r="A155" s="83" t="s">
        <v>98</v>
      </c>
      <c r="B155" s="697">
        <v>1000</v>
      </c>
      <c r="C155" s="698"/>
      <c r="D155" s="698"/>
      <c r="E155" s="699"/>
      <c r="F155" s="697">
        <v>2000</v>
      </c>
      <c r="G155" s="698"/>
      <c r="H155" s="698"/>
      <c r="I155" s="699"/>
      <c r="J155" s="697">
        <v>5000</v>
      </c>
      <c r="K155" s="698"/>
      <c r="L155" s="698"/>
      <c r="M155" s="699"/>
      <c r="N155" s="697">
        <v>10000</v>
      </c>
      <c r="O155" s="698"/>
      <c r="P155" s="698"/>
      <c r="Q155" s="699"/>
      <c r="R155" s="697">
        <v>20000</v>
      </c>
      <c r="S155" s="698"/>
      <c r="T155" s="698"/>
      <c r="U155" s="699"/>
      <c r="V155" s="697">
        <v>50000</v>
      </c>
      <c r="W155" s="698"/>
      <c r="X155" s="698"/>
      <c r="Y155" s="699"/>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row>
    <row r="156" spans="1:128" hidden="1" x14ac:dyDescent="0.5">
      <c r="A156" s="84" t="s">
        <v>99</v>
      </c>
      <c r="B156" s="667">
        <v>1000</v>
      </c>
      <c r="C156" s="668"/>
      <c r="D156" s="668"/>
      <c r="E156" s="669"/>
      <c r="F156" s="667">
        <v>2000</v>
      </c>
      <c r="G156" s="668"/>
      <c r="H156" s="668"/>
      <c r="I156" s="669"/>
      <c r="J156" s="667">
        <v>5000</v>
      </c>
      <c r="K156" s="668"/>
      <c r="L156" s="668"/>
      <c r="M156" s="669"/>
      <c r="N156" s="667">
        <v>10000</v>
      </c>
      <c r="O156" s="668"/>
      <c r="P156" s="668"/>
      <c r="Q156" s="669"/>
      <c r="R156" s="667">
        <v>20000</v>
      </c>
      <c r="S156" s="668"/>
      <c r="T156" s="668"/>
      <c r="U156" s="669"/>
      <c r="V156" s="667">
        <v>50000</v>
      </c>
      <c r="W156" s="668"/>
      <c r="X156" s="668"/>
      <c r="Y156" s="669"/>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row>
    <row r="157" spans="1:128" ht="19.8" hidden="1" thickBot="1" x14ac:dyDescent="0.55000000000000004">
      <c r="A157" s="67"/>
      <c r="B157" s="85"/>
      <c r="C157" s="85"/>
      <c r="D157" s="85"/>
      <c r="E157" s="67"/>
      <c r="F157" s="67"/>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row>
    <row r="158" spans="1:128" hidden="1" x14ac:dyDescent="0.5">
      <c r="A158" s="138" t="s">
        <v>100</v>
      </c>
      <c r="B158" s="248"/>
      <c r="C158" s="248"/>
      <c r="D158" s="248"/>
      <c r="E158" s="248"/>
      <c r="F158" s="248"/>
      <c r="G158" s="248"/>
      <c r="H158" s="248"/>
      <c r="I158" s="248"/>
      <c r="J158" s="248"/>
      <c r="K158" s="248"/>
      <c r="L158" s="248"/>
      <c r="M158" s="248"/>
      <c r="N158" s="248"/>
      <c r="O158" s="248"/>
      <c r="P158" s="248"/>
      <c r="Q158" s="248"/>
      <c r="R158" s="248"/>
      <c r="S158" s="248"/>
      <c r="T158" s="248"/>
      <c r="U158" s="248"/>
      <c r="V158" s="248"/>
      <c r="W158" s="248"/>
      <c r="X158" s="248"/>
      <c r="Y158" s="248"/>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row>
    <row r="159" spans="1:128" s="296" customFormat="1" hidden="1" x14ac:dyDescent="0.3">
      <c r="A159" s="385" t="s">
        <v>101</v>
      </c>
      <c r="B159" s="292" t="s">
        <v>102</v>
      </c>
      <c r="C159" s="293" t="s">
        <v>103</v>
      </c>
      <c r="D159" s="293" t="s">
        <v>104</v>
      </c>
      <c r="E159" s="386" t="s">
        <v>105</v>
      </c>
      <c r="F159" s="293" t="s">
        <v>102</v>
      </c>
      <c r="G159" s="293" t="s">
        <v>103</v>
      </c>
      <c r="H159" s="293" t="s">
        <v>104</v>
      </c>
      <c r="I159" s="387" t="s">
        <v>105</v>
      </c>
      <c r="J159" s="292" t="s">
        <v>102</v>
      </c>
      <c r="K159" s="293" t="s">
        <v>103</v>
      </c>
      <c r="L159" s="293" t="s">
        <v>104</v>
      </c>
      <c r="M159" s="386" t="s">
        <v>105</v>
      </c>
      <c r="N159" s="293" t="s">
        <v>102</v>
      </c>
      <c r="O159" s="293" t="s">
        <v>103</v>
      </c>
      <c r="P159" s="293" t="s">
        <v>104</v>
      </c>
      <c r="Q159" s="387" t="s">
        <v>105</v>
      </c>
      <c r="R159" s="292" t="s">
        <v>102</v>
      </c>
      <c r="S159" s="293" t="s">
        <v>103</v>
      </c>
      <c r="T159" s="293" t="s">
        <v>104</v>
      </c>
      <c r="U159" s="386" t="s">
        <v>105</v>
      </c>
      <c r="V159" s="293" t="s">
        <v>102</v>
      </c>
      <c r="W159" s="293" t="s">
        <v>103</v>
      </c>
      <c r="X159" s="293" t="s">
        <v>104</v>
      </c>
      <c r="Y159" s="386" t="s">
        <v>105</v>
      </c>
    </row>
    <row r="160" spans="1:128" s="271" customFormat="1" ht="18" hidden="1" x14ac:dyDescent="0.3">
      <c r="A160" s="383">
        <v>18</v>
      </c>
      <c r="B160" s="279">
        <v>6321</v>
      </c>
      <c r="C160" s="271">
        <v>3161</v>
      </c>
      <c r="D160" s="271">
        <v>1580</v>
      </c>
      <c r="E160" s="330">
        <v>527</v>
      </c>
      <c r="F160" s="271">
        <v>4860</v>
      </c>
      <c r="G160" s="271">
        <v>2430</v>
      </c>
      <c r="H160" s="271">
        <v>1215</v>
      </c>
      <c r="I160" s="331">
        <v>405</v>
      </c>
      <c r="J160" s="279">
        <v>3505</v>
      </c>
      <c r="K160" s="271">
        <v>1753</v>
      </c>
      <c r="L160" s="271">
        <v>876</v>
      </c>
      <c r="M160" s="330">
        <v>292</v>
      </c>
      <c r="N160" s="271">
        <v>2858</v>
      </c>
      <c r="O160" s="271">
        <v>1429</v>
      </c>
      <c r="P160" s="271">
        <v>715</v>
      </c>
      <c r="Q160" s="331">
        <v>238</v>
      </c>
      <c r="R160" s="279">
        <v>2220</v>
      </c>
      <c r="S160" s="271">
        <v>1110</v>
      </c>
      <c r="T160" s="271">
        <v>555</v>
      </c>
      <c r="U160" s="330">
        <v>185</v>
      </c>
      <c r="V160" s="271">
        <v>1630</v>
      </c>
      <c r="W160" s="271">
        <v>815</v>
      </c>
      <c r="X160" s="271">
        <v>408</v>
      </c>
      <c r="Y160" s="330">
        <v>136</v>
      </c>
    </row>
    <row r="161" spans="1:25" s="271" customFormat="1" ht="18" hidden="1" x14ac:dyDescent="0.3">
      <c r="A161" s="383">
        <v>25</v>
      </c>
      <c r="B161" s="279">
        <v>7270</v>
      </c>
      <c r="C161" s="271">
        <v>3635</v>
      </c>
      <c r="D161" s="271">
        <v>1818</v>
      </c>
      <c r="E161" s="330">
        <v>606</v>
      </c>
      <c r="F161" s="271">
        <v>5593</v>
      </c>
      <c r="G161" s="271">
        <v>2797</v>
      </c>
      <c r="H161" s="271">
        <v>1398</v>
      </c>
      <c r="I161" s="331">
        <v>466</v>
      </c>
      <c r="J161" s="279">
        <v>4040</v>
      </c>
      <c r="K161" s="271">
        <v>2020</v>
      </c>
      <c r="L161" s="271">
        <v>1010</v>
      </c>
      <c r="M161" s="330">
        <v>337</v>
      </c>
      <c r="N161" s="271">
        <v>3281</v>
      </c>
      <c r="O161" s="271">
        <v>1641</v>
      </c>
      <c r="P161" s="271">
        <v>820</v>
      </c>
      <c r="Q161" s="331">
        <v>273</v>
      </c>
      <c r="R161" s="279">
        <v>2553</v>
      </c>
      <c r="S161" s="271">
        <v>1277</v>
      </c>
      <c r="T161" s="271">
        <v>638</v>
      </c>
      <c r="U161" s="330">
        <v>213</v>
      </c>
      <c r="V161" s="271">
        <v>1875</v>
      </c>
      <c r="W161" s="271">
        <v>938</v>
      </c>
      <c r="X161" s="271">
        <v>469</v>
      </c>
      <c r="Y161" s="330">
        <v>156</v>
      </c>
    </row>
    <row r="162" spans="1:25" s="271" customFormat="1" ht="18" hidden="1" x14ac:dyDescent="0.3">
      <c r="A162" s="383">
        <v>30</v>
      </c>
      <c r="B162" s="279">
        <v>9273</v>
      </c>
      <c r="C162" s="271">
        <v>4637</v>
      </c>
      <c r="D162" s="271">
        <v>2318</v>
      </c>
      <c r="E162" s="330">
        <v>772</v>
      </c>
      <c r="F162" s="271">
        <v>7131</v>
      </c>
      <c r="G162" s="271">
        <v>3566</v>
      </c>
      <c r="H162" s="271">
        <v>1783</v>
      </c>
      <c r="I162" s="331">
        <v>594</v>
      </c>
      <c r="J162" s="279">
        <v>5140</v>
      </c>
      <c r="K162" s="271">
        <v>2570</v>
      </c>
      <c r="L162" s="271">
        <v>1285</v>
      </c>
      <c r="M162" s="330">
        <v>428</v>
      </c>
      <c r="N162" s="271">
        <v>4175</v>
      </c>
      <c r="O162" s="271">
        <v>2088</v>
      </c>
      <c r="P162" s="271">
        <v>1044</v>
      </c>
      <c r="Q162" s="331">
        <v>348</v>
      </c>
      <c r="R162" s="279">
        <v>3246</v>
      </c>
      <c r="S162" s="271">
        <v>1623</v>
      </c>
      <c r="T162" s="271">
        <v>812</v>
      </c>
      <c r="U162" s="330">
        <v>270</v>
      </c>
      <c r="V162" s="271">
        <v>2401</v>
      </c>
      <c r="W162" s="271">
        <v>1201</v>
      </c>
      <c r="X162" s="271">
        <v>600</v>
      </c>
      <c r="Y162" s="330">
        <v>200</v>
      </c>
    </row>
    <row r="163" spans="1:25" s="271" customFormat="1" ht="18" hidden="1" x14ac:dyDescent="0.3">
      <c r="A163" s="383">
        <v>35</v>
      </c>
      <c r="B163" s="279">
        <v>10254</v>
      </c>
      <c r="C163" s="271">
        <v>5127</v>
      </c>
      <c r="D163" s="271">
        <v>2564</v>
      </c>
      <c r="E163" s="330">
        <v>854</v>
      </c>
      <c r="F163" s="271">
        <v>7895</v>
      </c>
      <c r="G163" s="271">
        <v>3948</v>
      </c>
      <c r="H163" s="271">
        <v>1974</v>
      </c>
      <c r="I163" s="331">
        <v>658</v>
      </c>
      <c r="J163" s="279">
        <v>5686</v>
      </c>
      <c r="K163" s="271">
        <v>2843</v>
      </c>
      <c r="L163" s="271">
        <v>1422</v>
      </c>
      <c r="M163" s="330">
        <v>474</v>
      </c>
      <c r="N163" s="271">
        <v>4628</v>
      </c>
      <c r="O163" s="271">
        <v>2314</v>
      </c>
      <c r="P163" s="271">
        <v>1157</v>
      </c>
      <c r="Q163" s="331">
        <v>386</v>
      </c>
      <c r="R163" s="279">
        <v>3595</v>
      </c>
      <c r="S163" s="271">
        <v>1798</v>
      </c>
      <c r="T163" s="271">
        <v>899</v>
      </c>
      <c r="U163" s="330">
        <v>299</v>
      </c>
      <c r="V163" s="271">
        <v>2643</v>
      </c>
      <c r="W163" s="271">
        <v>1322</v>
      </c>
      <c r="X163" s="271">
        <v>661</v>
      </c>
      <c r="Y163" s="330">
        <v>220</v>
      </c>
    </row>
    <row r="164" spans="1:25" s="271" customFormat="1" ht="18" hidden="1" x14ac:dyDescent="0.3">
      <c r="A164" s="383">
        <v>40</v>
      </c>
      <c r="B164" s="279">
        <v>11729</v>
      </c>
      <c r="C164" s="271">
        <v>5865</v>
      </c>
      <c r="D164" s="271">
        <v>2932</v>
      </c>
      <c r="E164" s="330">
        <v>977</v>
      </c>
      <c r="F164" s="271">
        <v>9025</v>
      </c>
      <c r="G164" s="271">
        <v>4513</v>
      </c>
      <c r="H164" s="271">
        <v>2256</v>
      </c>
      <c r="I164" s="331">
        <v>752</v>
      </c>
      <c r="J164" s="279">
        <v>6495</v>
      </c>
      <c r="K164" s="271">
        <v>3248</v>
      </c>
      <c r="L164" s="271">
        <v>1624</v>
      </c>
      <c r="M164" s="330">
        <v>541</v>
      </c>
      <c r="N164" s="271">
        <v>5283</v>
      </c>
      <c r="O164" s="271">
        <v>2642</v>
      </c>
      <c r="P164" s="271">
        <v>1321</v>
      </c>
      <c r="Q164" s="331">
        <v>440</v>
      </c>
      <c r="R164" s="279">
        <v>4101</v>
      </c>
      <c r="S164" s="271">
        <v>2051</v>
      </c>
      <c r="T164" s="271">
        <v>1025</v>
      </c>
      <c r="U164" s="330">
        <v>342</v>
      </c>
      <c r="V164" s="271">
        <v>3026</v>
      </c>
      <c r="W164" s="271">
        <v>1513</v>
      </c>
      <c r="X164" s="271">
        <v>757</v>
      </c>
      <c r="Y164" s="330">
        <v>252</v>
      </c>
    </row>
    <row r="165" spans="1:25" s="271" customFormat="1" ht="18" hidden="1" x14ac:dyDescent="0.3">
      <c r="A165" s="383">
        <v>45</v>
      </c>
      <c r="B165" s="279">
        <v>13908</v>
      </c>
      <c r="C165" s="271">
        <v>6954</v>
      </c>
      <c r="D165" s="271">
        <v>3477</v>
      </c>
      <c r="E165" s="330">
        <v>1159</v>
      </c>
      <c r="F165" s="271">
        <v>10703</v>
      </c>
      <c r="G165" s="271">
        <v>5352</v>
      </c>
      <c r="H165" s="271">
        <v>2676</v>
      </c>
      <c r="I165" s="331">
        <v>892</v>
      </c>
      <c r="J165" s="279">
        <v>7723</v>
      </c>
      <c r="K165" s="271">
        <v>3862</v>
      </c>
      <c r="L165" s="271">
        <v>1931</v>
      </c>
      <c r="M165" s="330">
        <v>643</v>
      </c>
      <c r="N165" s="271">
        <v>6270</v>
      </c>
      <c r="O165" s="271">
        <v>3135</v>
      </c>
      <c r="P165" s="271">
        <v>1568</v>
      </c>
      <c r="Q165" s="331">
        <v>522</v>
      </c>
      <c r="R165" s="279">
        <v>4878</v>
      </c>
      <c r="S165" s="271">
        <v>2439</v>
      </c>
      <c r="T165" s="271">
        <v>1220</v>
      </c>
      <c r="U165" s="330">
        <v>406</v>
      </c>
      <c r="V165" s="271">
        <v>3580</v>
      </c>
      <c r="W165" s="271">
        <v>1790</v>
      </c>
      <c r="X165" s="271">
        <v>895</v>
      </c>
      <c r="Y165" s="330">
        <v>298</v>
      </c>
    </row>
    <row r="166" spans="1:25" s="271" customFormat="1" ht="18" hidden="1" x14ac:dyDescent="0.3">
      <c r="A166" s="383">
        <v>50</v>
      </c>
      <c r="B166" s="279">
        <v>17181</v>
      </c>
      <c r="C166" s="271">
        <v>8591</v>
      </c>
      <c r="D166" s="271">
        <v>4295</v>
      </c>
      <c r="E166" s="330">
        <v>1431</v>
      </c>
      <c r="F166" s="271">
        <v>13214</v>
      </c>
      <c r="G166" s="271">
        <v>6607</v>
      </c>
      <c r="H166" s="271">
        <v>3304</v>
      </c>
      <c r="I166" s="331">
        <v>1101</v>
      </c>
      <c r="J166" s="279">
        <v>9436</v>
      </c>
      <c r="K166" s="271">
        <v>4718</v>
      </c>
      <c r="L166" s="271">
        <v>2359</v>
      </c>
      <c r="M166" s="330">
        <v>786</v>
      </c>
      <c r="N166" s="271">
        <v>7675</v>
      </c>
      <c r="O166" s="271">
        <v>3838</v>
      </c>
      <c r="P166" s="271">
        <v>1919</v>
      </c>
      <c r="Q166" s="331">
        <v>639</v>
      </c>
      <c r="R166" s="279">
        <v>5969</v>
      </c>
      <c r="S166" s="271">
        <v>2985</v>
      </c>
      <c r="T166" s="271">
        <v>1492</v>
      </c>
      <c r="U166" s="330">
        <v>497</v>
      </c>
      <c r="V166" s="271">
        <v>4385</v>
      </c>
      <c r="W166" s="271">
        <v>2193</v>
      </c>
      <c r="X166" s="271">
        <v>1096</v>
      </c>
      <c r="Y166" s="330">
        <v>365</v>
      </c>
    </row>
    <row r="167" spans="1:25" s="271" customFormat="1" ht="18" hidden="1" x14ac:dyDescent="0.3">
      <c r="A167" s="383">
        <v>55</v>
      </c>
      <c r="B167" s="279">
        <v>20566</v>
      </c>
      <c r="C167" s="271">
        <v>10283</v>
      </c>
      <c r="D167" s="271">
        <v>5142</v>
      </c>
      <c r="E167" s="330">
        <v>1713</v>
      </c>
      <c r="F167" s="271">
        <v>15821</v>
      </c>
      <c r="G167" s="271">
        <v>7911</v>
      </c>
      <c r="H167" s="271">
        <v>3955</v>
      </c>
      <c r="I167" s="331">
        <v>1318</v>
      </c>
      <c r="J167" s="279">
        <v>11303</v>
      </c>
      <c r="K167" s="271">
        <v>5652</v>
      </c>
      <c r="L167" s="271">
        <v>2826</v>
      </c>
      <c r="M167" s="330">
        <v>942</v>
      </c>
      <c r="N167" s="271">
        <v>9178</v>
      </c>
      <c r="O167" s="271">
        <v>4589</v>
      </c>
      <c r="P167" s="271">
        <v>2295</v>
      </c>
      <c r="Q167" s="331">
        <v>765</v>
      </c>
      <c r="R167" s="279">
        <v>7128</v>
      </c>
      <c r="S167" s="271">
        <v>3564</v>
      </c>
      <c r="T167" s="271">
        <v>1782</v>
      </c>
      <c r="U167" s="330">
        <v>594</v>
      </c>
      <c r="V167" s="271">
        <v>5253</v>
      </c>
      <c r="W167" s="271">
        <v>2627</v>
      </c>
      <c r="X167" s="271">
        <v>1313</v>
      </c>
      <c r="Y167" s="330">
        <v>438</v>
      </c>
    </row>
    <row r="168" spans="1:25" s="271" customFormat="1" ht="18" hidden="1" x14ac:dyDescent="0.3">
      <c r="A168" s="383">
        <v>60</v>
      </c>
      <c r="B168" s="279">
        <v>25268</v>
      </c>
      <c r="C168" s="271">
        <v>12634</v>
      </c>
      <c r="D168" s="271">
        <v>6317</v>
      </c>
      <c r="E168" s="330">
        <v>2105</v>
      </c>
      <c r="F168" s="271">
        <v>19578</v>
      </c>
      <c r="G168" s="271">
        <v>9789</v>
      </c>
      <c r="H168" s="271">
        <v>4895</v>
      </c>
      <c r="I168" s="331">
        <v>1631</v>
      </c>
      <c r="J168" s="279">
        <v>14359</v>
      </c>
      <c r="K168" s="271">
        <v>7180</v>
      </c>
      <c r="L168" s="271">
        <v>3590</v>
      </c>
      <c r="M168" s="330">
        <v>1196</v>
      </c>
      <c r="N168" s="271">
        <v>11551</v>
      </c>
      <c r="O168" s="271">
        <v>5776</v>
      </c>
      <c r="P168" s="271">
        <v>2888</v>
      </c>
      <c r="Q168" s="331">
        <v>962</v>
      </c>
      <c r="R168" s="279">
        <v>8986</v>
      </c>
      <c r="S168" s="271">
        <v>4493</v>
      </c>
      <c r="T168" s="271">
        <v>2247</v>
      </c>
      <c r="U168" s="330">
        <v>749</v>
      </c>
      <c r="V168" s="271">
        <v>6610</v>
      </c>
      <c r="W168" s="271">
        <v>3305</v>
      </c>
      <c r="X168" s="271">
        <v>1653</v>
      </c>
      <c r="Y168" s="330">
        <v>551</v>
      </c>
    </row>
    <row r="169" spans="1:25" s="271" customFormat="1" ht="18" hidden="1" x14ac:dyDescent="0.3">
      <c r="A169" s="383">
        <v>65</v>
      </c>
      <c r="B169" s="279">
        <v>30170</v>
      </c>
      <c r="C169" s="271">
        <v>15085</v>
      </c>
      <c r="D169" s="271">
        <v>7543</v>
      </c>
      <c r="E169" s="330">
        <v>2513</v>
      </c>
      <c r="F169" s="346">
        <v>26365</v>
      </c>
      <c r="G169" s="271">
        <v>13183</v>
      </c>
      <c r="H169" s="271">
        <v>6591</v>
      </c>
      <c r="I169" s="331">
        <v>2196</v>
      </c>
      <c r="J169" s="279">
        <v>19156</v>
      </c>
      <c r="K169" s="271">
        <v>9578</v>
      </c>
      <c r="L169" s="271">
        <v>4789</v>
      </c>
      <c r="M169" s="330">
        <v>1596</v>
      </c>
      <c r="N169" s="271">
        <v>15425</v>
      </c>
      <c r="O169" s="271">
        <v>7713</v>
      </c>
      <c r="P169" s="271">
        <v>3856</v>
      </c>
      <c r="Q169" s="331">
        <v>1285</v>
      </c>
      <c r="R169" s="279">
        <v>11983</v>
      </c>
      <c r="S169" s="271">
        <v>5992</v>
      </c>
      <c r="T169" s="271">
        <v>2996</v>
      </c>
      <c r="U169" s="330">
        <v>998</v>
      </c>
      <c r="V169" s="271">
        <v>8809</v>
      </c>
      <c r="W169" s="271">
        <v>4405</v>
      </c>
      <c r="X169" s="271">
        <v>2202</v>
      </c>
      <c r="Y169" s="330">
        <v>734</v>
      </c>
    </row>
    <row r="170" spans="1:25" s="271" customFormat="1" ht="18" hidden="1" x14ac:dyDescent="0.3">
      <c r="A170" s="383">
        <v>70</v>
      </c>
      <c r="B170" s="279">
        <v>36025</v>
      </c>
      <c r="C170" s="271">
        <v>18013</v>
      </c>
      <c r="D170" s="271">
        <v>9006</v>
      </c>
      <c r="E170" s="330">
        <v>3001</v>
      </c>
      <c r="F170" s="346">
        <v>34220</v>
      </c>
      <c r="G170" s="271">
        <v>17110</v>
      </c>
      <c r="H170" s="271">
        <v>8555</v>
      </c>
      <c r="I170" s="331">
        <v>2851</v>
      </c>
      <c r="J170" s="279">
        <v>25154</v>
      </c>
      <c r="K170" s="271">
        <v>12577</v>
      </c>
      <c r="L170" s="271">
        <v>6289</v>
      </c>
      <c r="M170" s="330">
        <v>2095</v>
      </c>
      <c r="N170" s="271">
        <v>20271</v>
      </c>
      <c r="O170" s="271">
        <v>10136</v>
      </c>
      <c r="P170" s="271">
        <v>5068</v>
      </c>
      <c r="Q170" s="331">
        <v>1689</v>
      </c>
      <c r="R170" s="279">
        <v>15744</v>
      </c>
      <c r="S170" s="271">
        <v>7872</v>
      </c>
      <c r="T170" s="271">
        <v>3936</v>
      </c>
      <c r="U170" s="330">
        <v>1311</v>
      </c>
      <c r="V170" s="271">
        <v>11570</v>
      </c>
      <c r="W170" s="271">
        <v>5785</v>
      </c>
      <c r="X170" s="271">
        <v>2893</v>
      </c>
      <c r="Y170" s="330">
        <v>964</v>
      </c>
    </row>
    <row r="171" spans="1:25" s="271" customFormat="1" ht="18" hidden="1" x14ac:dyDescent="0.3">
      <c r="A171" s="383">
        <v>75</v>
      </c>
      <c r="B171" s="279">
        <v>48281</v>
      </c>
      <c r="C171" s="271">
        <v>24141</v>
      </c>
      <c r="D171" s="271">
        <v>12070</v>
      </c>
      <c r="E171" s="330">
        <v>4022</v>
      </c>
      <c r="F171" s="346">
        <v>44846</v>
      </c>
      <c r="G171" s="271">
        <v>22423</v>
      </c>
      <c r="H171" s="271">
        <v>11212</v>
      </c>
      <c r="I171" s="331">
        <v>3736</v>
      </c>
      <c r="J171" s="279">
        <v>32543</v>
      </c>
      <c r="K171" s="271">
        <v>16272</v>
      </c>
      <c r="L171" s="271">
        <v>8136</v>
      </c>
      <c r="M171" s="330">
        <v>2711</v>
      </c>
      <c r="N171" s="271">
        <v>26238</v>
      </c>
      <c r="O171" s="271">
        <v>13119</v>
      </c>
      <c r="P171" s="271">
        <v>6560</v>
      </c>
      <c r="Q171" s="331">
        <v>2186</v>
      </c>
      <c r="R171" s="279">
        <v>20390</v>
      </c>
      <c r="S171" s="271">
        <v>10195</v>
      </c>
      <c r="T171" s="271">
        <v>5098</v>
      </c>
      <c r="U171" s="330">
        <v>1698</v>
      </c>
      <c r="V171" s="271">
        <v>14999</v>
      </c>
      <c r="W171" s="271">
        <v>7500</v>
      </c>
      <c r="X171" s="271">
        <v>3750</v>
      </c>
      <c r="Y171" s="330">
        <v>1249</v>
      </c>
    </row>
    <row r="172" spans="1:25" s="271" customFormat="1" ht="18" hidden="1" x14ac:dyDescent="0.3">
      <c r="A172" s="384">
        <v>80</v>
      </c>
      <c r="B172" s="279">
        <v>48281</v>
      </c>
      <c r="C172" s="271">
        <v>24141</v>
      </c>
      <c r="D172" s="271">
        <v>12070</v>
      </c>
      <c r="E172" s="334">
        <v>4022</v>
      </c>
      <c r="F172" s="346">
        <v>45864</v>
      </c>
      <c r="G172" s="271">
        <v>22932</v>
      </c>
      <c r="H172" s="271">
        <v>11466</v>
      </c>
      <c r="I172" s="335">
        <v>3820</v>
      </c>
      <c r="J172" s="279">
        <v>40356</v>
      </c>
      <c r="K172" s="271">
        <v>20178</v>
      </c>
      <c r="L172" s="271">
        <v>10089</v>
      </c>
      <c r="M172" s="334">
        <v>3362</v>
      </c>
      <c r="N172" s="271">
        <v>34184</v>
      </c>
      <c r="O172" s="271">
        <v>17092</v>
      </c>
      <c r="P172" s="271">
        <v>8546</v>
      </c>
      <c r="Q172" s="335">
        <v>2848</v>
      </c>
      <c r="R172" s="279">
        <v>26553</v>
      </c>
      <c r="S172" s="271">
        <v>13277</v>
      </c>
      <c r="T172" s="271">
        <v>6638</v>
      </c>
      <c r="U172" s="334">
        <v>2212</v>
      </c>
      <c r="V172" s="271">
        <v>19534</v>
      </c>
      <c r="W172" s="271">
        <v>9767</v>
      </c>
      <c r="X172" s="271">
        <v>4884</v>
      </c>
      <c r="Y172" s="334">
        <v>1627</v>
      </c>
    </row>
    <row r="173" spans="1:25" s="271" customFormat="1" ht="18" hidden="1" x14ac:dyDescent="0.3">
      <c r="A173" s="374">
        <v>0</v>
      </c>
      <c r="B173" s="337" t="s">
        <v>51</v>
      </c>
      <c r="C173" s="338" t="s">
        <v>51</v>
      </c>
      <c r="D173" s="338" t="s">
        <v>51</v>
      </c>
      <c r="E173" s="376" t="s">
        <v>51</v>
      </c>
      <c r="F173" s="337" t="s">
        <v>51</v>
      </c>
      <c r="G173" s="338" t="s">
        <v>51</v>
      </c>
      <c r="H173" s="338" t="s">
        <v>51</v>
      </c>
      <c r="I173" s="376" t="s">
        <v>51</v>
      </c>
      <c r="J173" s="337" t="s">
        <v>51</v>
      </c>
      <c r="K173" s="338" t="s">
        <v>51</v>
      </c>
      <c r="L173" s="338" t="s">
        <v>51</v>
      </c>
      <c r="M173" s="376" t="s">
        <v>51</v>
      </c>
      <c r="N173" s="337" t="s">
        <v>51</v>
      </c>
      <c r="O173" s="338" t="s">
        <v>51</v>
      </c>
      <c r="P173" s="338" t="s">
        <v>51</v>
      </c>
      <c r="Q173" s="376" t="s">
        <v>51</v>
      </c>
      <c r="R173" s="337" t="s">
        <v>51</v>
      </c>
      <c r="S173" s="338" t="s">
        <v>51</v>
      </c>
      <c r="T173" s="338" t="s">
        <v>51</v>
      </c>
      <c r="U173" s="376" t="s">
        <v>51</v>
      </c>
      <c r="V173" s="337" t="s">
        <v>51</v>
      </c>
      <c r="W173" s="338" t="s">
        <v>51</v>
      </c>
      <c r="X173" s="338" t="s">
        <v>51</v>
      </c>
      <c r="Y173" s="376" t="s">
        <v>51</v>
      </c>
    </row>
    <row r="174" spans="1:25" s="271" customFormat="1" ht="18" hidden="1" x14ac:dyDescent="0.3">
      <c r="A174" s="350">
        <v>1</v>
      </c>
      <c r="B174" s="279">
        <v>3063</v>
      </c>
      <c r="C174" s="271">
        <v>1532</v>
      </c>
      <c r="D174" s="271">
        <v>766</v>
      </c>
      <c r="E174" s="330">
        <v>255</v>
      </c>
      <c r="F174" s="271">
        <v>2355</v>
      </c>
      <c r="G174" s="271">
        <v>1178</v>
      </c>
      <c r="H174" s="271">
        <v>589</v>
      </c>
      <c r="I174" s="331">
        <v>196</v>
      </c>
      <c r="J174" s="279">
        <v>1758</v>
      </c>
      <c r="K174" s="271">
        <v>879</v>
      </c>
      <c r="L174" s="271">
        <v>440</v>
      </c>
      <c r="M174" s="330">
        <v>146</v>
      </c>
      <c r="N174" s="271">
        <v>1430</v>
      </c>
      <c r="O174" s="271">
        <v>715</v>
      </c>
      <c r="P174" s="271">
        <v>358</v>
      </c>
      <c r="Q174" s="331">
        <v>119</v>
      </c>
      <c r="R174" s="279">
        <v>1211</v>
      </c>
      <c r="S174" s="271">
        <v>606</v>
      </c>
      <c r="T174" s="271">
        <v>303</v>
      </c>
      <c r="U174" s="330">
        <v>101</v>
      </c>
      <c r="V174" s="271">
        <v>891</v>
      </c>
      <c r="W174" s="271">
        <v>446</v>
      </c>
      <c r="X174" s="271">
        <v>223</v>
      </c>
      <c r="Y174" s="330">
        <v>74</v>
      </c>
    </row>
    <row r="175" spans="1:25" s="271" customFormat="1" ht="18" hidden="1" x14ac:dyDescent="0.3">
      <c r="A175" s="350">
        <v>2</v>
      </c>
      <c r="B175" s="279">
        <v>4833</v>
      </c>
      <c r="C175" s="271">
        <v>2417</v>
      </c>
      <c r="D175" s="271">
        <v>1208</v>
      </c>
      <c r="E175" s="330">
        <v>403</v>
      </c>
      <c r="F175" s="271">
        <v>3713</v>
      </c>
      <c r="G175" s="271">
        <v>1857</v>
      </c>
      <c r="H175" s="271">
        <v>928</v>
      </c>
      <c r="I175" s="331">
        <v>309</v>
      </c>
      <c r="J175" s="279">
        <v>2890</v>
      </c>
      <c r="K175" s="271">
        <v>1445</v>
      </c>
      <c r="L175" s="271">
        <v>723</v>
      </c>
      <c r="M175" s="330">
        <v>241</v>
      </c>
      <c r="N175" s="271">
        <v>2341</v>
      </c>
      <c r="O175" s="271">
        <v>1171</v>
      </c>
      <c r="P175" s="271">
        <v>585</v>
      </c>
      <c r="Q175" s="331">
        <v>195</v>
      </c>
      <c r="R175" s="279">
        <v>1910</v>
      </c>
      <c r="S175" s="271">
        <v>955</v>
      </c>
      <c r="T175" s="271">
        <v>478</v>
      </c>
      <c r="U175" s="330">
        <v>159</v>
      </c>
      <c r="V175" s="271">
        <v>1405</v>
      </c>
      <c r="W175" s="271">
        <v>703</v>
      </c>
      <c r="X175" s="271">
        <v>351</v>
      </c>
      <c r="Y175" s="330">
        <v>117</v>
      </c>
    </row>
    <row r="176" spans="1:25" s="271" customFormat="1" ht="18" hidden="1" x14ac:dyDescent="0.3">
      <c r="A176" s="375">
        <v>3</v>
      </c>
      <c r="B176" s="281">
        <v>6846</v>
      </c>
      <c r="C176" s="282">
        <v>3423</v>
      </c>
      <c r="D176" s="282">
        <v>1712</v>
      </c>
      <c r="E176" s="332">
        <v>570</v>
      </c>
      <c r="F176" s="282">
        <v>5270</v>
      </c>
      <c r="G176" s="282">
        <v>2635</v>
      </c>
      <c r="H176" s="282">
        <v>1318</v>
      </c>
      <c r="I176" s="333">
        <v>439</v>
      </c>
      <c r="J176" s="281">
        <v>4093</v>
      </c>
      <c r="K176" s="282">
        <v>2047</v>
      </c>
      <c r="L176" s="282">
        <v>1023</v>
      </c>
      <c r="M176" s="332">
        <v>341</v>
      </c>
      <c r="N176" s="282">
        <v>3321</v>
      </c>
      <c r="O176" s="282">
        <v>1661</v>
      </c>
      <c r="P176" s="282">
        <v>830</v>
      </c>
      <c r="Q176" s="333">
        <v>277</v>
      </c>
      <c r="R176" s="281">
        <v>2789</v>
      </c>
      <c r="S176" s="282">
        <v>1395</v>
      </c>
      <c r="T176" s="282">
        <v>697</v>
      </c>
      <c r="U176" s="332">
        <v>232</v>
      </c>
      <c r="V176" s="282">
        <v>2039</v>
      </c>
      <c r="W176" s="282">
        <v>1020</v>
      </c>
      <c r="X176" s="282">
        <v>510</v>
      </c>
      <c r="Y176" s="332">
        <v>170</v>
      </c>
    </row>
    <row r="177" spans="1:128" ht="19.8" hidden="1" thickBot="1" x14ac:dyDescent="0.55000000000000004">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row>
    <row r="178" spans="1:128" hidden="1" x14ac:dyDescent="0.5">
      <c r="A178" s="138" t="s">
        <v>106</v>
      </c>
      <c r="B178" s="248"/>
      <c r="C178" s="248"/>
      <c r="D178" s="248"/>
      <c r="E178" s="248"/>
      <c r="F178" s="248"/>
      <c r="G178" s="248"/>
      <c r="H178" s="248"/>
      <c r="I178" s="248"/>
      <c r="J178" s="248"/>
      <c r="K178" s="248"/>
      <c r="L178" s="248"/>
      <c r="M178" s="248"/>
      <c r="N178" s="248"/>
      <c r="O178" s="248"/>
      <c r="P178" s="248"/>
      <c r="Q178" s="248"/>
      <c r="R178" s="248"/>
      <c r="S178" s="248"/>
      <c r="T178" s="248"/>
      <c r="U178" s="248"/>
      <c r="V178" s="248"/>
      <c r="W178" s="248"/>
      <c r="X178" s="248"/>
      <c r="Y178" s="248"/>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row>
    <row r="179" spans="1:128" s="296" customFormat="1" hidden="1" x14ac:dyDescent="0.3">
      <c r="A179" s="385" t="s">
        <v>101</v>
      </c>
      <c r="B179" s="292" t="s">
        <v>102</v>
      </c>
      <c r="C179" s="293" t="s">
        <v>103</v>
      </c>
      <c r="D179" s="293" t="s">
        <v>104</v>
      </c>
      <c r="E179" s="386" t="s">
        <v>105</v>
      </c>
      <c r="F179" s="293" t="s">
        <v>102</v>
      </c>
      <c r="G179" s="293" t="s">
        <v>103</v>
      </c>
      <c r="H179" s="293" t="s">
        <v>104</v>
      </c>
      <c r="I179" s="387" t="s">
        <v>105</v>
      </c>
      <c r="J179" s="292" t="s">
        <v>102</v>
      </c>
      <c r="K179" s="293" t="s">
        <v>103</v>
      </c>
      <c r="L179" s="293" t="s">
        <v>104</v>
      </c>
      <c r="M179" s="386" t="s">
        <v>105</v>
      </c>
      <c r="N179" s="293" t="s">
        <v>102</v>
      </c>
      <c r="O179" s="293" t="s">
        <v>103</v>
      </c>
      <c r="P179" s="293" t="s">
        <v>104</v>
      </c>
      <c r="Q179" s="387" t="s">
        <v>105</v>
      </c>
      <c r="R179" s="292" t="s">
        <v>102</v>
      </c>
      <c r="S179" s="293" t="s">
        <v>103</v>
      </c>
      <c r="T179" s="293" t="s">
        <v>104</v>
      </c>
      <c r="U179" s="386" t="s">
        <v>105</v>
      </c>
      <c r="V179" s="293" t="s">
        <v>102</v>
      </c>
      <c r="W179" s="293" t="s">
        <v>103</v>
      </c>
      <c r="X179" s="293" t="s">
        <v>104</v>
      </c>
      <c r="Y179" s="386" t="s">
        <v>105</v>
      </c>
    </row>
    <row r="180" spans="1:128" s="271" customFormat="1" ht="18" hidden="1" x14ac:dyDescent="0.3">
      <c r="A180" s="383">
        <v>18</v>
      </c>
      <c r="B180" s="279">
        <v>2569</v>
      </c>
      <c r="C180" s="271">
        <v>1285</v>
      </c>
      <c r="D180" s="271">
        <v>642</v>
      </c>
      <c r="E180" s="330">
        <v>214</v>
      </c>
      <c r="F180" s="271">
        <v>1973</v>
      </c>
      <c r="G180" s="271">
        <v>987</v>
      </c>
      <c r="H180" s="271">
        <v>493</v>
      </c>
      <c r="I180" s="331">
        <v>164</v>
      </c>
      <c r="J180" s="279">
        <v>1425</v>
      </c>
      <c r="K180" s="271">
        <v>713</v>
      </c>
      <c r="L180" s="271">
        <v>356</v>
      </c>
      <c r="M180" s="330">
        <v>119</v>
      </c>
      <c r="N180" s="271">
        <v>1161</v>
      </c>
      <c r="O180" s="271">
        <v>581</v>
      </c>
      <c r="P180" s="271">
        <v>290</v>
      </c>
      <c r="Q180" s="331">
        <v>97</v>
      </c>
      <c r="R180" s="279">
        <v>903</v>
      </c>
      <c r="S180" s="271">
        <v>452</v>
      </c>
      <c r="T180" s="271">
        <v>226</v>
      </c>
      <c r="U180" s="330">
        <v>75</v>
      </c>
      <c r="V180" s="271">
        <v>661</v>
      </c>
      <c r="W180" s="271">
        <v>331</v>
      </c>
      <c r="X180" s="271">
        <v>165</v>
      </c>
      <c r="Y180" s="330">
        <v>55</v>
      </c>
    </row>
    <row r="181" spans="1:128" s="271" customFormat="1" ht="18" hidden="1" x14ac:dyDescent="0.3">
      <c r="A181" s="383">
        <v>25</v>
      </c>
      <c r="B181" s="279">
        <v>2953</v>
      </c>
      <c r="C181" s="271">
        <v>1477</v>
      </c>
      <c r="D181" s="271">
        <v>738</v>
      </c>
      <c r="E181" s="330">
        <v>246</v>
      </c>
      <c r="F181" s="271">
        <v>2270</v>
      </c>
      <c r="G181" s="271">
        <v>1135</v>
      </c>
      <c r="H181" s="271">
        <v>568</v>
      </c>
      <c r="I181" s="331">
        <v>189</v>
      </c>
      <c r="J181" s="279">
        <v>1640</v>
      </c>
      <c r="K181" s="271">
        <v>820</v>
      </c>
      <c r="L181" s="271">
        <v>410</v>
      </c>
      <c r="M181" s="330">
        <v>137</v>
      </c>
      <c r="N181" s="271">
        <v>1331</v>
      </c>
      <c r="O181" s="271">
        <v>666</v>
      </c>
      <c r="P181" s="271">
        <v>333</v>
      </c>
      <c r="Q181" s="331">
        <v>111</v>
      </c>
      <c r="R181" s="279">
        <v>1038</v>
      </c>
      <c r="S181" s="271">
        <v>519</v>
      </c>
      <c r="T181" s="271">
        <v>260</v>
      </c>
      <c r="U181" s="330">
        <v>86</v>
      </c>
      <c r="V181" s="271">
        <v>763</v>
      </c>
      <c r="W181" s="271">
        <v>382</v>
      </c>
      <c r="X181" s="271">
        <v>191</v>
      </c>
      <c r="Y181" s="330">
        <v>64</v>
      </c>
    </row>
    <row r="182" spans="1:128" s="271" customFormat="1" ht="18" hidden="1" x14ac:dyDescent="0.3">
      <c r="A182" s="383">
        <v>30</v>
      </c>
      <c r="B182" s="279">
        <v>3768</v>
      </c>
      <c r="C182" s="271">
        <v>1884</v>
      </c>
      <c r="D182" s="271">
        <v>942</v>
      </c>
      <c r="E182" s="330">
        <v>314</v>
      </c>
      <c r="F182" s="271">
        <v>2895</v>
      </c>
      <c r="G182" s="271">
        <v>1448</v>
      </c>
      <c r="H182" s="271">
        <v>724</v>
      </c>
      <c r="I182" s="331">
        <v>241</v>
      </c>
      <c r="J182" s="279">
        <v>2089</v>
      </c>
      <c r="K182" s="271">
        <v>1045</v>
      </c>
      <c r="L182" s="271">
        <v>522</v>
      </c>
      <c r="M182" s="330">
        <v>174</v>
      </c>
      <c r="N182" s="271">
        <v>1699</v>
      </c>
      <c r="O182" s="271">
        <v>850</v>
      </c>
      <c r="P182" s="271">
        <v>425</v>
      </c>
      <c r="Q182" s="331">
        <v>142</v>
      </c>
      <c r="R182" s="279">
        <v>1321</v>
      </c>
      <c r="S182" s="271">
        <v>661</v>
      </c>
      <c r="T182" s="271">
        <v>330</v>
      </c>
      <c r="U182" s="330">
        <v>110</v>
      </c>
      <c r="V182" s="271">
        <v>975</v>
      </c>
      <c r="W182" s="271">
        <v>488</v>
      </c>
      <c r="X182" s="271">
        <v>244</v>
      </c>
      <c r="Y182" s="330">
        <v>81</v>
      </c>
    </row>
    <row r="183" spans="1:128" s="271" customFormat="1" ht="18" hidden="1" x14ac:dyDescent="0.3">
      <c r="A183" s="383">
        <v>35</v>
      </c>
      <c r="B183" s="279">
        <v>4164</v>
      </c>
      <c r="C183" s="271">
        <v>2082</v>
      </c>
      <c r="D183" s="271">
        <v>1041</v>
      </c>
      <c r="E183" s="330">
        <v>347</v>
      </c>
      <c r="F183" s="271">
        <v>3206</v>
      </c>
      <c r="G183" s="271">
        <v>1603</v>
      </c>
      <c r="H183" s="271">
        <v>802</v>
      </c>
      <c r="I183" s="331">
        <v>267</v>
      </c>
      <c r="J183" s="279">
        <v>2310</v>
      </c>
      <c r="K183" s="271">
        <v>1155</v>
      </c>
      <c r="L183" s="271">
        <v>578</v>
      </c>
      <c r="M183" s="330">
        <v>192</v>
      </c>
      <c r="N183" s="271">
        <v>1880</v>
      </c>
      <c r="O183" s="271">
        <v>940</v>
      </c>
      <c r="P183" s="271">
        <v>470</v>
      </c>
      <c r="Q183" s="331">
        <v>157</v>
      </c>
      <c r="R183" s="279">
        <v>1460</v>
      </c>
      <c r="S183" s="271">
        <v>730</v>
      </c>
      <c r="T183" s="271">
        <v>365</v>
      </c>
      <c r="U183" s="330">
        <v>122</v>
      </c>
      <c r="V183" s="271">
        <v>1073</v>
      </c>
      <c r="W183" s="271">
        <v>537</v>
      </c>
      <c r="X183" s="271">
        <v>268</v>
      </c>
      <c r="Y183" s="330">
        <v>89</v>
      </c>
    </row>
    <row r="184" spans="1:128" s="271" customFormat="1" ht="18" hidden="1" x14ac:dyDescent="0.3">
      <c r="A184" s="383">
        <v>40</v>
      </c>
      <c r="B184" s="279">
        <v>4764</v>
      </c>
      <c r="C184" s="271">
        <v>2382</v>
      </c>
      <c r="D184" s="271">
        <v>1191</v>
      </c>
      <c r="E184" s="330">
        <v>397</v>
      </c>
      <c r="F184" s="271">
        <v>3668</v>
      </c>
      <c r="G184" s="271">
        <v>1834</v>
      </c>
      <c r="H184" s="271">
        <v>917</v>
      </c>
      <c r="I184" s="331">
        <v>306</v>
      </c>
      <c r="J184" s="279">
        <v>2638</v>
      </c>
      <c r="K184" s="271">
        <v>1319</v>
      </c>
      <c r="L184" s="271">
        <v>660</v>
      </c>
      <c r="M184" s="330">
        <v>220</v>
      </c>
      <c r="N184" s="271">
        <v>2148</v>
      </c>
      <c r="O184" s="271">
        <v>1074</v>
      </c>
      <c r="P184" s="271">
        <v>537</v>
      </c>
      <c r="Q184" s="331">
        <v>179</v>
      </c>
      <c r="R184" s="279">
        <v>1666</v>
      </c>
      <c r="S184" s="271">
        <v>833</v>
      </c>
      <c r="T184" s="271">
        <v>417</v>
      </c>
      <c r="U184" s="330">
        <v>139</v>
      </c>
      <c r="V184" s="271">
        <v>1228</v>
      </c>
      <c r="W184" s="271">
        <v>614</v>
      </c>
      <c r="X184" s="271">
        <v>307</v>
      </c>
      <c r="Y184" s="330">
        <v>102</v>
      </c>
    </row>
    <row r="185" spans="1:128" s="271" customFormat="1" ht="18" hidden="1" x14ac:dyDescent="0.3">
      <c r="A185" s="383">
        <v>45</v>
      </c>
      <c r="B185" s="279">
        <v>5648</v>
      </c>
      <c r="C185" s="271">
        <v>2824</v>
      </c>
      <c r="D185" s="271">
        <v>1412</v>
      </c>
      <c r="E185" s="330">
        <v>470</v>
      </c>
      <c r="F185" s="271">
        <v>4345</v>
      </c>
      <c r="G185" s="271">
        <v>2173</v>
      </c>
      <c r="H185" s="271">
        <v>1086</v>
      </c>
      <c r="I185" s="331">
        <v>362</v>
      </c>
      <c r="J185" s="279">
        <v>3138</v>
      </c>
      <c r="K185" s="271">
        <v>1569</v>
      </c>
      <c r="L185" s="271">
        <v>785</v>
      </c>
      <c r="M185" s="330">
        <v>261</v>
      </c>
      <c r="N185" s="271">
        <v>2546</v>
      </c>
      <c r="O185" s="271">
        <v>1273</v>
      </c>
      <c r="P185" s="271">
        <v>637</v>
      </c>
      <c r="Q185" s="331">
        <v>212</v>
      </c>
      <c r="R185" s="279">
        <v>1981</v>
      </c>
      <c r="S185" s="271">
        <v>991</v>
      </c>
      <c r="T185" s="271">
        <v>495</v>
      </c>
      <c r="U185" s="330">
        <v>165</v>
      </c>
      <c r="V185" s="271">
        <v>1453</v>
      </c>
      <c r="W185" s="271">
        <v>727</v>
      </c>
      <c r="X185" s="271">
        <v>363</v>
      </c>
      <c r="Y185" s="330">
        <v>121</v>
      </c>
    </row>
    <row r="186" spans="1:128" s="271" customFormat="1" ht="18" hidden="1" x14ac:dyDescent="0.3">
      <c r="A186" s="383">
        <v>50</v>
      </c>
      <c r="B186" s="279">
        <v>6978</v>
      </c>
      <c r="C186" s="271">
        <v>3489</v>
      </c>
      <c r="D186" s="271">
        <v>1745</v>
      </c>
      <c r="E186" s="330">
        <v>581</v>
      </c>
      <c r="F186" s="271">
        <v>5365</v>
      </c>
      <c r="G186" s="271">
        <v>2683</v>
      </c>
      <c r="H186" s="271">
        <v>1341</v>
      </c>
      <c r="I186" s="331">
        <v>447</v>
      </c>
      <c r="J186" s="279">
        <v>3834</v>
      </c>
      <c r="K186" s="271">
        <v>1917</v>
      </c>
      <c r="L186" s="271">
        <v>959</v>
      </c>
      <c r="M186" s="330">
        <v>319</v>
      </c>
      <c r="N186" s="271">
        <v>3116</v>
      </c>
      <c r="O186" s="271">
        <v>1558</v>
      </c>
      <c r="P186" s="271">
        <v>779</v>
      </c>
      <c r="Q186" s="331">
        <v>260</v>
      </c>
      <c r="R186" s="279">
        <v>2424</v>
      </c>
      <c r="S186" s="271">
        <v>1212</v>
      </c>
      <c r="T186" s="271">
        <v>606</v>
      </c>
      <c r="U186" s="330">
        <v>202</v>
      </c>
      <c r="V186" s="271">
        <v>1780</v>
      </c>
      <c r="W186" s="271">
        <v>890</v>
      </c>
      <c r="X186" s="271">
        <v>445</v>
      </c>
      <c r="Y186" s="330">
        <v>148</v>
      </c>
    </row>
    <row r="187" spans="1:128" s="271" customFormat="1" ht="18" hidden="1" x14ac:dyDescent="0.3">
      <c r="A187" s="383">
        <v>55</v>
      </c>
      <c r="B187" s="279">
        <v>8353</v>
      </c>
      <c r="C187" s="271">
        <v>4177</v>
      </c>
      <c r="D187" s="271">
        <v>2088</v>
      </c>
      <c r="E187" s="330">
        <v>696</v>
      </c>
      <c r="F187" s="271">
        <v>6428</v>
      </c>
      <c r="G187" s="271">
        <v>3214</v>
      </c>
      <c r="H187" s="271">
        <v>1607</v>
      </c>
      <c r="I187" s="331">
        <v>535</v>
      </c>
      <c r="J187" s="279">
        <v>4591</v>
      </c>
      <c r="K187" s="271">
        <v>2296</v>
      </c>
      <c r="L187" s="271">
        <v>1148</v>
      </c>
      <c r="M187" s="330">
        <v>382</v>
      </c>
      <c r="N187" s="271">
        <v>3729</v>
      </c>
      <c r="O187" s="271">
        <v>1865</v>
      </c>
      <c r="P187" s="271">
        <v>932</v>
      </c>
      <c r="Q187" s="331">
        <v>311</v>
      </c>
      <c r="R187" s="279">
        <v>2894</v>
      </c>
      <c r="S187" s="271">
        <v>1447</v>
      </c>
      <c r="T187" s="271">
        <v>724</v>
      </c>
      <c r="U187" s="330">
        <v>241</v>
      </c>
      <c r="V187" s="271">
        <v>2133</v>
      </c>
      <c r="W187" s="271">
        <v>1067</v>
      </c>
      <c r="X187" s="271">
        <v>533</v>
      </c>
      <c r="Y187" s="330">
        <v>178</v>
      </c>
    </row>
    <row r="188" spans="1:128" s="271" customFormat="1" ht="18" hidden="1" x14ac:dyDescent="0.3">
      <c r="A188" s="383">
        <v>60</v>
      </c>
      <c r="B188" s="279">
        <v>10334</v>
      </c>
      <c r="C188" s="271">
        <v>5167</v>
      </c>
      <c r="D188" s="271">
        <v>2584</v>
      </c>
      <c r="E188" s="330">
        <v>861</v>
      </c>
      <c r="F188" s="271">
        <v>7950</v>
      </c>
      <c r="G188" s="271">
        <v>3975</v>
      </c>
      <c r="H188" s="271">
        <v>1988</v>
      </c>
      <c r="I188" s="331">
        <v>662</v>
      </c>
      <c r="J188" s="279">
        <v>5830</v>
      </c>
      <c r="K188" s="271">
        <v>2915</v>
      </c>
      <c r="L188" s="271">
        <v>1458</v>
      </c>
      <c r="M188" s="330">
        <v>486</v>
      </c>
      <c r="N188" s="271">
        <v>4693</v>
      </c>
      <c r="O188" s="271">
        <v>2347</v>
      </c>
      <c r="P188" s="271">
        <v>1173</v>
      </c>
      <c r="Q188" s="331">
        <v>391</v>
      </c>
      <c r="R188" s="279">
        <v>3650</v>
      </c>
      <c r="S188" s="271">
        <v>1825</v>
      </c>
      <c r="T188" s="271">
        <v>913</v>
      </c>
      <c r="U188" s="330">
        <v>304</v>
      </c>
      <c r="V188" s="271">
        <v>2685</v>
      </c>
      <c r="W188" s="271">
        <v>1343</v>
      </c>
      <c r="X188" s="271">
        <v>671</v>
      </c>
      <c r="Y188" s="330">
        <v>224</v>
      </c>
    </row>
    <row r="189" spans="1:128" s="271" customFormat="1" ht="18" hidden="1" x14ac:dyDescent="0.3">
      <c r="A189" s="383">
        <v>65</v>
      </c>
      <c r="B189" s="279">
        <v>13919</v>
      </c>
      <c r="C189" s="271">
        <v>6960</v>
      </c>
      <c r="D189" s="271">
        <v>3480</v>
      </c>
      <c r="E189" s="330">
        <v>1159</v>
      </c>
      <c r="F189" s="271">
        <v>10706</v>
      </c>
      <c r="G189" s="271">
        <v>5353</v>
      </c>
      <c r="H189" s="271">
        <v>2677</v>
      </c>
      <c r="I189" s="331">
        <v>892</v>
      </c>
      <c r="J189" s="279">
        <v>7778</v>
      </c>
      <c r="K189" s="271">
        <v>3889</v>
      </c>
      <c r="L189" s="271">
        <v>1945</v>
      </c>
      <c r="M189" s="330">
        <v>648</v>
      </c>
      <c r="N189" s="271">
        <v>6265</v>
      </c>
      <c r="O189" s="271">
        <v>3133</v>
      </c>
      <c r="P189" s="271">
        <v>1566</v>
      </c>
      <c r="Q189" s="331">
        <v>522</v>
      </c>
      <c r="R189" s="279">
        <v>4865</v>
      </c>
      <c r="S189" s="271">
        <v>2433</v>
      </c>
      <c r="T189" s="271">
        <v>1216</v>
      </c>
      <c r="U189" s="330">
        <v>405</v>
      </c>
      <c r="V189" s="271">
        <v>3576</v>
      </c>
      <c r="W189" s="271">
        <v>1788</v>
      </c>
      <c r="X189" s="271">
        <v>894</v>
      </c>
      <c r="Y189" s="330">
        <v>298</v>
      </c>
    </row>
    <row r="190" spans="1:128" s="271" customFormat="1" ht="18" hidden="1" x14ac:dyDescent="0.3">
      <c r="A190" s="383">
        <v>70</v>
      </c>
      <c r="B190" s="279">
        <v>18283</v>
      </c>
      <c r="C190" s="271">
        <v>9142</v>
      </c>
      <c r="D190" s="271">
        <v>4571</v>
      </c>
      <c r="E190" s="330">
        <v>1523</v>
      </c>
      <c r="F190" s="271">
        <v>14064</v>
      </c>
      <c r="G190" s="271">
        <v>7032</v>
      </c>
      <c r="H190" s="271">
        <v>3516</v>
      </c>
      <c r="I190" s="331">
        <v>1172</v>
      </c>
      <c r="J190" s="279">
        <v>10216</v>
      </c>
      <c r="K190" s="271">
        <v>5108</v>
      </c>
      <c r="L190" s="271">
        <v>2554</v>
      </c>
      <c r="M190" s="330">
        <v>851</v>
      </c>
      <c r="N190" s="271">
        <v>8234</v>
      </c>
      <c r="O190" s="271">
        <v>4117</v>
      </c>
      <c r="P190" s="271">
        <v>2059</v>
      </c>
      <c r="Q190" s="331">
        <v>686</v>
      </c>
      <c r="R190" s="279">
        <v>6393</v>
      </c>
      <c r="S190" s="271">
        <v>3197</v>
      </c>
      <c r="T190" s="271">
        <v>1598</v>
      </c>
      <c r="U190" s="330">
        <v>533</v>
      </c>
      <c r="V190" s="271">
        <v>4700</v>
      </c>
      <c r="W190" s="271">
        <v>2350</v>
      </c>
      <c r="X190" s="271">
        <v>1175</v>
      </c>
      <c r="Y190" s="330">
        <v>392</v>
      </c>
    </row>
    <row r="191" spans="1:128" s="271" customFormat="1" ht="18" hidden="1" x14ac:dyDescent="0.3">
      <c r="A191" s="383">
        <v>75</v>
      </c>
      <c r="B191" s="279">
        <v>23680</v>
      </c>
      <c r="C191" s="271">
        <v>11840</v>
      </c>
      <c r="D191" s="271">
        <v>5920</v>
      </c>
      <c r="E191" s="330">
        <v>1973</v>
      </c>
      <c r="F191" s="271">
        <v>18213</v>
      </c>
      <c r="G191" s="271">
        <v>9107</v>
      </c>
      <c r="H191" s="271">
        <v>4553</v>
      </c>
      <c r="I191" s="331">
        <v>1517</v>
      </c>
      <c r="J191" s="279">
        <v>13216</v>
      </c>
      <c r="K191" s="271">
        <v>6608</v>
      </c>
      <c r="L191" s="271">
        <v>3304</v>
      </c>
      <c r="M191" s="330">
        <v>1101</v>
      </c>
      <c r="N191" s="271">
        <v>10658</v>
      </c>
      <c r="O191" s="271">
        <v>5329</v>
      </c>
      <c r="P191" s="271">
        <v>2665</v>
      </c>
      <c r="Q191" s="331">
        <v>888</v>
      </c>
      <c r="R191" s="279">
        <v>8280</v>
      </c>
      <c r="S191" s="271">
        <v>4140</v>
      </c>
      <c r="T191" s="271">
        <v>2070</v>
      </c>
      <c r="U191" s="330">
        <v>690</v>
      </c>
      <c r="V191" s="271">
        <v>6093</v>
      </c>
      <c r="W191" s="271">
        <v>3047</v>
      </c>
      <c r="X191" s="271">
        <v>1523</v>
      </c>
      <c r="Y191" s="330">
        <v>508</v>
      </c>
    </row>
    <row r="192" spans="1:128" s="271" customFormat="1" ht="18" hidden="1" x14ac:dyDescent="0.3">
      <c r="A192" s="384">
        <v>80</v>
      </c>
      <c r="B192" s="279">
        <v>30836</v>
      </c>
      <c r="C192" s="271">
        <v>15418</v>
      </c>
      <c r="D192" s="271">
        <v>7709</v>
      </c>
      <c r="E192" s="334">
        <v>2569</v>
      </c>
      <c r="F192" s="271">
        <v>23719</v>
      </c>
      <c r="G192" s="271">
        <v>11860</v>
      </c>
      <c r="H192" s="271">
        <v>5930</v>
      </c>
      <c r="I192" s="335">
        <v>1976</v>
      </c>
      <c r="J192" s="279">
        <v>17225</v>
      </c>
      <c r="K192" s="271">
        <v>8613</v>
      </c>
      <c r="L192" s="271">
        <v>4306</v>
      </c>
      <c r="M192" s="334">
        <v>1435</v>
      </c>
      <c r="N192" s="271">
        <v>13881</v>
      </c>
      <c r="O192" s="271">
        <v>6941</v>
      </c>
      <c r="P192" s="271">
        <v>3470</v>
      </c>
      <c r="Q192" s="335">
        <v>1156</v>
      </c>
      <c r="R192" s="279">
        <v>10783</v>
      </c>
      <c r="S192" s="271">
        <v>5392</v>
      </c>
      <c r="T192" s="271">
        <v>2696</v>
      </c>
      <c r="U192" s="334">
        <v>898</v>
      </c>
      <c r="V192" s="271">
        <v>7934</v>
      </c>
      <c r="W192" s="271">
        <v>3967</v>
      </c>
      <c r="X192" s="271">
        <v>1984</v>
      </c>
      <c r="Y192" s="334">
        <v>661</v>
      </c>
    </row>
    <row r="193" spans="1:128" s="271" customFormat="1" ht="18" hidden="1" x14ac:dyDescent="0.3">
      <c r="A193" s="374">
        <v>0</v>
      </c>
      <c r="B193" s="337" t="s">
        <v>51</v>
      </c>
      <c r="C193" s="338" t="s">
        <v>51</v>
      </c>
      <c r="D193" s="338" t="s">
        <v>51</v>
      </c>
      <c r="E193" s="376" t="s">
        <v>51</v>
      </c>
      <c r="F193" s="337" t="s">
        <v>51</v>
      </c>
      <c r="G193" s="338" t="s">
        <v>51</v>
      </c>
      <c r="H193" s="338" t="s">
        <v>51</v>
      </c>
      <c r="I193" s="376" t="s">
        <v>51</v>
      </c>
      <c r="J193" s="337" t="s">
        <v>51</v>
      </c>
      <c r="K193" s="338" t="s">
        <v>51</v>
      </c>
      <c r="L193" s="338" t="s">
        <v>51</v>
      </c>
      <c r="M193" s="376" t="s">
        <v>51</v>
      </c>
      <c r="N193" s="337" t="s">
        <v>51</v>
      </c>
      <c r="O193" s="338" t="s">
        <v>51</v>
      </c>
      <c r="P193" s="338" t="s">
        <v>51</v>
      </c>
      <c r="Q193" s="376" t="s">
        <v>51</v>
      </c>
      <c r="R193" s="337" t="s">
        <v>51</v>
      </c>
      <c r="S193" s="338" t="s">
        <v>51</v>
      </c>
      <c r="T193" s="338" t="s">
        <v>51</v>
      </c>
      <c r="U193" s="376" t="s">
        <v>51</v>
      </c>
      <c r="V193" s="337" t="s">
        <v>51</v>
      </c>
      <c r="W193" s="338" t="s">
        <v>51</v>
      </c>
      <c r="X193" s="338" t="s">
        <v>51</v>
      </c>
      <c r="Y193" s="376" t="s">
        <v>51</v>
      </c>
    </row>
    <row r="194" spans="1:128" s="271" customFormat="1" ht="18" hidden="1" x14ac:dyDescent="0.3">
      <c r="A194" s="350">
        <v>1</v>
      </c>
      <c r="B194" s="279">
        <v>1244</v>
      </c>
      <c r="C194" s="271">
        <v>622</v>
      </c>
      <c r="D194" s="271">
        <v>311</v>
      </c>
      <c r="E194" s="330">
        <v>104</v>
      </c>
      <c r="F194" s="271">
        <v>958</v>
      </c>
      <c r="G194" s="271">
        <v>479</v>
      </c>
      <c r="H194" s="271">
        <v>240</v>
      </c>
      <c r="I194" s="331">
        <v>80</v>
      </c>
      <c r="J194" s="279">
        <v>716</v>
      </c>
      <c r="K194" s="271">
        <v>358</v>
      </c>
      <c r="L194" s="271">
        <v>179</v>
      </c>
      <c r="M194" s="330">
        <v>60</v>
      </c>
      <c r="N194" s="271">
        <v>580</v>
      </c>
      <c r="O194" s="271">
        <v>290</v>
      </c>
      <c r="P194" s="271">
        <v>145</v>
      </c>
      <c r="Q194" s="331">
        <v>48</v>
      </c>
      <c r="R194" s="279">
        <v>495</v>
      </c>
      <c r="S194" s="271">
        <v>248</v>
      </c>
      <c r="T194" s="271">
        <v>124</v>
      </c>
      <c r="U194" s="330">
        <v>41</v>
      </c>
      <c r="V194" s="271">
        <v>363</v>
      </c>
      <c r="W194" s="271">
        <v>182</v>
      </c>
      <c r="X194" s="271">
        <v>91</v>
      </c>
      <c r="Y194" s="330">
        <v>30</v>
      </c>
    </row>
    <row r="195" spans="1:128" s="271" customFormat="1" ht="18" hidden="1" x14ac:dyDescent="0.3">
      <c r="A195" s="350">
        <v>2</v>
      </c>
      <c r="B195" s="279">
        <v>1963</v>
      </c>
      <c r="C195" s="271">
        <v>982</v>
      </c>
      <c r="D195" s="271">
        <v>491</v>
      </c>
      <c r="E195" s="330">
        <v>164</v>
      </c>
      <c r="F195" s="271">
        <v>1509</v>
      </c>
      <c r="G195" s="271">
        <v>755</v>
      </c>
      <c r="H195" s="271">
        <v>377</v>
      </c>
      <c r="I195" s="331">
        <v>126</v>
      </c>
      <c r="J195" s="279">
        <v>1171</v>
      </c>
      <c r="K195" s="271">
        <v>586</v>
      </c>
      <c r="L195" s="271">
        <v>293</v>
      </c>
      <c r="M195" s="330">
        <v>98</v>
      </c>
      <c r="N195" s="271">
        <v>950</v>
      </c>
      <c r="O195" s="271">
        <v>475</v>
      </c>
      <c r="P195" s="271">
        <v>238</v>
      </c>
      <c r="Q195" s="331">
        <v>79</v>
      </c>
      <c r="R195" s="279">
        <v>776</v>
      </c>
      <c r="S195" s="271">
        <v>388</v>
      </c>
      <c r="T195" s="271">
        <v>194</v>
      </c>
      <c r="U195" s="330">
        <v>65</v>
      </c>
      <c r="V195" s="271">
        <v>569</v>
      </c>
      <c r="W195" s="271">
        <v>285</v>
      </c>
      <c r="X195" s="271">
        <v>142</v>
      </c>
      <c r="Y195" s="330">
        <v>47</v>
      </c>
    </row>
    <row r="196" spans="1:128" s="271" customFormat="1" ht="18" hidden="1" x14ac:dyDescent="0.3">
      <c r="A196" s="375">
        <v>3</v>
      </c>
      <c r="B196" s="281">
        <v>2780</v>
      </c>
      <c r="C196" s="282">
        <v>1390</v>
      </c>
      <c r="D196" s="282">
        <v>695</v>
      </c>
      <c r="E196" s="332">
        <v>232</v>
      </c>
      <c r="F196" s="282">
        <v>2140</v>
      </c>
      <c r="G196" s="282">
        <v>1070</v>
      </c>
      <c r="H196" s="282">
        <v>535</v>
      </c>
      <c r="I196" s="333">
        <v>178</v>
      </c>
      <c r="J196" s="281">
        <v>1664</v>
      </c>
      <c r="K196" s="282">
        <v>832</v>
      </c>
      <c r="L196" s="282">
        <v>416</v>
      </c>
      <c r="M196" s="332">
        <v>139</v>
      </c>
      <c r="N196" s="282">
        <v>1350</v>
      </c>
      <c r="O196" s="282">
        <v>675</v>
      </c>
      <c r="P196" s="282">
        <v>338</v>
      </c>
      <c r="Q196" s="333">
        <v>112</v>
      </c>
      <c r="R196" s="281">
        <v>1131</v>
      </c>
      <c r="S196" s="282">
        <v>566</v>
      </c>
      <c r="T196" s="282">
        <v>283</v>
      </c>
      <c r="U196" s="332">
        <v>94</v>
      </c>
      <c r="V196" s="282">
        <v>829</v>
      </c>
      <c r="W196" s="282">
        <v>415</v>
      </c>
      <c r="X196" s="282">
        <v>207</v>
      </c>
      <c r="Y196" s="332">
        <v>69</v>
      </c>
    </row>
    <row r="197" spans="1:128" hidden="1" x14ac:dyDescent="0.5">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row>
    <row r="198" spans="1:128" hidden="1" x14ac:dyDescent="0.5">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60"/>
      <c r="CS198" s="61"/>
      <c r="CT198" s="61"/>
      <c r="CU198" s="61"/>
      <c r="CV198" s="61"/>
      <c r="CW198" s="61"/>
      <c r="CX198" s="61"/>
      <c r="CY198" s="61"/>
      <c r="CZ198" s="61"/>
      <c r="DA198" s="61"/>
      <c r="DB198" s="61"/>
      <c r="DC198" s="61"/>
      <c r="DD198" s="61"/>
      <c r="DE198" s="61"/>
      <c r="DF198" s="61"/>
      <c r="DG198" s="61"/>
      <c r="DH198" s="61"/>
      <c r="DI198" s="61"/>
      <c r="DJ198" s="61"/>
      <c r="DK198" s="61"/>
      <c r="DL198" s="61"/>
      <c r="DM198" s="61"/>
      <c r="DN198" s="61"/>
      <c r="DO198" s="61"/>
      <c r="DP198" s="61"/>
      <c r="DQ198" s="61"/>
      <c r="DR198" s="61"/>
      <c r="DS198" s="61"/>
      <c r="DT198" s="61"/>
      <c r="DU198" s="1"/>
      <c r="DV198" s="1"/>
      <c r="DW198" s="1"/>
      <c r="DX198" s="1"/>
    </row>
    <row r="199" spans="1:128" hidden="1" x14ac:dyDescent="0.5">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60"/>
      <c r="CS199" s="61"/>
      <c r="CT199" s="61"/>
      <c r="CU199" s="61"/>
      <c r="CV199" s="61"/>
      <c r="CW199" s="61"/>
      <c r="CX199" s="61"/>
      <c r="CY199" s="61"/>
      <c r="CZ199" s="61"/>
      <c r="DA199" s="61"/>
      <c r="DB199" s="61"/>
      <c r="DC199" s="61"/>
      <c r="DD199" s="61"/>
      <c r="DE199" s="61"/>
      <c r="DF199" s="61"/>
      <c r="DG199" s="61"/>
      <c r="DH199" s="61"/>
      <c r="DI199" s="61"/>
      <c r="DJ199" s="61"/>
      <c r="DK199" s="61"/>
      <c r="DL199" s="61"/>
      <c r="DM199" s="61"/>
      <c r="DN199" s="61"/>
      <c r="DO199" s="61"/>
      <c r="DP199" s="61"/>
      <c r="DQ199" s="61"/>
      <c r="DR199" s="61"/>
      <c r="DS199" s="61"/>
      <c r="DT199" s="61"/>
      <c r="DU199" s="1"/>
      <c r="DV199" s="1"/>
      <c r="DW199" s="1"/>
      <c r="DX199" s="1"/>
    </row>
    <row r="200" spans="1:128" s="2" customFormat="1" hidden="1" x14ac:dyDescent="0.5">
      <c r="B200" s="894" t="s">
        <v>115</v>
      </c>
      <c r="C200" s="895"/>
      <c r="D200" s="895"/>
      <c r="E200" s="895"/>
      <c r="F200" s="895"/>
      <c r="G200" s="895"/>
      <c r="H200" s="895"/>
      <c r="I200" s="896"/>
      <c r="N200" s="894" t="s">
        <v>116</v>
      </c>
      <c r="O200" s="895"/>
      <c r="P200" s="895"/>
      <c r="Q200" s="895"/>
      <c r="R200" s="895"/>
      <c r="S200" s="895"/>
      <c r="T200" s="895"/>
      <c r="U200" s="896"/>
    </row>
    <row r="201" spans="1:128" s="2" customFormat="1" hidden="1" x14ac:dyDescent="0.5">
      <c r="B201" s="894" t="s">
        <v>37</v>
      </c>
      <c r="C201" s="895"/>
      <c r="D201" s="895"/>
      <c r="E201" s="895"/>
      <c r="F201" s="895" t="s">
        <v>117</v>
      </c>
      <c r="G201" s="895"/>
      <c r="H201" s="895"/>
      <c r="I201" s="896"/>
      <c r="N201" s="894" t="s">
        <v>37</v>
      </c>
      <c r="O201" s="895"/>
      <c r="P201" s="895"/>
      <c r="Q201" s="895"/>
      <c r="R201" s="895" t="s">
        <v>117</v>
      </c>
      <c r="S201" s="895"/>
      <c r="T201" s="895"/>
      <c r="U201" s="896"/>
    </row>
    <row r="202" spans="1:128" s="2" customFormat="1" hidden="1" x14ac:dyDescent="0.5">
      <c r="B202" s="371" t="s">
        <v>102</v>
      </c>
      <c r="C202" s="372" t="s">
        <v>103</v>
      </c>
      <c r="D202" s="372" t="s">
        <v>104</v>
      </c>
      <c r="E202" s="373" t="s">
        <v>105</v>
      </c>
      <c r="F202" s="372" t="s">
        <v>102</v>
      </c>
      <c r="G202" s="372" t="s">
        <v>103</v>
      </c>
      <c r="H202" s="372" t="s">
        <v>104</v>
      </c>
      <c r="I202" s="373" t="s">
        <v>118</v>
      </c>
      <c r="N202" s="371" t="s">
        <v>102</v>
      </c>
      <c r="O202" s="372" t="s">
        <v>103</v>
      </c>
      <c r="P202" s="372" t="s">
        <v>104</v>
      </c>
      <c r="Q202" s="373" t="s">
        <v>118</v>
      </c>
      <c r="R202" s="372" t="s">
        <v>102</v>
      </c>
      <c r="S202" s="372" t="s">
        <v>103</v>
      </c>
      <c r="T202" s="372" t="s">
        <v>104</v>
      </c>
      <c r="U202" s="373" t="s">
        <v>118</v>
      </c>
    </row>
    <row r="203" spans="1:128" s="2" customFormat="1" hidden="1" x14ac:dyDescent="0.5">
      <c r="A203" s="368">
        <v>18</v>
      </c>
      <c r="B203" s="316" t="s">
        <v>51</v>
      </c>
      <c r="C203" s="301" t="s">
        <v>51</v>
      </c>
      <c r="D203" s="301" t="s">
        <v>51</v>
      </c>
      <c r="E203" s="317" t="s">
        <v>51</v>
      </c>
      <c r="F203" s="301" t="s">
        <v>51</v>
      </c>
      <c r="G203" s="301" t="s">
        <v>51</v>
      </c>
      <c r="H203" s="301" t="s">
        <v>51</v>
      </c>
      <c r="I203" s="317" t="s">
        <v>51</v>
      </c>
      <c r="M203" s="368">
        <v>18</v>
      </c>
      <c r="N203" s="316">
        <v>816</v>
      </c>
      <c r="O203" s="301">
        <v>408</v>
      </c>
      <c r="P203" s="301">
        <v>204</v>
      </c>
      <c r="Q203" s="317">
        <v>68</v>
      </c>
      <c r="R203" s="301">
        <v>848</v>
      </c>
      <c r="S203" s="301">
        <v>424</v>
      </c>
      <c r="T203" s="301">
        <v>212</v>
      </c>
      <c r="U203" s="317">
        <v>71</v>
      </c>
    </row>
    <row r="204" spans="1:128" s="2" customFormat="1" hidden="1" x14ac:dyDescent="0.5">
      <c r="A204" s="368">
        <v>19</v>
      </c>
      <c r="B204" s="316" t="s">
        <v>51</v>
      </c>
      <c r="C204" s="301" t="s">
        <v>51</v>
      </c>
      <c r="D204" s="301" t="s">
        <v>51</v>
      </c>
      <c r="E204" s="317" t="s">
        <v>51</v>
      </c>
      <c r="F204" s="301" t="s">
        <v>51</v>
      </c>
      <c r="G204" s="301" t="s">
        <v>51</v>
      </c>
      <c r="H204" s="301" t="s">
        <v>51</v>
      </c>
      <c r="I204" s="317" t="s">
        <v>51</v>
      </c>
      <c r="M204" s="368">
        <v>19</v>
      </c>
      <c r="N204" s="316">
        <v>830</v>
      </c>
      <c r="O204" s="301">
        <v>415</v>
      </c>
      <c r="P204" s="301">
        <v>208</v>
      </c>
      <c r="Q204" s="317">
        <v>69</v>
      </c>
      <c r="R204" s="301">
        <v>864</v>
      </c>
      <c r="S204" s="301">
        <v>432</v>
      </c>
      <c r="T204" s="301">
        <v>216</v>
      </c>
      <c r="U204" s="317">
        <v>72</v>
      </c>
    </row>
    <row r="205" spans="1:128" s="2" customFormat="1" hidden="1" x14ac:dyDescent="0.5">
      <c r="A205" s="368">
        <v>20</v>
      </c>
      <c r="B205" s="316" t="s">
        <v>51</v>
      </c>
      <c r="C205" s="301" t="s">
        <v>51</v>
      </c>
      <c r="D205" s="301" t="s">
        <v>51</v>
      </c>
      <c r="E205" s="317" t="s">
        <v>51</v>
      </c>
      <c r="F205" s="301" t="s">
        <v>51</v>
      </c>
      <c r="G205" s="301" t="s">
        <v>51</v>
      </c>
      <c r="H205" s="301" t="s">
        <v>51</v>
      </c>
      <c r="I205" s="317" t="s">
        <v>51</v>
      </c>
      <c r="M205" s="368">
        <v>20</v>
      </c>
      <c r="N205" s="316">
        <v>848</v>
      </c>
      <c r="O205" s="301">
        <v>424</v>
      </c>
      <c r="P205" s="301">
        <v>212</v>
      </c>
      <c r="Q205" s="317">
        <v>71</v>
      </c>
      <c r="R205" s="301">
        <v>881</v>
      </c>
      <c r="S205" s="301">
        <v>441</v>
      </c>
      <c r="T205" s="301">
        <v>220</v>
      </c>
      <c r="U205" s="317">
        <v>73</v>
      </c>
    </row>
    <row r="206" spans="1:128" s="2" customFormat="1" hidden="1" x14ac:dyDescent="0.5">
      <c r="A206" s="368">
        <v>21</v>
      </c>
      <c r="B206" s="316" t="s">
        <v>51</v>
      </c>
      <c r="C206" s="301" t="s">
        <v>51</v>
      </c>
      <c r="D206" s="301" t="s">
        <v>51</v>
      </c>
      <c r="E206" s="317" t="s">
        <v>51</v>
      </c>
      <c r="F206" s="301" t="s">
        <v>51</v>
      </c>
      <c r="G206" s="301" t="s">
        <v>51</v>
      </c>
      <c r="H206" s="301" t="s">
        <v>51</v>
      </c>
      <c r="I206" s="317" t="s">
        <v>51</v>
      </c>
      <c r="M206" s="368">
        <v>21</v>
      </c>
      <c r="N206" s="316">
        <v>864</v>
      </c>
      <c r="O206" s="301">
        <v>432</v>
      </c>
      <c r="P206" s="301">
        <v>216</v>
      </c>
      <c r="Q206" s="317">
        <v>72</v>
      </c>
      <c r="R206" s="301">
        <v>895</v>
      </c>
      <c r="S206" s="301">
        <v>448</v>
      </c>
      <c r="T206" s="301">
        <v>224</v>
      </c>
      <c r="U206" s="317">
        <v>75</v>
      </c>
    </row>
    <row r="207" spans="1:128" s="2" customFormat="1" hidden="1" x14ac:dyDescent="0.5">
      <c r="A207" s="368">
        <v>22</v>
      </c>
      <c r="B207" s="316" t="s">
        <v>51</v>
      </c>
      <c r="C207" s="301" t="s">
        <v>51</v>
      </c>
      <c r="D207" s="301" t="s">
        <v>51</v>
      </c>
      <c r="E207" s="317" t="s">
        <v>51</v>
      </c>
      <c r="F207" s="301" t="s">
        <v>51</v>
      </c>
      <c r="G207" s="301" t="s">
        <v>51</v>
      </c>
      <c r="H207" s="301" t="s">
        <v>51</v>
      </c>
      <c r="I207" s="317" t="s">
        <v>51</v>
      </c>
      <c r="M207" s="368">
        <v>22</v>
      </c>
      <c r="N207" s="316">
        <v>864</v>
      </c>
      <c r="O207" s="301">
        <v>432</v>
      </c>
      <c r="P207" s="301">
        <v>216</v>
      </c>
      <c r="Q207" s="317">
        <v>72</v>
      </c>
      <c r="R207" s="301">
        <v>895</v>
      </c>
      <c r="S207" s="301">
        <v>448</v>
      </c>
      <c r="T207" s="301">
        <v>224</v>
      </c>
      <c r="U207" s="317">
        <v>75</v>
      </c>
    </row>
    <row r="208" spans="1:128" s="2" customFormat="1" hidden="1" x14ac:dyDescent="0.5">
      <c r="A208" s="368">
        <v>23</v>
      </c>
      <c r="B208" s="316" t="s">
        <v>51</v>
      </c>
      <c r="C208" s="301" t="s">
        <v>51</v>
      </c>
      <c r="D208" s="301" t="s">
        <v>51</v>
      </c>
      <c r="E208" s="317" t="s">
        <v>51</v>
      </c>
      <c r="F208" s="301" t="s">
        <v>51</v>
      </c>
      <c r="G208" s="301" t="s">
        <v>51</v>
      </c>
      <c r="H208" s="301" t="s">
        <v>51</v>
      </c>
      <c r="I208" s="317" t="s">
        <v>51</v>
      </c>
      <c r="M208" s="368">
        <v>23</v>
      </c>
      <c r="N208" s="316">
        <v>881</v>
      </c>
      <c r="O208" s="301">
        <v>441</v>
      </c>
      <c r="P208" s="301">
        <v>220</v>
      </c>
      <c r="Q208" s="317">
        <v>73</v>
      </c>
      <c r="R208" s="301">
        <v>912</v>
      </c>
      <c r="S208" s="301">
        <v>456</v>
      </c>
      <c r="T208" s="301">
        <v>228</v>
      </c>
      <c r="U208" s="317">
        <v>76</v>
      </c>
    </row>
    <row r="209" spans="1:21" s="2" customFormat="1" hidden="1" x14ac:dyDescent="0.5">
      <c r="A209" s="368">
        <v>24</v>
      </c>
      <c r="B209" s="316" t="s">
        <v>51</v>
      </c>
      <c r="C209" s="301" t="s">
        <v>51</v>
      </c>
      <c r="D209" s="301" t="s">
        <v>51</v>
      </c>
      <c r="E209" s="317" t="s">
        <v>51</v>
      </c>
      <c r="F209" s="301" t="s">
        <v>51</v>
      </c>
      <c r="G209" s="301" t="s">
        <v>51</v>
      </c>
      <c r="H209" s="301" t="s">
        <v>51</v>
      </c>
      <c r="I209" s="317" t="s">
        <v>51</v>
      </c>
      <c r="M209" s="368">
        <v>24</v>
      </c>
      <c r="N209" s="316">
        <v>895</v>
      </c>
      <c r="O209" s="301">
        <v>448</v>
      </c>
      <c r="P209" s="301">
        <v>224</v>
      </c>
      <c r="Q209" s="317">
        <v>75</v>
      </c>
      <c r="R209" s="301">
        <v>927</v>
      </c>
      <c r="S209" s="301">
        <v>464</v>
      </c>
      <c r="T209" s="301">
        <v>232</v>
      </c>
      <c r="U209" s="317">
        <v>77</v>
      </c>
    </row>
    <row r="210" spans="1:21" s="2" customFormat="1" hidden="1" x14ac:dyDescent="0.5">
      <c r="A210" s="368">
        <v>25</v>
      </c>
      <c r="B210" s="316" t="s">
        <v>51</v>
      </c>
      <c r="C210" s="301" t="s">
        <v>51</v>
      </c>
      <c r="D210" s="301" t="s">
        <v>51</v>
      </c>
      <c r="E210" s="317" t="s">
        <v>51</v>
      </c>
      <c r="F210" s="301" t="s">
        <v>51</v>
      </c>
      <c r="G210" s="301" t="s">
        <v>51</v>
      </c>
      <c r="H210" s="301" t="s">
        <v>51</v>
      </c>
      <c r="I210" s="317" t="s">
        <v>51</v>
      </c>
      <c r="M210" s="368">
        <v>25</v>
      </c>
      <c r="N210" s="316">
        <v>943</v>
      </c>
      <c r="O210" s="301">
        <v>472</v>
      </c>
      <c r="P210" s="301">
        <v>236</v>
      </c>
      <c r="Q210" s="317">
        <v>79</v>
      </c>
      <c r="R210" s="301">
        <v>992</v>
      </c>
      <c r="S210" s="301">
        <v>496</v>
      </c>
      <c r="T210" s="301">
        <v>248</v>
      </c>
      <c r="U210" s="317">
        <v>83</v>
      </c>
    </row>
    <row r="211" spans="1:21" s="2" customFormat="1" hidden="1" x14ac:dyDescent="0.5">
      <c r="A211" s="368">
        <v>26</v>
      </c>
      <c r="B211" s="316" t="s">
        <v>51</v>
      </c>
      <c r="C211" s="301" t="s">
        <v>51</v>
      </c>
      <c r="D211" s="301" t="s">
        <v>51</v>
      </c>
      <c r="E211" s="317" t="s">
        <v>51</v>
      </c>
      <c r="F211" s="301" t="s">
        <v>51</v>
      </c>
      <c r="G211" s="301" t="s">
        <v>51</v>
      </c>
      <c r="H211" s="301" t="s">
        <v>51</v>
      </c>
      <c r="I211" s="317" t="s">
        <v>51</v>
      </c>
      <c r="M211" s="368">
        <v>26</v>
      </c>
      <c r="N211" s="316">
        <v>960</v>
      </c>
      <c r="O211" s="301">
        <v>480</v>
      </c>
      <c r="P211" s="301">
        <v>240</v>
      </c>
      <c r="Q211" s="317">
        <v>80</v>
      </c>
      <c r="R211" s="301">
        <v>1007</v>
      </c>
      <c r="S211" s="301">
        <v>504</v>
      </c>
      <c r="T211" s="301">
        <v>252</v>
      </c>
      <c r="U211" s="317">
        <v>84</v>
      </c>
    </row>
    <row r="212" spans="1:21" s="2" customFormat="1" hidden="1" x14ac:dyDescent="0.5">
      <c r="A212" s="368">
        <v>27</v>
      </c>
      <c r="B212" s="316" t="s">
        <v>51</v>
      </c>
      <c r="C212" s="301" t="s">
        <v>51</v>
      </c>
      <c r="D212" s="301" t="s">
        <v>51</v>
      </c>
      <c r="E212" s="317" t="s">
        <v>51</v>
      </c>
      <c r="F212" s="301" t="s">
        <v>51</v>
      </c>
      <c r="G212" s="301" t="s">
        <v>51</v>
      </c>
      <c r="H212" s="301" t="s">
        <v>51</v>
      </c>
      <c r="I212" s="317" t="s">
        <v>51</v>
      </c>
      <c r="M212" s="368">
        <v>27</v>
      </c>
      <c r="N212" s="316">
        <v>976</v>
      </c>
      <c r="O212" s="301">
        <v>488</v>
      </c>
      <c r="P212" s="301">
        <v>244</v>
      </c>
      <c r="Q212" s="317">
        <v>81</v>
      </c>
      <c r="R212" s="301">
        <v>1023</v>
      </c>
      <c r="S212" s="301">
        <v>512</v>
      </c>
      <c r="T212" s="301">
        <v>256</v>
      </c>
      <c r="U212" s="317">
        <v>85</v>
      </c>
    </row>
    <row r="213" spans="1:21" s="2" customFormat="1" hidden="1" x14ac:dyDescent="0.5">
      <c r="A213" s="368">
        <v>28</v>
      </c>
      <c r="B213" s="316" t="s">
        <v>51</v>
      </c>
      <c r="C213" s="301" t="s">
        <v>51</v>
      </c>
      <c r="D213" s="301" t="s">
        <v>51</v>
      </c>
      <c r="E213" s="317" t="s">
        <v>51</v>
      </c>
      <c r="F213" s="301" t="s">
        <v>51</v>
      </c>
      <c r="G213" s="301" t="s">
        <v>51</v>
      </c>
      <c r="H213" s="301" t="s">
        <v>51</v>
      </c>
      <c r="I213" s="317" t="s">
        <v>51</v>
      </c>
      <c r="M213" s="368">
        <v>28</v>
      </c>
      <c r="N213" s="316">
        <v>1007</v>
      </c>
      <c r="O213" s="301">
        <v>504</v>
      </c>
      <c r="P213" s="301">
        <v>252</v>
      </c>
      <c r="Q213" s="317">
        <v>84</v>
      </c>
      <c r="R213" s="301">
        <v>1039</v>
      </c>
      <c r="S213" s="301">
        <v>520</v>
      </c>
      <c r="T213" s="301">
        <v>260</v>
      </c>
      <c r="U213" s="317">
        <v>87</v>
      </c>
    </row>
    <row r="214" spans="1:21" s="2" customFormat="1" hidden="1" x14ac:dyDescent="0.5">
      <c r="A214" s="368">
        <v>29</v>
      </c>
      <c r="B214" s="316" t="s">
        <v>51</v>
      </c>
      <c r="C214" s="301" t="s">
        <v>51</v>
      </c>
      <c r="D214" s="301" t="s">
        <v>51</v>
      </c>
      <c r="E214" s="317" t="s">
        <v>51</v>
      </c>
      <c r="F214" s="301" t="s">
        <v>51</v>
      </c>
      <c r="G214" s="301" t="s">
        <v>51</v>
      </c>
      <c r="H214" s="301" t="s">
        <v>51</v>
      </c>
      <c r="I214" s="317" t="s">
        <v>51</v>
      </c>
      <c r="M214" s="368">
        <v>29</v>
      </c>
      <c r="N214" s="316">
        <v>1023</v>
      </c>
      <c r="O214" s="301">
        <v>512</v>
      </c>
      <c r="P214" s="301">
        <v>256</v>
      </c>
      <c r="Q214" s="317">
        <v>85</v>
      </c>
      <c r="R214" s="301">
        <v>1057</v>
      </c>
      <c r="S214" s="301">
        <v>529</v>
      </c>
      <c r="T214" s="301">
        <v>264</v>
      </c>
      <c r="U214" s="317">
        <v>88</v>
      </c>
    </row>
    <row r="215" spans="1:21" s="2" customFormat="1" hidden="1" x14ac:dyDescent="0.5">
      <c r="A215" s="368">
        <v>30</v>
      </c>
      <c r="B215" s="316" t="s">
        <v>51</v>
      </c>
      <c r="C215" s="301" t="s">
        <v>51</v>
      </c>
      <c r="D215" s="301" t="s">
        <v>51</v>
      </c>
      <c r="E215" s="317" t="s">
        <v>51</v>
      </c>
      <c r="F215" s="301" t="s">
        <v>51</v>
      </c>
      <c r="G215" s="301" t="s">
        <v>51</v>
      </c>
      <c r="H215" s="301" t="s">
        <v>51</v>
      </c>
      <c r="I215" s="317" t="s">
        <v>51</v>
      </c>
      <c r="M215" s="368">
        <v>30</v>
      </c>
      <c r="N215" s="316">
        <v>1057</v>
      </c>
      <c r="O215" s="301">
        <v>529</v>
      </c>
      <c r="P215" s="301">
        <v>264</v>
      </c>
      <c r="Q215" s="317">
        <v>88</v>
      </c>
      <c r="R215" s="301">
        <v>1280</v>
      </c>
      <c r="S215" s="301">
        <v>640</v>
      </c>
      <c r="T215" s="301">
        <v>320</v>
      </c>
      <c r="U215" s="317">
        <v>107</v>
      </c>
    </row>
    <row r="216" spans="1:21" s="2" customFormat="1" hidden="1" x14ac:dyDescent="0.5">
      <c r="A216" s="368">
        <v>31</v>
      </c>
      <c r="B216" s="316" t="s">
        <v>51</v>
      </c>
      <c r="C216" s="301" t="s">
        <v>51</v>
      </c>
      <c r="D216" s="301" t="s">
        <v>51</v>
      </c>
      <c r="E216" s="317" t="s">
        <v>51</v>
      </c>
      <c r="F216" s="301" t="s">
        <v>51</v>
      </c>
      <c r="G216" s="301" t="s">
        <v>51</v>
      </c>
      <c r="H216" s="301" t="s">
        <v>51</v>
      </c>
      <c r="I216" s="317" t="s">
        <v>51</v>
      </c>
      <c r="M216" s="368">
        <v>31</v>
      </c>
      <c r="N216" s="316">
        <v>1071</v>
      </c>
      <c r="O216" s="301">
        <v>536</v>
      </c>
      <c r="P216" s="301">
        <v>268</v>
      </c>
      <c r="Q216" s="317">
        <v>89</v>
      </c>
      <c r="R216" s="301">
        <v>1296</v>
      </c>
      <c r="S216" s="301">
        <v>648</v>
      </c>
      <c r="T216" s="301">
        <v>324</v>
      </c>
      <c r="U216" s="317">
        <v>108</v>
      </c>
    </row>
    <row r="217" spans="1:21" s="2" customFormat="1" hidden="1" x14ac:dyDescent="0.5">
      <c r="A217" s="368">
        <v>32</v>
      </c>
      <c r="B217" s="316" t="s">
        <v>51</v>
      </c>
      <c r="C217" s="301" t="s">
        <v>51</v>
      </c>
      <c r="D217" s="301" t="s">
        <v>51</v>
      </c>
      <c r="E217" s="317" t="s">
        <v>51</v>
      </c>
      <c r="F217" s="301" t="s">
        <v>51</v>
      </c>
      <c r="G217" s="301" t="s">
        <v>51</v>
      </c>
      <c r="H217" s="301" t="s">
        <v>51</v>
      </c>
      <c r="I217" s="299" t="s">
        <v>51</v>
      </c>
      <c r="M217" s="368">
        <v>32</v>
      </c>
      <c r="N217" s="316">
        <v>1088</v>
      </c>
      <c r="O217" s="301">
        <v>544</v>
      </c>
      <c r="P217" s="301">
        <v>272</v>
      </c>
      <c r="Q217" s="317">
        <v>91</v>
      </c>
      <c r="R217" s="301">
        <v>1328</v>
      </c>
      <c r="S217" s="301">
        <v>664</v>
      </c>
      <c r="T217" s="301">
        <v>332</v>
      </c>
      <c r="U217" s="299">
        <v>111</v>
      </c>
    </row>
    <row r="218" spans="1:21" s="2" customFormat="1" hidden="1" x14ac:dyDescent="0.5">
      <c r="A218" s="368">
        <v>33</v>
      </c>
      <c r="B218" s="316" t="s">
        <v>51</v>
      </c>
      <c r="C218" s="301" t="s">
        <v>51</v>
      </c>
      <c r="D218" s="301" t="s">
        <v>51</v>
      </c>
      <c r="E218" s="317" t="s">
        <v>51</v>
      </c>
      <c r="F218" s="301" t="s">
        <v>51</v>
      </c>
      <c r="G218" s="301" t="s">
        <v>51</v>
      </c>
      <c r="H218" s="301" t="s">
        <v>51</v>
      </c>
      <c r="I218" s="299" t="s">
        <v>51</v>
      </c>
      <c r="M218" s="368">
        <v>33</v>
      </c>
      <c r="N218" s="316">
        <v>1119</v>
      </c>
      <c r="O218" s="301">
        <v>560</v>
      </c>
      <c r="P218" s="301">
        <v>280</v>
      </c>
      <c r="Q218" s="317">
        <v>93</v>
      </c>
      <c r="R218" s="301">
        <v>1343</v>
      </c>
      <c r="S218" s="301">
        <v>672</v>
      </c>
      <c r="T218" s="301">
        <v>336</v>
      </c>
      <c r="U218" s="299">
        <v>112</v>
      </c>
    </row>
    <row r="219" spans="1:21" s="2" customFormat="1" hidden="1" x14ac:dyDescent="0.5">
      <c r="A219" s="368">
        <v>34</v>
      </c>
      <c r="B219" s="316" t="s">
        <v>51</v>
      </c>
      <c r="C219" s="301" t="s">
        <v>51</v>
      </c>
      <c r="D219" s="301" t="s">
        <v>51</v>
      </c>
      <c r="E219" s="317" t="s">
        <v>51</v>
      </c>
      <c r="F219" s="301" t="s">
        <v>51</v>
      </c>
      <c r="G219" s="301" t="s">
        <v>51</v>
      </c>
      <c r="H219" s="301" t="s">
        <v>51</v>
      </c>
      <c r="I219" s="299" t="s">
        <v>51</v>
      </c>
      <c r="M219" s="368">
        <v>34</v>
      </c>
      <c r="N219" s="316">
        <v>1135</v>
      </c>
      <c r="O219" s="301">
        <v>568</v>
      </c>
      <c r="P219" s="301">
        <v>284</v>
      </c>
      <c r="Q219" s="317">
        <v>95</v>
      </c>
      <c r="R219" s="301">
        <v>1375</v>
      </c>
      <c r="S219" s="301">
        <v>688</v>
      </c>
      <c r="T219" s="301">
        <v>344</v>
      </c>
      <c r="U219" s="299">
        <v>115</v>
      </c>
    </row>
    <row r="220" spans="1:21" s="2" customFormat="1" hidden="1" x14ac:dyDescent="0.5">
      <c r="A220" s="368">
        <v>35</v>
      </c>
      <c r="B220" s="316" t="s">
        <v>51</v>
      </c>
      <c r="C220" s="301" t="s">
        <v>51</v>
      </c>
      <c r="D220" s="301" t="s">
        <v>51</v>
      </c>
      <c r="E220" s="317" t="s">
        <v>51</v>
      </c>
      <c r="F220" s="301" t="s">
        <v>51</v>
      </c>
      <c r="G220" s="301" t="s">
        <v>51</v>
      </c>
      <c r="H220" s="301" t="s">
        <v>51</v>
      </c>
      <c r="I220" s="299" t="s">
        <v>51</v>
      </c>
      <c r="M220" s="368">
        <v>35</v>
      </c>
      <c r="N220" s="316">
        <v>1169</v>
      </c>
      <c r="O220" s="301">
        <v>585</v>
      </c>
      <c r="P220" s="301">
        <v>292</v>
      </c>
      <c r="Q220" s="317">
        <v>97</v>
      </c>
      <c r="R220" s="301">
        <v>1407</v>
      </c>
      <c r="S220" s="301">
        <v>704</v>
      </c>
      <c r="T220" s="301">
        <v>352</v>
      </c>
      <c r="U220" s="299">
        <v>117</v>
      </c>
    </row>
    <row r="221" spans="1:21" s="2" customFormat="1" hidden="1" x14ac:dyDescent="0.5">
      <c r="A221" s="368">
        <v>36</v>
      </c>
      <c r="B221" s="316" t="s">
        <v>51</v>
      </c>
      <c r="C221" s="301" t="s">
        <v>51</v>
      </c>
      <c r="D221" s="301" t="s">
        <v>51</v>
      </c>
      <c r="E221" s="317" t="s">
        <v>51</v>
      </c>
      <c r="F221" s="301" t="s">
        <v>51</v>
      </c>
      <c r="G221" s="301" t="s">
        <v>51</v>
      </c>
      <c r="H221" s="301" t="s">
        <v>51</v>
      </c>
      <c r="I221" s="299" t="s">
        <v>51</v>
      </c>
      <c r="M221" s="368">
        <v>36</v>
      </c>
      <c r="N221" s="316">
        <v>1183</v>
      </c>
      <c r="O221" s="301">
        <v>592</v>
      </c>
      <c r="P221" s="301">
        <v>296</v>
      </c>
      <c r="Q221" s="317">
        <v>99</v>
      </c>
      <c r="R221" s="301">
        <v>1440</v>
      </c>
      <c r="S221" s="301">
        <v>720</v>
      </c>
      <c r="T221" s="301">
        <v>360</v>
      </c>
      <c r="U221" s="299">
        <v>120</v>
      </c>
    </row>
    <row r="222" spans="1:21" s="2" customFormat="1" hidden="1" x14ac:dyDescent="0.5">
      <c r="A222" s="368">
        <v>37</v>
      </c>
      <c r="B222" s="316" t="s">
        <v>51</v>
      </c>
      <c r="C222" s="301" t="s">
        <v>51</v>
      </c>
      <c r="D222" s="301" t="s">
        <v>51</v>
      </c>
      <c r="E222" s="317" t="s">
        <v>51</v>
      </c>
      <c r="F222" s="301" t="s">
        <v>51</v>
      </c>
      <c r="G222" s="301" t="s">
        <v>51</v>
      </c>
      <c r="H222" s="301" t="s">
        <v>51</v>
      </c>
      <c r="I222" s="299" t="s">
        <v>51</v>
      </c>
      <c r="M222" s="368">
        <v>37</v>
      </c>
      <c r="N222" s="316">
        <v>1200</v>
      </c>
      <c r="O222" s="301">
        <v>600</v>
      </c>
      <c r="P222" s="301">
        <v>300</v>
      </c>
      <c r="Q222" s="317">
        <v>100</v>
      </c>
      <c r="R222" s="301">
        <v>1455</v>
      </c>
      <c r="S222" s="301">
        <v>728</v>
      </c>
      <c r="T222" s="301">
        <v>364</v>
      </c>
      <c r="U222" s="299">
        <v>121</v>
      </c>
    </row>
    <row r="223" spans="1:21" s="2" customFormat="1" hidden="1" x14ac:dyDescent="0.5">
      <c r="A223" s="368">
        <v>38</v>
      </c>
      <c r="B223" s="316" t="s">
        <v>51</v>
      </c>
      <c r="C223" s="301" t="s">
        <v>51</v>
      </c>
      <c r="D223" s="301" t="s">
        <v>51</v>
      </c>
      <c r="E223" s="317" t="s">
        <v>51</v>
      </c>
      <c r="F223" s="301" t="s">
        <v>51</v>
      </c>
      <c r="G223" s="301" t="s">
        <v>51</v>
      </c>
      <c r="H223" s="301" t="s">
        <v>51</v>
      </c>
      <c r="I223" s="299" t="s">
        <v>51</v>
      </c>
      <c r="M223" s="368">
        <v>38</v>
      </c>
      <c r="N223" s="316">
        <v>1231</v>
      </c>
      <c r="O223" s="301">
        <v>616</v>
      </c>
      <c r="P223" s="301">
        <v>308</v>
      </c>
      <c r="Q223" s="317">
        <v>103</v>
      </c>
      <c r="R223" s="301">
        <v>1487</v>
      </c>
      <c r="S223" s="301">
        <v>744</v>
      </c>
      <c r="T223" s="301">
        <v>372</v>
      </c>
      <c r="U223" s="299">
        <v>124</v>
      </c>
    </row>
    <row r="224" spans="1:21" s="2" customFormat="1" hidden="1" x14ac:dyDescent="0.5">
      <c r="A224" s="368">
        <v>39</v>
      </c>
      <c r="B224" s="316" t="s">
        <v>51</v>
      </c>
      <c r="C224" s="301" t="s">
        <v>51</v>
      </c>
      <c r="D224" s="301" t="s">
        <v>51</v>
      </c>
      <c r="E224" s="317" t="s">
        <v>51</v>
      </c>
      <c r="F224" s="301" t="s">
        <v>51</v>
      </c>
      <c r="G224" s="301" t="s">
        <v>51</v>
      </c>
      <c r="H224" s="301" t="s">
        <v>51</v>
      </c>
      <c r="I224" s="317" t="s">
        <v>51</v>
      </c>
      <c r="M224" s="368">
        <v>39</v>
      </c>
      <c r="N224" s="316">
        <v>1247</v>
      </c>
      <c r="O224" s="301">
        <v>624</v>
      </c>
      <c r="P224" s="301">
        <v>312</v>
      </c>
      <c r="Q224" s="317">
        <v>104</v>
      </c>
      <c r="R224" s="301">
        <v>1519</v>
      </c>
      <c r="S224" s="301">
        <v>760</v>
      </c>
      <c r="T224" s="301">
        <v>380</v>
      </c>
      <c r="U224" s="317">
        <v>127</v>
      </c>
    </row>
    <row r="225" spans="1:21" s="2" customFormat="1" hidden="1" x14ac:dyDescent="0.5">
      <c r="A225" s="368">
        <v>40</v>
      </c>
      <c r="B225" s="316" t="s">
        <v>51</v>
      </c>
      <c r="C225" s="301" t="s">
        <v>51</v>
      </c>
      <c r="D225" s="301" t="s">
        <v>51</v>
      </c>
      <c r="E225" s="317" t="s">
        <v>51</v>
      </c>
      <c r="F225" s="301" t="s">
        <v>51</v>
      </c>
      <c r="G225" s="301" t="s">
        <v>51</v>
      </c>
      <c r="H225" s="301" t="s">
        <v>51</v>
      </c>
      <c r="I225" s="317" t="s">
        <v>51</v>
      </c>
      <c r="M225" s="368">
        <v>40</v>
      </c>
      <c r="N225" s="316">
        <v>1328</v>
      </c>
      <c r="O225" s="301">
        <v>664</v>
      </c>
      <c r="P225" s="301">
        <v>332</v>
      </c>
      <c r="Q225" s="317">
        <v>111</v>
      </c>
      <c r="R225" s="301">
        <v>1616</v>
      </c>
      <c r="S225" s="301">
        <v>808</v>
      </c>
      <c r="T225" s="301">
        <v>404</v>
      </c>
      <c r="U225" s="317">
        <v>135</v>
      </c>
    </row>
    <row r="226" spans="1:21" s="2" customFormat="1" hidden="1" x14ac:dyDescent="0.5">
      <c r="A226" s="368">
        <v>41</v>
      </c>
      <c r="B226" s="316" t="s">
        <v>51</v>
      </c>
      <c r="C226" s="301" t="s">
        <v>51</v>
      </c>
      <c r="D226" s="301" t="s">
        <v>51</v>
      </c>
      <c r="E226" s="317" t="s">
        <v>51</v>
      </c>
      <c r="F226" s="301" t="s">
        <v>51</v>
      </c>
      <c r="G226" s="301" t="s">
        <v>51</v>
      </c>
      <c r="H226" s="301" t="s">
        <v>51</v>
      </c>
      <c r="I226" s="317" t="s">
        <v>51</v>
      </c>
      <c r="M226" s="368">
        <v>41</v>
      </c>
      <c r="N226" s="316">
        <v>1359</v>
      </c>
      <c r="O226" s="301">
        <v>680</v>
      </c>
      <c r="P226" s="301">
        <v>340</v>
      </c>
      <c r="Q226" s="317">
        <v>113</v>
      </c>
      <c r="R226" s="301">
        <v>1647</v>
      </c>
      <c r="S226" s="301">
        <v>824</v>
      </c>
      <c r="T226" s="301">
        <v>412</v>
      </c>
      <c r="U226" s="317">
        <v>137</v>
      </c>
    </row>
    <row r="227" spans="1:21" s="2" customFormat="1" hidden="1" x14ac:dyDescent="0.5">
      <c r="A227" s="368">
        <v>42</v>
      </c>
      <c r="B227" s="316" t="s">
        <v>51</v>
      </c>
      <c r="C227" s="301" t="s">
        <v>51</v>
      </c>
      <c r="D227" s="301" t="s">
        <v>51</v>
      </c>
      <c r="E227" s="317" t="s">
        <v>51</v>
      </c>
      <c r="F227" s="301" t="s">
        <v>51</v>
      </c>
      <c r="G227" s="301" t="s">
        <v>51</v>
      </c>
      <c r="H227" s="301" t="s">
        <v>51</v>
      </c>
      <c r="I227" s="317" t="s">
        <v>51</v>
      </c>
      <c r="M227" s="368">
        <v>42</v>
      </c>
      <c r="N227" s="316">
        <v>1375</v>
      </c>
      <c r="O227" s="301">
        <v>688</v>
      </c>
      <c r="P227" s="301">
        <v>344</v>
      </c>
      <c r="Q227" s="317">
        <v>115</v>
      </c>
      <c r="R227" s="301">
        <v>1680</v>
      </c>
      <c r="S227" s="301">
        <v>840</v>
      </c>
      <c r="T227" s="301">
        <v>420</v>
      </c>
      <c r="U227" s="317">
        <v>140</v>
      </c>
    </row>
    <row r="228" spans="1:21" s="2" customFormat="1" hidden="1" x14ac:dyDescent="0.5">
      <c r="A228" s="368">
        <v>43</v>
      </c>
      <c r="B228" s="316" t="s">
        <v>51</v>
      </c>
      <c r="C228" s="301" t="s">
        <v>51</v>
      </c>
      <c r="D228" s="301" t="s">
        <v>51</v>
      </c>
      <c r="E228" s="317" t="s">
        <v>51</v>
      </c>
      <c r="F228" s="301" t="s">
        <v>51</v>
      </c>
      <c r="G228" s="301" t="s">
        <v>51</v>
      </c>
      <c r="H228" s="301" t="s">
        <v>51</v>
      </c>
      <c r="I228" s="317" t="s">
        <v>51</v>
      </c>
      <c r="M228" s="368">
        <v>43</v>
      </c>
      <c r="N228" s="316">
        <v>1407</v>
      </c>
      <c r="O228" s="301">
        <v>704</v>
      </c>
      <c r="P228" s="301">
        <v>352</v>
      </c>
      <c r="Q228" s="317">
        <v>117</v>
      </c>
      <c r="R228" s="301">
        <v>1711</v>
      </c>
      <c r="S228" s="301">
        <v>856</v>
      </c>
      <c r="T228" s="301">
        <v>428</v>
      </c>
      <c r="U228" s="317">
        <v>143</v>
      </c>
    </row>
    <row r="229" spans="1:21" s="2" customFormat="1" hidden="1" x14ac:dyDescent="0.5">
      <c r="A229" s="368">
        <v>44</v>
      </c>
      <c r="B229" s="316" t="s">
        <v>51</v>
      </c>
      <c r="C229" s="301" t="s">
        <v>51</v>
      </c>
      <c r="D229" s="301" t="s">
        <v>51</v>
      </c>
      <c r="E229" s="317" t="s">
        <v>51</v>
      </c>
      <c r="F229" s="301" t="s">
        <v>51</v>
      </c>
      <c r="G229" s="301" t="s">
        <v>51</v>
      </c>
      <c r="H229" s="301" t="s">
        <v>51</v>
      </c>
      <c r="I229" s="317" t="s">
        <v>51</v>
      </c>
      <c r="M229" s="368">
        <v>44</v>
      </c>
      <c r="N229" s="316">
        <v>1440</v>
      </c>
      <c r="O229" s="301">
        <v>720</v>
      </c>
      <c r="P229" s="301">
        <v>360</v>
      </c>
      <c r="Q229" s="317">
        <v>120</v>
      </c>
      <c r="R229" s="301">
        <v>1728</v>
      </c>
      <c r="S229" s="301">
        <v>864</v>
      </c>
      <c r="T229" s="301">
        <v>432</v>
      </c>
      <c r="U229" s="317">
        <v>144</v>
      </c>
    </row>
    <row r="230" spans="1:21" s="2" customFormat="1" hidden="1" x14ac:dyDescent="0.5">
      <c r="A230" s="368">
        <v>45</v>
      </c>
      <c r="B230" s="316" t="s">
        <v>51</v>
      </c>
      <c r="C230" s="301" t="s">
        <v>51</v>
      </c>
      <c r="D230" s="301" t="s">
        <v>51</v>
      </c>
      <c r="E230" s="317" t="s">
        <v>51</v>
      </c>
      <c r="F230" s="301" t="s">
        <v>51</v>
      </c>
      <c r="G230" s="301" t="s">
        <v>51</v>
      </c>
      <c r="H230" s="301" t="s">
        <v>51</v>
      </c>
      <c r="I230" s="317" t="s">
        <v>51</v>
      </c>
      <c r="M230" s="368">
        <v>45</v>
      </c>
      <c r="N230" s="316">
        <v>1583</v>
      </c>
      <c r="O230" s="301">
        <v>792</v>
      </c>
      <c r="P230" s="301">
        <v>396</v>
      </c>
      <c r="Q230" s="317">
        <v>132</v>
      </c>
      <c r="R230" s="301">
        <v>1919</v>
      </c>
      <c r="S230" s="301">
        <v>960</v>
      </c>
      <c r="T230" s="301">
        <v>480</v>
      </c>
      <c r="U230" s="317">
        <v>160</v>
      </c>
    </row>
    <row r="231" spans="1:21" s="2" customFormat="1" hidden="1" x14ac:dyDescent="0.5">
      <c r="A231" s="368">
        <v>46</v>
      </c>
      <c r="B231" s="316" t="s">
        <v>51</v>
      </c>
      <c r="C231" s="301" t="s">
        <v>51</v>
      </c>
      <c r="D231" s="301" t="s">
        <v>51</v>
      </c>
      <c r="E231" s="317" t="s">
        <v>51</v>
      </c>
      <c r="F231" s="301" t="s">
        <v>51</v>
      </c>
      <c r="G231" s="301" t="s">
        <v>51</v>
      </c>
      <c r="H231" s="301" t="s">
        <v>51</v>
      </c>
      <c r="I231" s="317" t="s">
        <v>51</v>
      </c>
      <c r="M231" s="368">
        <v>46</v>
      </c>
      <c r="N231" s="316">
        <v>1616</v>
      </c>
      <c r="O231" s="301">
        <v>808</v>
      </c>
      <c r="P231" s="301">
        <v>404</v>
      </c>
      <c r="Q231" s="317">
        <v>135</v>
      </c>
      <c r="R231" s="301">
        <v>1952</v>
      </c>
      <c r="S231" s="301">
        <v>976</v>
      </c>
      <c r="T231" s="301">
        <v>488</v>
      </c>
      <c r="U231" s="317">
        <v>163</v>
      </c>
    </row>
    <row r="232" spans="1:21" s="2" customFormat="1" hidden="1" x14ac:dyDescent="0.5">
      <c r="A232" s="368">
        <v>47</v>
      </c>
      <c r="B232" s="316" t="s">
        <v>51</v>
      </c>
      <c r="C232" s="301" t="s">
        <v>51</v>
      </c>
      <c r="D232" s="301" t="s">
        <v>51</v>
      </c>
      <c r="E232" s="317" t="s">
        <v>51</v>
      </c>
      <c r="F232" s="301" t="s">
        <v>51</v>
      </c>
      <c r="G232" s="301" t="s">
        <v>51</v>
      </c>
      <c r="H232" s="301" t="s">
        <v>51</v>
      </c>
      <c r="I232" s="317" t="s">
        <v>51</v>
      </c>
      <c r="M232" s="368">
        <v>47</v>
      </c>
      <c r="N232" s="316">
        <v>1647</v>
      </c>
      <c r="O232" s="301">
        <v>824</v>
      </c>
      <c r="P232" s="301">
        <v>412</v>
      </c>
      <c r="Q232" s="317">
        <v>137</v>
      </c>
      <c r="R232" s="301">
        <v>1999</v>
      </c>
      <c r="S232" s="301">
        <v>1000</v>
      </c>
      <c r="T232" s="301">
        <v>500</v>
      </c>
      <c r="U232" s="317">
        <v>167</v>
      </c>
    </row>
    <row r="233" spans="1:21" s="2" customFormat="1" hidden="1" x14ac:dyDescent="0.5">
      <c r="A233" s="368">
        <v>48</v>
      </c>
      <c r="B233" s="316" t="s">
        <v>51</v>
      </c>
      <c r="C233" s="301" t="s">
        <v>51</v>
      </c>
      <c r="D233" s="301" t="s">
        <v>51</v>
      </c>
      <c r="E233" s="317" t="s">
        <v>51</v>
      </c>
      <c r="F233" s="301" t="s">
        <v>51</v>
      </c>
      <c r="G233" s="301" t="s">
        <v>51</v>
      </c>
      <c r="H233" s="301" t="s">
        <v>51</v>
      </c>
      <c r="I233" s="317" t="s">
        <v>51</v>
      </c>
      <c r="M233" s="368">
        <v>48</v>
      </c>
      <c r="N233" s="316">
        <v>1680</v>
      </c>
      <c r="O233" s="301">
        <v>840</v>
      </c>
      <c r="P233" s="301">
        <v>420</v>
      </c>
      <c r="Q233" s="317">
        <v>140</v>
      </c>
      <c r="R233" s="301">
        <v>2030</v>
      </c>
      <c r="S233" s="301">
        <v>1015</v>
      </c>
      <c r="T233" s="301">
        <v>508</v>
      </c>
      <c r="U233" s="317">
        <v>169</v>
      </c>
    </row>
    <row r="234" spans="1:21" s="2" customFormat="1" hidden="1" x14ac:dyDescent="0.5">
      <c r="A234" s="368">
        <v>49</v>
      </c>
      <c r="B234" s="316" t="s">
        <v>51</v>
      </c>
      <c r="C234" s="301" t="s">
        <v>51</v>
      </c>
      <c r="D234" s="301" t="s">
        <v>51</v>
      </c>
      <c r="E234" s="317" t="s">
        <v>51</v>
      </c>
      <c r="F234" s="301" t="s">
        <v>51</v>
      </c>
      <c r="G234" s="301" t="s">
        <v>51</v>
      </c>
      <c r="H234" s="301" t="s">
        <v>51</v>
      </c>
      <c r="I234" s="317" t="s">
        <v>51</v>
      </c>
      <c r="M234" s="368">
        <v>49</v>
      </c>
      <c r="N234" s="316">
        <v>1711</v>
      </c>
      <c r="O234" s="301">
        <v>856</v>
      </c>
      <c r="P234" s="301">
        <v>428</v>
      </c>
      <c r="Q234" s="317">
        <v>143</v>
      </c>
      <c r="R234" s="301">
        <v>2064</v>
      </c>
      <c r="S234" s="301">
        <v>1032</v>
      </c>
      <c r="T234" s="301">
        <v>516</v>
      </c>
      <c r="U234" s="317">
        <v>172</v>
      </c>
    </row>
    <row r="235" spans="1:21" s="2" customFormat="1" hidden="1" x14ac:dyDescent="0.5">
      <c r="A235" s="368">
        <v>50</v>
      </c>
      <c r="B235" s="316" t="s">
        <v>51</v>
      </c>
      <c r="C235" s="301" t="s">
        <v>51</v>
      </c>
      <c r="D235" s="301" t="s">
        <v>51</v>
      </c>
      <c r="E235" s="317" t="s">
        <v>51</v>
      </c>
      <c r="F235" s="301" t="s">
        <v>51</v>
      </c>
      <c r="G235" s="301" t="s">
        <v>51</v>
      </c>
      <c r="H235" s="301" t="s">
        <v>51</v>
      </c>
      <c r="I235" s="317" t="s">
        <v>51</v>
      </c>
      <c r="M235" s="368">
        <v>50</v>
      </c>
      <c r="N235" s="316">
        <v>1968</v>
      </c>
      <c r="O235" s="301">
        <v>984</v>
      </c>
      <c r="P235" s="301">
        <v>492</v>
      </c>
      <c r="Q235" s="317">
        <v>164</v>
      </c>
      <c r="R235" s="301">
        <v>2367</v>
      </c>
      <c r="S235" s="301">
        <v>1184</v>
      </c>
      <c r="T235" s="301">
        <v>592</v>
      </c>
      <c r="U235" s="317">
        <v>197</v>
      </c>
    </row>
    <row r="236" spans="1:21" s="2" customFormat="1" hidden="1" x14ac:dyDescent="0.5">
      <c r="A236" s="368">
        <v>51</v>
      </c>
      <c r="B236" s="316" t="s">
        <v>51</v>
      </c>
      <c r="C236" s="301" t="s">
        <v>51</v>
      </c>
      <c r="D236" s="301" t="s">
        <v>51</v>
      </c>
      <c r="E236" s="317" t="s">
        <v>51</v>
      </c>
      <c r="F236" s="301" t="s">
        <v>51</v>
      </c>
      <c r="G236" s="301" t="s">
        <v>51</v>
      </c>
      <c r="H236" s="301" t="s">
        <v>51</v>
      </c>
      <c r="I236" s="317" t="s">
        <v>51</v>
      </c>
      <c r="M236" s="368">
        <v>51</v>
      </c>
      <c r="N236" s="316">
        <v>1999</v>
      </c>
      <c r="O236" s="301">
        <v>1000</v>
      </c>
      <c r="P236" s="301">
        <v>500</v>
      </c>
      <c r="Q236" s="317">
        <v>167</v>
      </c>
      <c r="R236" s="301">
        <v>2415</v>
      </c>
      <c r="S236" s="301">
        <v>1208</v>
      </c>
      <c r="T236" s="301">
        <v>604</v>
      </c>
      <c r="U236" s="317">
        <v>201</v>
      </c>
    </row>
    <row r="237" spans="1:21" s="2" customFormat="1" hidden="1" x14ac:dyDescent="0.5">
      <c r="A237" s="368">
        <v>52</v>
      </c>
      <c r="B237" s="316" t="s">
        <v>51</v>
      </c>
      <c r="C237" s="301" t="s">
        <v>51</v>
      </c>
      <c r="D237" s="301" t="s">
        <v>51</v>
      </c>
      <c r="E237" s="317" t="s">
        <v>51</v>
      </c>
      <c r="F237" s="301" t="s">
        <v>51</v>
      </c>
      <c r="G237" s="301" t="s">
        <v>51</v>
      </c>
      <c r="H237" s="301" t="s">
        <v>51</v>
      </c>
      <c r="I237" s="317" t="s">
        <v>51</v>
      </c>
      <c r="M237" s="368">
        <v>52</v>
      </c>
      <c r="N237" s="316">
        <v>2030</v>
      </c>
      <c r="O237" s="301">
        <v>1015</v>
      </c>
      <c r="P237" s="301">
        <v>508</v>
      </c>
      <c r="Q237" s="317">
        <v>169</v>
      </c>
      <c r="R237" s="301">
        <v>2463</v>
      </c>
      <c r="S237" s="301">
        <v>1232</v>
      </c>
      <c r="T237" s="301">
        <v>616</v>
      </c>
      <c r="U237" s="317">
        <v>205</v>
      </c>
    </row>
    <row r="238" spans="1:21" s="2" customFormat="1" hidden="1" x14ac:dyDescent="0.5">
      <c r="A238" s="368">
        <v>53</v>
      </c>
      <c r="B238" s="316" t="s">
        <v>51</v>
      </c>
      <c r="C238" s="301" t="s">
        <v>51</v>
      </c>
      <c r="D238" s="301" t="s">
        <v>51</v>
      </c>
      <c r="E238" s="317" t="s">
        <v>51</v>
      </c>
      <c r="F238" s="301" t="s">
        <v>51</v>
      </c>
      <c r="G238" s="301" t="s">
        <v>51</v>
      </c>
      <c r="H238" s="301" t="s">
        <v>51</v>
      </c>
      <c r="I238" s="317" t="s">
        <v>51</v>
      </c>
      <c r="M238" s="368">
        <v>53</v>
      </c>
      <c r="N238" s="316">
        <v>2080</v>
      </c>
      <c r="O238" s="301">
        <v>1040</v>
      </c>
      <c r="P238" s="301">
        <v>520</v>
      </c>
      <c r="Q238" s="317">
        <v>173</v>
      </c>
      <c r="R238" s="301">
        <v>2511</v>
      </c>
      <c r="S238" s="301">
        <v>1256</v>
      </c>
      <c r="T238" s="301">
        <v>628</v>
      </c>
      <c r="U238" s="317">
        <v>209</v>
      </c>
    </row>
    <row r="239" spans="1:21" s="2" customFormat="1" hidden="1" x14ac:dyDescent="0.5">
      <c r="A239" s="368">
        <v>54</v>
      </c>
      <c r="B239" s="316" t="s">
        <v>51</v>
      </c>
      <c r="C239" s="301" t="s">
        <v>51</v>
      </c>
      <c r="D239" s="301" t="s">
        <v>51</v>
      </c>
      <c r="E239" s="317" t="s">
        <v>51</v>
      </c>
      <c r="F239" s="301" t="s">
        <v>51</v>
      </c>
      <c r="G239" s="301" t="s">
        <v>51</v>
      </c>
      <c r="H239" s="301" t="s">
        <v>51</v>
      </c>
      <c r="I239" s="317" t="s">
        <v>51</v>
      </c>
      <c r="M239" s="368">
        <v>54</v>
      </c>
      <c r="N239" s="316">
        <v>2112</v>
      </c>
      <c r="O239" s="301">
        <v>1056</v>
      </c>
      <c r="P239" s="301">
        <v>528</v>
      </c>
      <c r="Q239" s="317">
        <v>176</v>
      </c>
      <c r="R239" s="301">
        <v>2559</v>
      </c>
      <c r="S239" s="301">
        <v>1280</v>
      </c>
      <c r="T239" s="301">
        <v>640</v>
      </c>
      <c r="U239" s="317">
        <v>213</v>
      </c>
    </row>
    <row r="240" spans="1:21" s="2" customFormat="1" hidden="1" x14ac:dyDescent="0.5">
      <c r="A240" s="368">
        <v>55</v>
      </c>
      <c r="B240" s="316" t="s">
        <v>51</v>
      </c>
      <c r="C240" s="301" t="s">
        <v>51</v>
      </c>
      <c r="D240" s="301" t="s">
        <v>51</v>
      </c>
      <c r="E240" s="317" t="s">
        <v>51</v>
      </c>
      <c r="F240" s="301" t="s">
        <v>51</v>
      </c>
      <c r="G240" s="301" t="s">
        <v>51</v>
      </c>
      <c r="H240" s="301" t="s">
        <v>51</v>
      </c>
      <c r="I240" s="317" t="s">
        <v>51</v>
      </c>
      <c r="M240" s="368">
        <v>55</v>
      </c>
      <c r="N240" s="316">
        <v>2351</v>
      </c>
      <c r="O240" s="301">
        <v>1176</v>
      </c>
      <c r="P240" s="301">
        <v>588</v>
      </c>
      <c r="Q240" s="317">
        <v>196</v>
      </c>
      <c r="R240" s="301">
        <v>2847</v>
      </c>
      <c r="S240" s="301">
        <v>1424</v>
      </c>
      <c r="T240" s="301">
        <v>712</v>
      </c>
      <c r="U240" s="317">
        <v>237</v>
      </c>
    </row>
    <row r="241" spans="1:21" s="2" customFormat="1" hidden="1" x14ac:dyDescent="0.5">
      <c r="A241" s="368">
        <v>56</v>
      </c>
      <c r="B241" s="316" t="s">
        <v>51</v>
      </c>
      <c r="C241" s="301" t="s">
        <v>51</v>
      </c>
      <c r="D241" s="301" t="s">
        <v>51</v>
      </c>
      <c r="E241" s="317" t="s">
        <v>51</v>
      </c>
      <c r="F241" s="301" t="s">
        <v>51</v>
      </c>
      <c r="G241" s="301" t="s">
        <v>51</v>
      </c>
      <c r="H241" s="301" t="s">
        <v>51</v>
      </c>
      <c r="I241" s="317" t="s">
        <v>51</v>
      </c>
      <c r="M241" s="368">
        <v>56</v>
      </c>
      <c r="N241" s="316">
        <v>2400</v>
      </c>
      <c r="O241" s="301">
        <v>1200</v>
      </c>
      <c r="P241" s="301">
        <v>600</v>
      </c>
      <c r="Q241" s="317">
        <v>200</v>
      </c>
      <c r="R241" s="301">
        <v>2894</v>
      </c>
      <c r="S241" s="301">
        <v>1447</v>
      </c>
      <c r="T241" s="301">
        <v>724</v>
      </c>
      <c r="U241" s="317">
        <v>241</v>
      </c>
    </row>
    <row r="242" spans="1:21" s="2" customFormat="1" hidden="1" x14ac:dyDescent="0.5">
      <c r="A242" s="368">
        <v>57</v>
      </c>
      <c r="B242" s="316" t="s">
        <v>51</v>
      </c>
      <c r="C242" s="301" t="s">
        <v>51</v>
      </c>
      <c r="D242" s="301" t="s">
        <v>51</v>
      </c>
      <c r="E242" s="317" t="s">
        <v>51</v>
      </c>
      <c r="F242" s="301" t="s">
        <v>51</v>
      </c>
      <c r="G242" s="301" t="s">
        <v>51</v>
      </c>
      <c r="H242" s="301" t="s">
        <v>51</v>
      </c>
      <c r="I242" s="317" t="s">
        <v>51</v>
      </c>
      <c r="M242" s="368">
        <v>57</v>
      </c>
      <c r="N242" s="316">
        <v>2447</v>
      </c>
      <c r="O242" s="301">
        <v>1224</v>
      </c>
      <c r="P242" s="301">
        <v>612</v>
      </c>
      <c r="Q242" s="317">
        <v>204</v>
      </c>
      <c r="R242" s="301">
        <v>2959</v>
      </c>
      <c r="S242" s="301">
        <v>1480</v>
      </c>
      <c r="T242" s="301">
        <v>740</v>
      </c>
      <c r="U242" s="317">
        <v>246</v>
      </c>
    </row>
    <row r="243" spans="1:21" s="2" customFormat="1" hidden="1" x14ac:dyDescent="0.5">
      <c r="A243" s="368">
        <v>58</v>
      </c>
      <c r="B243" s="316" t="s">
        <v>51</v>
      </c>
      <c r="C243" s="301" t="s">
        <v>51</v>
      </c>
      <c r="D243" s="301" t="s">
        <v>51</v>
      </c>
      <c r="E243" s="317" t="s">
        <v>51</v>
      </c>
      <c r="F243" s="301" t="s">
        <v>51</v>
      </c>
      <c r="G243" s="301" t="s">
        <v>51</v>
      </c>
      <c r="H243" s="301" t="s">
        <v>51</v>
      </c>
      <c r="I243" s="317" t="s">
        <v>51</v>
      </c>
      <c r="M243" s="368">
        <v>58</v>
      </c>
      <c r="N243" s="316">
        <v>2479</v>
      </c>
      <c r="O243" s="301">
        <v>1240</v>
      </c>
      <c r="P243" s="301">
        <v>620</v>
      </c>
      <c r="Q243" s="317">
        <v>207</v>
      </c>
      <c r="R243" s="301">
        <v>3007</v>
      </c>
      <c r="S243" s="301">
        <v>1504</v>
      </c>
      <c r="T243" s="301">
        <v>752</v>
      </c>
      <c r="U243" s="317">
        <v>250</v>
      </c>
    </row>
    <row r="244" spans="1:21" s="2" customFormat="1" hidden="1" x14ac:dyDescent="0.5">
      <c r="A244" s="368">
        <v>59</v>
      </c>
      <c r="B244" s="316" t="s">
        <v>51</v>
      </c>
      <c r="C244" s="301" t="s">
        <v>51</v>
      </c>
      <c r="D244" s="301" t="s">
        <v>51</v>
      </c>
      <c r="E244" s="317" t="s">
        <v>51</v>
      </c>
      <c r="F244" s="301" t="s">
        <v>51</v>
      </c>
      <c r="G244" s="301" t="s">
        <v>51</v>
      </c>
      <c r="H244" s="301" t="s">
        <v>51</v>
      </c>
      <c r="I244" s="317" t="s">
        <v>51</v>
      </c>
      <c r="M244" s="368">
        <v>59</v>
      </c>
      <c r="N244" s="316">
        <v>2528</v>
      </c>
      <c r="O244" s="301">
        <v>1264</v>
      </c>
      <c r="P244" s="301">
        <v>632</v>
      </c>
      <c r="Q244" s="317">
        <v>211</v>
      </c>
      <c r="R244" s="301">
        <v>3070</v>
      </c>
      <c r="S244" s="301">
        <v>1535</v>
      </c>
      <c r="T244" s="301">
        <v>768</v>
      </c>
      <c r="U244" s="317">
        <v>256</v>
      </c>
    </row>
    <row r="245" spans="1:21" s="2" customFormat="1" hidden="1" x14ac:dyDescent="0.5">
      <c r="A245" s="368">
        <v>60</v>
      </c>
      <c r="B245" s="316" t="s">
        <v>51</v>
      </c>
      <c r="C245" s="301" t="s">
        <v>51</v>
      </c>
      <c r="D245" s="301" t="s">
        <v>51</v>
      </c>
      <c r="E245" s="317" t="s">
        <v>51</v>
      </c>
      <c r="F245" s="301" t="s">
        <v>51</v>
      </c>
      <c r="G245" s="301" t="s">
        <v>51</v>
      </c>
      <c r="H245" s="301" t="s">
        <v>51</v>
      </c>
      <c r="I245" s="317" t="s">
        <v>51</v>
      </c>
      <c r="M245" s="368">
        <v>60</v>
      </c>
      <c r="N245" s="316">
        <v>2751</v>
      </c>
      <c r="O245" s="301">
        <v>1376</v>
      </c>
      <c r="P245" s="301">
        <v>688</v>
      </c>
      <c r="Q245" s="317">
        <v>229</v>
      </c>
      <c r="R245" s="301">
        <v>3631</v>
      </c>
      <c r="S245" s="301">
        <v>1816</v>
      </c>
      <c r="T245" s="301">
        <v>908</v>
      </c>
      <c r="U245" s="317">
        <v>302</v>
      </c>
    </row>
    <row r="246" spans="1:21" s="2" customFormat="1" hidden="1" x14ac:dyDescent="0.5">
      <c r="A246" s="368">
        <v>61</v>
      </c>
      <c r="B246" s="316" t="s">
        <v>51</v>
      </c>
      <c r="C246" s="301" t="s">
        <v>51</v>
      </c>
      <c r="D246" s="301" t="s">
        <v>51</v>
      </c>
      <c r="E246" s="317" t="s">
        <v>51</v>
      </c>
      <c r="F246" s="301" t="s">
        <v>51</v>
      </c>
      <c r="G246" s="301" t="s">
        <v>51</v>
      </c>
      <c r="H246" s="301" t="s">
        <v>51</v>
      </c>
      <c r="I246" s="317" t="s">
        <v>51</v>
      </c>
      <c r="M246" s="368">
        <v>61</v>
      </c>
      <c r="N246" s="316">
        <v>2799</v>
      </c>
      <c r="O246" s="301">
        <v>1400</v>
      </c>
      <c r="P246" s="301">
        <v>700</v>
      </c>
      <c r="Q246" s="317">
        <v>233</v>
      </c>
      <c r="R246" s="301">
        <v>3694</v>
      </c>
      <c r="S246" s="301">
        <v>1847</v>
      </c>
      <c r="T246" s="301">
        <v>924</v>
      </c>
      <c r="U246" s="317">
        <v>308</v>
      </c>
    </row>
    <row r="247" spans="1:21" s="2" customFormat="1" hidden="1" x14ac:dyDescent="0.5">
      <c r="A247" s="368">
        <v>62</v>
      </c>
      <c r="B247" s="316" t="s">
        <v>51</v>
      </c>
      <c r="C247" s="301" t="s">
        <v>51</v>
      </c>
      <c r="D247" s="301" t="s">
        <v>51</v>
      </c>
      <c r="E247" s="317" t="s">
        <v>51</v>
      </c>
      <c r="F247" s="301" t="s">
        <v>51</v>
      </c>
      <c r="G247" s="301" t="s">
        <v>51</v>
      </c>
      <c r="H247" s="301" t="s">
        <v>51</v>
      </c>
      <c r="I247" s="317" t="s">
        <v>51</v>
      </c>
      <c r="M247" s="368">
        <v>62</v>
      </c>
      <c r="N247" s="316">
        <v>2863</v>
      </c>
      <c r="O247" s="301">
        <v>1432</v>
      </c>
      <c r="P247" s="301">
        <v>716</v>
      </c>
      <c r="Q247" s="317">
        <v>238</v>
      </c>
      <c r="R247" s="301">
        <v>3775</v>
      </c>
      <c r="S247" s="301">
        <v>1888</v>
      </c>
      <c r="T247" s="301">
        <v>944</v>
      </c>
      <c r="U247" s="317">
        <v>314</v>
      </c>
    </row>
    <row r="248" spans="1:21" s="2" customFormat="1" hidden="1" x14ac:dyDescent="0.5">
      <c r="A248" s="368">
        <v>63</v>
      </c>
      <c r="B248" s="316" t="s">
        <v>51</v>
      </c>
      <c r="C248" s="301" t="s">
        <v>51</v>
      </c>
      <c r="D248" s="301" t="s">
        <v>51</v>
      </c>
      <c r="E248" s="317" t="s">
        <v>51</v>
      </c>
      <c r="F248" s="301" t="s">
        <v>51</v>
      </c>
      <c r="G248" s="301" t="s">
        <v>51</v>
      </c>
      <c r="H248" s="301" t="s">
        <v>51</v>
      </c>
      <c r="I248" s="317" t="s">
        <v>51</v>
      </c>
      <c r="M248" s="368">
        <v>63</v>
      </c>
      <c r="N248" s="316">
        <v>2911</v>
      </c>
      <c r="O248" s="301">
        <v>1456</v>
      </c>
      <c r="P248" s="301">
        <v>728</v>
      </c>
      <c r="Q248" s="317">
        <v>242</v>
      </c>
      <c r="R248" s="301">
        <v>3839</v>
      </c>
      <c r="S248" s="301">
        <v>1920</v>
      </c>
      <c r="T248" s="301">
        <v>960</v>
      </c>
      <c r="U248" s="317">
        <v>320</v>
      </c>
    </row>
    <row r="249" spans="1:21" s="2" customFormat="1" hidden="1" x14ac:dyDescent="0.5">
      <c r="A249" s="368">
        <v>64</v>
      </c>
      <c r="B249" s="316" t="s">
        <v>51</v>
      </c>
      <c r="C249" s="301" t="s">
        <v>51</v>
      </c>
      <c r="D249" s="301" t="s">
        <v>51</v>
      </c>
      <c r="E249" s="317" t="s">
        <v>51</v>
      </c>
      <c r="F249" s="301" t="s">
        <v>51</v>
      </c>
      <c r="G249" s="301" t="s">
        <v>51</v>
      </c>
      <c r="H249" s="301" t="s">
        <v>51</v>
      </c>
      <c r="I249" s="317" t="s">
        <v>51</v>
      </c>
      <c r="M249" s="368">
        <v>64</v>
      </c>
      <c r="N249" s="316">
        <v>2959</v>
      </c>
      <c r="O249" s="301">
        <v>1480</v>
      </c>
      <c r="P249" s="301">
        <v>740</v>
      </c>
      <c r="Q249" s="317">
        <v>246</v>
      </c>
      <c r="R249" s="301">
        <v>3903</v>
      </c>
      <c r="S249" s="301">
        <v>1952</v>
      </c>
      <c r="T249" s="301">
        <v>976</v>
      </c>
      <c r="U249" s="317">
        <v>325</v>
      </c>
    </row>
    <row r="250" spans="1:21" s="2" customFormat="1" hidden="1" x14ac:dyDescent="0.5">
      <c r="A250" s="368">
        <v>65</v>
      </c>
      <c r="B250" s="316" t="s">
        <v>51</v>
      </c>
      <c r="C250" s="301" t="s">
        <v>51</v>
      </c>
      <c r="D250" s="301" t="s">
        <v>51</v>
      </c>
      <c r="E250" s="317" t="s">
        <v>51</v>
      </c>
      <c r="F250" s="301" t="s">
        <v>51</v>
      </c>
      <c r="G250" s="301" t="s">
        <v>51</v>
      </c>
      <c r="H250" s="301" t="s">
        <v>51</v>
      </c>
      <c r="I250" s="317" t="s">
        <v>51</v>
      </c>
      <c r="M250" s="368">
        <v>65</v>
      </c>
      <c r="N250" s="316">
        <v>3663</v>
      </c>
      <c r="O250" s="301">
        <v>1832</v>
      </c>
      <c r="P250" s="301">
        <v>916</v>
      </c>
      <c r="Q250" s="317">
        <v>305</v>
      </c>
      <c r="R250" s="301">
        <v>4846</v>
      </c>
      <c r="S250" s="301">
        <v>2423</v>
      </c>
      <c r="T250" s="301">
        <v>1212</v>
      </c>
      <c r="U250" s="317">
        <v>404</v>
      </c>
    </row>
    <row r="251" spans="1:21" s="2" customFormat="1" hidden="1" x14ac:dyDescent="0.5">
      <c r="A251" s="368">
        <v>66</v>
      </c>
      <c r="B251" s="316" t="s">
        <v>51</v>
      </c>
      <c r="C251" s="301" t="s">
        <v>51</v>
      </c>
      <c r="D251" s="301" t="s">
        <v>51</v>
      </c>
      <c r="E251" s="317" t="s">
        <v>51</v>
      </c>
      <c r="F251" s="301" t="s">
        <v>51</v>
      </c>
      <c r="G251" s="301" t="s">
        <v>51</v>
      </c>
      <c r="H251" s="301" t="s">
        <v>51</v>
      </c>
      <c r="I251" s="317" t="s">
        <v>51</v>
      </c>
      <c r="M251" s="368">
        <v>66</v>
      </c>
      <c r="N251" s="316">
        <v>3742</v>
      </c>
      <c r="O251" s="301">
        <v>1871</v>
      </c>
      <c r="P251" s="301">
        <v>936</v>
      </c>
      <c r="Q251" s="317">
        <v>312</v>
      </c>
      <c r="R251" s="301">
        <v>4942</v>
      </c>
      <c r="S251" s="301">
        <v>2471</v>
      </c>
      <c r="T251" s="301">
        <v>1236</v>
      </c>
      <c r="U251" s="317">
        <v>412</v>
      </c>
    </row>
    <row r="252" spans="1:21" s="2" customFormat="1" hidden="1" x14ac:dyDescent="0.5">
      <c r="A252" s="368">
        <v>67</v>
      </c>
      <c r="B252" s="316" t="s">
        <v>51</v>
      </c>
      <c r="C252" s="301" t="s">
        <v>51</v>
      </c>
      <c r="D252" s="301" t="s">
        <v>51</v>
      </c>
      <c r="E252" s="317" t="s">
        <v>51</v>
      </c>
      <c r="F252" s="301" t="s">
        <v>51</v>
      </c>
      <c r="G252" s="301" t="s">
        <v>51</v>
      </c>
      <c r="H252" s="301" t="s">
        <v>51</v>
      </c>
      <c r="I252" s="317" t="s">
        <v>51</v>
      </c>
      <c r="M252" s="368">
        <v>67</v>
      </c>
      <c r="N252" s="316">
        <v>3806</v>
      </c>
      <c r="O252" s="301">
        <v>1903</v>
      </c>
      <c r="P252" s="301">
        <v>952</v>
      </c>
      <c r="Q252" s="317">
        <v>317</v>
      </c>
      <c r="R252" s="301">
        <v>5021</v>
      </c>
      <c r="S252" s="301">
        <v>2511</v>
      </c>
      <c r="T252" s="301">
        <v>1255</v>
      </c>
      <c r="U252" s="317">
        <v>418</v>
      </c>
    </row>
    <row r="253" spans="1:21" s="2" customFormat="1" hidden="1" x14ac:dyDescent="0.5">
      <c r="A253" s="368">
        <v>68</v>
      </c>
      <c r="B253" s="316" t="s">
        <v>51</v>
      </c>
      <c r="C253" s="301" t="s">
        <v>51</v>
      </c>
      <c r="D253" s="301" t="s">
        <v>51</v>
      </c>
      <c r="E253" s="317" t="s">
        <v>51</v>
      </c>
      <c r="F253" s="301" t="s">
        <v>51</v>
      </c>
      <c r="G253" s="301" t="s">
        <v>51</v>
      </c>
      <c r="H253" s="301" t="s">
        <v>51</v>
      </c>
      <c r="I253" s="317" t="s">
        <v>51</v>
      </c>
      <c r="M253" s="368">
        <v>68</v>
      </c>
      <c r="N253" s="316">
        <v>3886</v>
      </c>
      <c r="O253" s="301">
        <v>1943</v>
      </c>
      <c r="P253" s="301">
        <v>972</v>
      </c>
      <c r="Q253" s="317">
        <v>324</v>
      </c>
      <c r="R253" s="301">
        <v>5117</v>
      </c>
      <c r="S253" s="301">
        <v>2559</v>
      </c>
      <c r="T253" s="301">
        <v>1279</v>
      </c>
      <c r="U253" s="317">
        <v>426</v>
      </c>
    </row>
    <row r="254" spans="1:21" s="2" customFormat="1" hidden="1" x14ac:dyDescent="0.5">
      <c r="A254" s="368">
        <v>69</v>
      </c>
      <c r="B254" s="316" t="s">
        <v>51</v>
      </c>
      <c r="C254" s="301" t="s">
        <v>51</v>
      </c>
      <c r="D254" s="301" t="s">
        <v>51</v>
      </c>
      <c r="E254" s="317" t="s">
        <v>51</v>
      </c>
      <c r="F254" s="301" t="s">
        <v>51</v>
      </c>
      <c r="G254" s="301" t="s">
        <v>51</v>
      </c>
      <c r="H254" s="301" t="s">
        <v>51</v>
      </c>
      <c r="I254" s="317" t="s">
        <v>51</v>
      </c>
      <c r="M254" s="368">
        <v>69</v>
      </c>
      <c r="N254" s="316">
        <v>3951</v>
      </c>
      <c r="O254" s="301">
        <v>1976</v>
      </c>
      <c r="P254" s="301">
        <v>988</v>
      </c>
      <c r="Q254" s="317">
        <v>329</v>
      </c>
      <c r="R254" s="301">
        <v>5214</v>
      </c>
      <c r="S254" s="301">
        <v>2607</v>
      </c>
      <c r="T254" s="301">
        <v>1304</v>
      </c>
      <c r="U254" s="317">
        <v>434</v>
      </c>
    </row>
    <row r="255" spans="1:21" s="2" customFormat="1" hidden="1" x14ac:dyDescent="0.5">
      <c r="A255" s="368">
        <v>70</v>
      </c>
      <c r="B255" s="316" t="s">
        <v>51</v>
      </c>
      <c r="C255" s="301" t="s">
        <v>51</v>
      </c>
      <c r="D255" s="301" t="s">
        <v>51</v>
      </c>
      <c r="E255" s="317" t="s">
        <v>51</v>
      </c>
      <c r="F255" s="301" t="s">
        <v>51</v>
      </c>
      <c r="G255" s="301" t="s">
        <v>51</v>
      </c>
      <c r="H255" s="301" t="s">
        <v>51</v>
      </c>
      <c r="I255" s="317" t="s">
        <v>51</v>
      </c>
      <c r="M255" s="368">
        <v>70</v>
      </c>
      <c r="N255" s="316">
        <v>4767</v>
      </c>
      <c r="O255" s="301">
        <v>2384</v>
      </c>
      <c r="P255" s="301">
        <v>1192</v>
      </c>
      <c r="Q255" s="317">
        <v>397</v>
      </c>
      <c r="R255" s="301">
        <v>6303</v>
      </c>
      <c r="S255" s="301">
        <v>3152</v>
      </c>
      <c r="T255" s="301">
        <v>1576</v>
      </c>
      <c r="U255" s="317">
        <v>525</v>
      </c>
    </row>
    <row r="256" spans="1:21" s="2" customFormat="1" hidden="1" x14ac:dyDescent="0.5">
      <c r="A256" s="368">
        <v>71</v>
      </c>
      <c r="B256" s="316" t="s">
        <v>51</v>
      </c>
      <c r="C256" s="301" t="s">
        <v>51</v>
      </c>
      <c r="D256" s="301" t="s">
        <v>51</v>
      </c>
      <c r="E256" s="317" t="s">
        <v>51</v>
      </c>
      <c r="F256" s="301" t="s">
        <v>51</v>
      </c>
      <c r="G256" s="301" t="s">
        <v>51</v>
      </c>
      <c r="H256" s="301" t="s">
        <v>51</v>
      </c>
      <c r="I256" s="317" t="s">
        <v>51</v>
      </c>
      <c r="M256" s="368">
        <v>71</v>
      </c>
      <c r="N256" s="316">
        <v>4863</v>
      </c>
      <c r="O256" s="301">
        <v>2432</v>
      </c>
      <c r="P256" s="301">
        <v>1216</v>
      </c>
      <c r="Q256" s="317">
        <v>405</v>
      </c>
      <c r="R256" s="301">
        <v>6414</v>
      </c>
      <c r="S256" s="301">
        <v>3207</v>
      </c>
      <c r="T256" s="301">
        <v>1604</v>
      </c>
      <c r="U256" s="317">
        <v>534</v>
      </c>
    </row>
    <row r="257" spans="1:128" s="2" customFormat="1" hidden="1" x14ac:dyDescent="0.5">
      <c r="A257" s="368">
        <v>72</v>
      </c>
      <c r="B257" s="316" t="s">
        <v>51</v>
      </c>
      <c r="C257" s="301" t="s">
        <v>51</v>
      </c>
      <c r="D257" s="301" t="s">
        <v>51</v>
      </c>
      <c r="E257" s="317" t="s">
        <v>51</v>
      </c>
      <c r="F257" s="301" t="s">
        <v>51</v>
      </c>
      <c r="G257" s="301" t="s">
        <v>51</v>
      </c>
      <c r="H257" s="301" t="s">
        <v>51</v>
      </c>
      <c r="I257" s="317" t="s">
        <v>51</v>
      </c>
      <c r="M257" s="368">
        <v>72</v>
      </c>
      <c r="N257" s="316">
        <v>4958</v>
      </c>
      <c r="O257" s="301">
        <v>2479</v>
      </c>
      <c r="P257" s="301">
        <v>1240</v>
      </c>
      <c r="Q257" s="317">
        <v>413</v>
      </c>
      <c r="R257" s="301">
        <v>6541</v>
      </c>
      <c r="S257" s="301">
        <v>3271</v>
      </c>
      <c r="T257" s="301">
        <v>1635</v>
      </c>
      <c r="U257" s="317">
        <v>545</v>
      </c>
    </row>
    <row r="258" spans="1:128" s="2" customFormat="1" hidden="1" x14ac:dyDescent="0.5">
      <c r="A258" s="368">
        <v>73</v>
      </c>
      <c r="B258" s="316" t="s">
        <v>51</v>
      </c>
      <c r="C258" s="301" t="s">
        <v>51</v>
      </c>
      <c r="D258" s="301" t="s">
        <v>51</v>
      </c>
      <c r="E258" s="317" t="s">
        <v>51</v>
      </c>
      <c r="F258" s="301" t="s">
        <v>51</v>
      </c>
      <c r="G258" s="301" t="s">
        <v>51</v>
      </c>
      <c r="H258" s="301" t="s">
        <v>51</v>
      </c>
      <c r="I258" s="317" t="s">
        <v>51</v>
      </c>
      <c r="M258" s="368">
        <v>73</v>
      </c>
      <c r="N258" s="316">
        <v>5039</v>
      </c>
      <c r="O258" s="301">
        <v>2520</v>
      </c>
      <c r="P258" s="301">
        <v>1260</v>
      </c>
      <c r="Q258" s="317">
        <v>420</v>
      </c>
      <c r="R258" s="301">
        <v>6654</v>
      </c>
      <c r="S258" s="301">
        <v>3327</v>
      </c>
      <c r="T258" s="301">
        <v>1664</v>
      </c>
      <c r="U258" s="317">
        <v>554</v>
      </c>
    </row>
    <row r="259" spans="1:128" s="2" customFormat="1" hidden="1" x14ac:dyDescent="0.5">
      <c r="A259" s="368">
        <v>74</v>
      </c>
      <c r="B259" s="316" t="s">
        <v>51</v>
      </c>
      <c r="C259" s="301" t="s">
        <v>51</v>
      </c>
      <c r="D259" s="301" t="s">
        <v>51</v>
      </c>
      <c r="E259" s="317" t="s">
        <v>51</v>
      </c>
      <c r="F259" s="301" t="s">
        <v>51</v>
      </c>
      <c r="G259" s="301" t="s">
        <v>51</v>
      </c>
      <c r="H259" s="301" t="s">
        <v>51</v>
      </c>
      <c r="I259" s="317" t="s">
        <v>51</v>
      </c>
      <c r="M259" s="368">
        <v>74</v>
      </c>
      <c r="N259" s="316">
        <v>5134</v>
      </c>
      <c r="O259" s="301">
        <v>2567</v>
      </c>
      <c r="P259" s="301">
        <v>1284</v>
      </c>
      <c r="Q259" s="317">
        <v>428</v>
      </c>
      <c r="R259" s="301">
        <v>6780</v>
      </c>
      <c r="S259" s="301">
        <v>3390</v>
      </c>
      <c r="T259" s="301">
        <v>1695</v>
      </c>
      <c r="U259" s="317">
        <v>565</v>
      </c>
    </row>
    <row r="260" spans="1:128" s="2" customFormat="1" hidden="1" x14ac:dyDescent="0.5">
      <c r="A260" s="368">
        <v>75</v>
      </c>
      <c r="B260" s="316" t="s">
        <v>51</v>
      </c>
      <c r="C260" s="301" t="s">
        <v>51</v>
      </c>
      <c r="D260" s="301" t="s">
        <v>51</v>
      </c>
      <c r="E260" s="317" t="s">
        <v>51</v>
      </c>
      <c r="F260" s="301" t="s">
        <v>51</v>
      </c>
      <c r="G260" s="301" t="s">
        <v>51</v>
      </c>
      <c r="H260" s="301" t="s">
        <v>51</v>
      </c>
      <c r="I260" s="317" t="s">
        <v>51</v>
      </c>
      <c r="M260" s="368">
        <v>75</v>
      </c>
      <c r="N260" s="316">
        <v>6205</v>
      </c>
      <c r="O260" s="301">
        <v>3103</v>
      </c>
      <c r="P260" s="301">
        <v>1551</v>
      </c>
      <c r="Q260" s="317">
        <v>517</v>
      </c>
      <c r="R260" s="301">
        <v>8190</v>
      </c>
      <c r="S260" s="301">
        <v>4095</v>
      </c>
      <c r="T260" s="301">
        <v>2048</v>
      </c>
      <c r="U260" s="317">
        <v>682</v>
      </c>
    </row>
    <row r="261" spans="1:128" s="2" customFormat="1" hidden="1" x14ac:dyDescent="0.5">
      <c r="A261" s="368">
        <v>76</v>
      </c>
      <c r="B261" s="316" t="s">
        <v>51</v>
      </c>
      <c r="C261" s="301" t="s">
        <v>51</v>
      </c>
      <c r="D261" s="301" t="s">
        <v>51</v>
      </c>
      <c r="E261" s="317" t="s">
        <v>51</v>
      </c>
      <c r="F261" s="301" t="s">
        <v>51</v>
      </c>
      <c r="G261" s="301" t="s">
        <v>51</v>
      </c>
      <c r="H261" s="301" t="s">
        <v>51</v>
      </c>
      <c r="I261" s="317" t="s">
        <v>51</v>
      </c>
      <c r="M261" s="368">
        <v>76</v>
      </c>
      <c r="N261" s="316">
        <v>6317</v>
      </c>
      <c r="O261" s="301">
        <v>3159</v>
      </c>
      <c r="P261" s="301">
        <v>1579</v>
      </c>
      <c r="Q261" s="317">
        <v>526</v>
      </c>
      <c r="R261" s="301">
        <v>8350</v>
      </c>
      <c r="S261" s="301">
        <v>4175</v>
      </c>
      <c r="T261" s="301">
        <v>2088</v>
      </c>
      <c r="U261" s="317">
        <v>696</v>
      </c>
    </row>
    <row r="262" spans="1:128" s="2" customFormat="1" hidden="1" x14ac:dyDescent="0.5">
      <c r="A262" s="368">
        <v>77</v>
      </c>
      <c r="B262" s="316" t="s">
        <v>51</v>
      </c>
      <c r="C262" s="301" t="s">
        <v>51</v>
      </c>
      <c r="D262" s="301" t="s">
        <v>51</v>
      </c>
      <c r="E262" s="317" t="s">
        <v>51</v>
      </c>
      <c r="F262" s="301" t="s">
        <v>51</v>
      </c>
      <c r="G262" s="301" t="s">
        <v>51</v>
      </c>
      <c r="H262" s="301" t="s">
        <v>51</v>
      </c>
      <c r="I262" s="317" t="s">
        <v>51</v>
      </c>
      <c r="M262" s="368">
        <v>77</v>
      </c>
      <c r="N262" s="316">
        <v>6445</v>
      </c>
      <c r="O262" s="301">
        <v>3223</v>
      </c>
      <c r="P262" s="301">
        <v>1611</v>
      </c>
      <c r="Q262" s="317">
        <v>537</v>
      </c>
      <c r="R262" s="301">
        <v>8492</v>
      </c>
      <c r="S262" s="301">
        <v>4246</v>
      </c>
      <c r="T262" s="301">
        <v>2123</v>
      </c>
      <c r="U262" s="317">
        <v>707</v>
      </c>
    </row>
    <row r="263" spans="1:128" s="2" customFormat="1" hidden="1" x14ac:dyDescent="0.5">
      <c r="A263" s="368">
        <v>78</v>
      </c>
      <c r="B263" s="316" t="s">
        <v>51</v>
      </c>
      <c r="C263" s="301" t="s">
        <v>51</v>
      </c>
      <c r="D263" s="301" t="s">
        <v>51</v>
      </c>
      <c r="E263" s="317" t="s">
        <v>51</v>
      </c>
      <c r="F263" s="301" t="s">
        <v>51</v>
      </c>
      <c r="G263" s="301" t="s">
        <v>51</v>
      </c>
      <c r="H263" s="301" t="s">
        <v>51</v>
      </c>
      <c r="I263" s="317" t="s">
        <v>51</v>
      </c>
      <c r="M263" s="368">
        <v>78</v>
      </c>
      <c r="N263" s="316">
        <v>6557</v>
      </c>
      <c r="O263" s="301">
        <v>3279</v>
      </c>
      <c r="P263" s="301">
        <v>1639</v>
      </c>
      <c r="Q263" s="317">
        <v>546</v>
      </c>
      <c r="R263" s="301">
        <v>8653</v>
      </c>
      <c r="S263" s="301">
        <v>4327</v>
      </c>
      <c r="T263" s="301">
        <v>2163</v>
      </c>
      <c r="U263" s="317">
        <v>721</v>
      </c>
    </row>
    <row r="264" spans="1:128" s="2" customFormat="1" hidden="1" x14ac:dyDescent="0.5">
      <c r="A264" s="368">
        <v>79</v>
      </c>
      <c r="B264" s="316" t="s">
        <v>51</v>
      </c>
      <c r="C264" s="301" t="s">
        <v>51</v>
      </c>
      <c r="D264" s="301" t="s">
        <v>51</v>
      </c>
      <c r="E264" s="317" t="s">
        <v>51</v>
      </c>
      <c r="F264" s="301" t="s">
        <v>51</v>
      </c>
      <c r="G264" s="301" t="s">
        <v>51</v>
      </c>
      <c r="H264" s="301" t="s">
        <v>51</v>
      </c>
      <c r="I264" s="317" t="s">
        <v>51</v>
      </c>
      <c r="M264" s="368">
        <v>79</v>
      </c>
      <c r="N264" s="316">
        <v>6669</v>
      </c>
      <c r="O264" s="301">
        <v>3335</v>
      </c>
      <c r="P264" s="301">
        <v>1667</v>
      </c>
      <c r="Q264" s="317">
        <v>556</v>
      </c>
      <c r="R264" s="301">
        <v>8814</v>
      </c>
      <c r="S264" s="301">
        <v>4407</v>
      </c>
      <c r="T264" s="301">
        <v>2204</v>
      </c>
      <c r="U264" s="317">
        <v>734</v>
      </c>
    </row>
    <row r="265" spans="1:128" s="2" customFormat="1" hidden="1" x14ac:dyDescent="0.5">
      <c r="A265" s="388">
        <v>80</v>
      </c>
      <c r="B265" s="316" t="s">
        <v>51</v>
      </c>
      <c r="C265" s="301" t="s">
        <v>51</v>
      </c>
      <c r="D265" s="301" t="s">
        <v>51</v>
      </c>
      <c r="E265" s="317" t="s">
        <v>51</v>
      </c>
      <c r="F265" s="301" t="s">
        <v>51</v>
      </c>
      <c r="G265" s="301" t="s">
        <v>51</v>
      </c>
      <c r="H265" s="301" t="s">
        <v>51</v>
      </c>
      <c r="I265" s="317" t="s">
        <v>51</v>
      </c>
      <c r="M265" s="388">
        <v>80</v>
      </c>
      <c r="N265" s="316">
        <v>7614</v>
      </c>
      <c r="O265" s="301">
        <v>3807</v>
      </c>
      <c r="P265" s="301">
        <v>1904</v>
      </c>
      <c r="Q265" s="317">
        <v>634</v>
      </c>
      <c r="R265" s="301">
        <v>11053</v>
      </c>
      <c r="S265" s="301">
        <v>5527</v>
      </c>
      <c r="T265" s="301">
        <v>2763</v>
      </c>
      <c r="U265" s="317">
        <v>921</v>
      </c>
    </row>
    <row r="266" spans="1:128" s="2" customFormat="1" hidden="1" x14ac:dyDescent="0.5">
      <c r="A266" s="368">
        <v>0</v>
      </c>
      <c r="B266" s="321" t="s">
        <v>51</v>
      </c>
      <c r="C266" s="322" t="s">
        <v>51</v>
      </c>
      <c r="D266" s="322" t="s">
        <v>51</v>
      </c>
      <c r="E266" s="323" t="s">
        <v>51</v>
      </c>
      <c r="F266" s="322" t="s">
        <v>51</v>
      </c>
      <c r="G266" s="322" t="s">
        <v>51</v>
      </c>
      <c r="H266" s="322" t="s">
        <v>51</v>
      </c>
      <c r="I266" s="323" t="s">
        <v>51</v>
      </c>
      <c r="M266" s="368">
        <v>0</v>
      </c>
      <c r="N266" s="321" t="s">
        <v>51</v>
      </c>
      <c r="O266" s="322" t="s">
        <v>51</v>
      </c>
      <c r="P266" s="322" t="s">
        <v>51</v>
      </c>
      <c r="Q266" s="323" t="s">
        <v>51</v>
      </c>
      <c r="R266" s="322" t="s">
        <v>51</v>
      </c>
      <c r="S266" s="322" t="s">
        <v>51</v>
      </c>
      <c r="T266" s="322" t="s">
        <v>51</v>
      </c>
      <c r="U266" s="323" t="s">
        <v>51</v>
      </c>
    </row>
    <row r="267" spans="1:128" s="2" customFormat="1" hidden="1" x14ac:dyDescent="0.5">
      <c r="A267" s="368">
        <v>1</v>
      </c>
      <c r="B267" s="316" t="s">
        <v>51</v>
      </c>
      <c r="C267" s="301" t="s">
        <v>51</v>
      </c>
      <c r="D267" s="301" t="s">
        <v>51</v>
      </c>
      <c r="E267" s="317" t="s">
        <v>51</v>
      </c>
      <c r="F267" s="301" t="s">
        <v>51</v>
      </c>
      <c r="G267" s="301" t="s">
        <v>51</v>
      </c>
      <c r="H267" s="301" t="s">
        <v>51</v>
      </c>
      <c r="I267" s="317" t="s">
        <v>51</v>
      </c>
      <c r="M267" s="368">
        <v>1</v>
      </c>
      <c r="N267" s="316">
        <v>376</v>
      </c>
      <c r="O267" s="301">
        <v>188</v>
      </c>
      <c r="P267" s="301">
        <v>94</v>
      </c>
      <c r="Q267" s="317">
        <v>31</v>
      </c>
      <c r="R267" s="301">
        <v>493</v>
      </c>
      <c r="S267" s="301">
        <v>247</v>
      </c>
      <c r="T267" s="301">
        <v>123</v>
      </c>
      <c r="U267" s="317">
        <v>41</v>
      </c>
    </row>
    <row r="268" spans="1:128" s="2" customFormat="1" hidden="1" x14ac:dyDescent="0.5">
      <c r="A268" s="368">
        <v>2</v>
      </c>
      <c r="B268" s="316" t="s">
        <v>51</v>
      </c>
      <c r="C268" s="301" t="s">
        <v>51</v>
      </c>
      <c r="D268" s="301" t="s">
        <v>51</v>
      </c>
      <c r="E268" s="317" t="s">
        <v>51</v>
      </c>
      <c r="F268" s="301" t="s">
        <v>51</v>
      </c>
      <c r="G268" s="301" t="s">
        <v>51</v>
      </c>
      <c r="H268" s="301" t="s">
        <v>51</v>
      </c>
      <c r="I268" s="317" t="s">
        <v>51</v>
      </c>
      <c r="M268" s="368">
        <v>2</v>
      </c>
      <c r="N268" s="316">
        <v>617</v>
      </c>
      <c r="O268" s="301">
        <v>309</v>
      </c>
      <c r="P268" s="301">
        <v>154</v>
      </c>
      <c r="Q268" s="317">
        <v>51</v>
      </c>
      <c r="R268" s="301">
        <v>810</v>
      </c>
      <c r="S268" s="301">
        <v>405</v>
      </c>
      <c r="T268" s="301">
        <v>203</v>
      </c>
      <c r="U268" s="317">
        <v>67</v>
      </c>
    </row>
    <row r="269" spans="1:128" s="2" customFormat="1" hidden="1" x14ac:dyDescent="0.5">
      <c r="A269" s="368">
        <v>3</v>
      </c>
      <c r="B269" s="318" t="s">
        <v>51</v>
      </c>
      <c r="C269" s="319" t="s">
        <v>51</v>
      </c>
      <c r="D269" s="319" t="s">
        <v>51</v>
      </c>
      <c r="E269" s="320" t="s">
        <v>51</v>
      </c>
      <c r="F269" s="319" t="s">
        <v>51</v>
      </c>
      <c r="G269" s="319" t="s">
        <v>51</v>
      </c>
      <c r="H269" s="319" t="s">
        <v>51</v>
      </c>
      <c r="I269" s="320" t="s">
        <v>51</v>
      </c>
      <c r="M269" s="368">
        <v>3</v>
      </c>
      <c r="N269" s="318">
        <v>868</v>
      </c>
      <c r="O269" s="319">
        <v>434</v>
      </c>
      <c r="P269" s="319">
        <v>217</v>
      </c>
      <c r="Q269" s="320">
        <v>72</v>
      </c>
      <c r="R269" s="319">
        <v>1147</v>
      </c>
      <c r="S269" s="319">
        <v>574</v>
      </c>
      <c r="T269" s="319">
        <v>287</v>
      </c>
      <c r="U269" s="320">
        <v>96</v>
      </c>
    </row>
    <row r="270" spans="1:128" hidden="1" x14ac:dyDescent="0.5">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row>
    <row r="271" spans="1:128" hidden="1" x14ac:dyDescent="0.5">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row>
    <row r="272" spans="1:128" hidden="1" x14ac:dyDescent="0.5">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row>
    <row r="273" spans="1:128" ht="18" customHeight="1" x14ac:dyDescent="0.5">
      <c r="A273" s="900" t="s">
        <v>119</v>
      </c>
      <c r="B273" s="901"/>
      <c r="C273" s="901"/>
      <c r="D273" s="901"/>
      <c r="E273" s="901"/>
      <c r="F273" s="901"/>
      <c r="G273" s="901"/>
      <c r="H273" s="901"/>
      <c r="I273" s="37"/>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row>
    <row r="274" spans="1:128" x14ac:dyDescent="0.5">
      <c r="A274" s="632" t="s">
        <v>237</v>
      </c>
      <c r="B274" s="605"/>
      <c r="C274" s="605"/>
      <c r="D274" s="605"/>
      <c r="E274" s="605" t="s">
        <v>121</v>
      </c>
      <c r="F274" s="605"/>
      <c r="G274" s="605"/>
      <c r="H274" s="606"/>
      <c r="I274" s="37"/>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row>
    <row r="275" spans="1:128" hidden="1" x14ac:dyDescent="0.5">
      <c r="A275" s="868" t="s">
        <v>122</v>
      </c>
      <c r="B275" s="869"/>
      <c r="C275" s="869"/>
      <c r="D275" s="870"/>
      <c r="E275" s="880" t="s">
        <v>123</v>
      </c>
      <c r="F275" s="881"/>
      <c r="G275" s="881"/>
      <c r="H275" s="882"/>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row>
    <row r="276" spans="1:128" x14ac:dyDescent="0.5">
      <c r="A276" s="458" t="s">
        <v>124</v>
      </c>
      <c r="B276" s="459"/>
      <c r="C276" s="459"/>
      <c r="D276" s="460"/>
      <c r="E276" s="461" t="s">
        <v>368</v>
      </c>
      <c r="F276" s="462"/>
      <c r="G276" s="462"/>
      <c r="H276" s="463"/>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row>
    <row r="277" spans="1:128" ht="19.5" hidden="1" customHeight="1" x14ac:dyDescent="0.5">
      <c r="A277" s="458" t="s">
        <v>134</v>
      </c>
      <c r="B277" s="459"/>
      <c r="C277" s="459"/>
      <c r="D277" s="460"/>
      <c r="E277" s="461" t="s">
        <v>243</v>
      </c>
      <c r="F277" s="462"/>
      <c r="G277" s="462"/>
      <c r="H277" s="463"/>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row>
    <row r="278" spans="1:128" x14ac:dyDescent="0.5">
      <c r="A278" s="458" t="s">
        <v>240</v>
      </c>
      <c r="B278" s="459"/>
      <c r="C278" s="459"/>
      <c r="D278" s="460"/>
      <c r="E278" s="461" t="s">
        <v>241</v>
      </c>
      <c r="F278" s="462"/>
      <c r="G278" s="462"/>
      <c r="H278" s="463"/>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row>
    <row r="279" spans="1:128" x14ac:dyDescent="0.5">
      <c r="A279" s="458" t="s">
        <v>242</v>
      </c>
      <c r="B279" s="459"/>
      <c r="C279" s="459"/>
      <c r="D279" s="460"/>
      <c r="E279" s="732" t="s">
        <v>129</v>
      </c>
      <c r="F279" s="765"/>
      <c r="G279" s="765"/>
      <c r="H279" s="800"/>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row>
    <row r="280" spans="1:128" ht="121.2" customHeight="1" x14ac:dyDescent="0.5">
      <c r="A280" s="871" t="s">
        <v>130</v>
      </c>
      <c r="B280" s="872"/>
      <c r="C280" s="872"/>
      <c r="D280" s="873"/>
      <c r="E280" s="897" t="s">
        <v>540</v>
      </c>
      <c r="F280" s="898"/>
      <c r="G280" s="898"/>
      <c r="H280" s="899"/>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row>
    <row r="281" spans="1:128" ht="15.75" hidden="1" customHeight="1" x14ac:dyDescent="0.5">
      <c r="A281" s="871" t="s">
        <v>132</v>
      </c>
      <c r="B281" s="872"/>
      <c r="C281" s="872"/>
      <c r="D281" s="873"/>
      <c r="E281" s="941" t="s">
        <v>133</v>
      </c>
      <c r="F281" s="942"/>
      <c r="G281" s="942"/>
      <c r="H281" s="943"/>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row>
    <row r="282" spans="1:128" ht="19.5" customHeight="1" x14ac:dyDescent="0.5">
      <c r="A282" s="891" t="s">
        <v>136</v>
      </c>
      <c r="B282" s="892"/>
      <c r="C282" s="892"/>
      <c r="D282" s="892"/>
      <c r="E282" s="892"/>
      <c r="F282" s="892"/>
      <c r="G282" s="892"/>
      <c r="H282" s="893"/>
      <c r="I282" s="37"/>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row>
    <row r="283" spans="1:128" x14ac:dyDescent="0.5">
      <c r="A283" s="509" t="s">
        <v>137</v>
      </c>
      <c r="B283" s="510"/>
      <c r="C283" s="510"/>
      <c r="D283" s="511"/>
      <c r="E283" s="653" t="s">
        <v>369</v>
      </c>
      <c r="F283" s="654"/>
      <c r="G283" s="654"/>
      <c r="H283" s="654"/>
      <c r="I283" s="37"/>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row>
    <row r="284" spans="1:128" x14ac:dyDescent="0.5">
      <c r="A284" s="458" t="s">
        <v>139</v>
      </c>
      <c r="B284" s="459"/>
      <c r="C284" s="459"/>
      <c r="D284" s="460"/>
      <c r="E284" s="461" t="s">
        <v>251</v>
      </c>
      <c r="F284" s="462"/>
      <c r="G284" s="462"/>
      <c r="H284" s="462"/>
      <c r="I284" s="37"/>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row>
    <row r="285" spans="1:128" x14ac:dyDescent="0.5">
      <c r="A285" s="709" t="s">
        <v>140</v>
      </c>
      <c r="B285" s="710"/>
      <c r="C285" s="710"/>
      <c r="D285" s="711"/>
      <c r="E285" s="732" t="s">
        <v>369</v>
      </c>
      <c r="F285" s="765"/>
      <c r="G285" s="765"/>
      <c r="H285" s="765"/>
      <c r="I285" s="37"/>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row>
    <row r="286" spans="1:128" x14ac:dyDescent="0.5">
      <c r="A286" s="891" t="s">
        <v>514</v>
      </c>
      <c r="B286" s="892"/>
      <c r="C286" s="892"/>
      <c r="D286" s="892"/>
      <c r="E286" s="892"/>
      <c r="F286" s="892"/>
      <c r="G286" s="892"/>
      <c r="H286" s="893"/>
      <c r="I286" s="37"/>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row>
    <row r="287" spans="1:128" ht="51.6" customHeight="1" x14ac:dyDescent="0.5">
      <c r="A287" s="509" t="s">
        <v>575</v>
      </c>
      <c r="B287" s="510"/>
      <c r="C287" s="510"/>
      <c r="D287" s="511"/>
      <c r="E287" s="653" t="s">
        <v>576</v>
      </c>
      <c r="F287" s="654"/>
      <c r="G287" s="654"/>
      <c r="H287" s="654"/>
      <c r="I287" s="37"/>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row>
    <row r="288" spans="1:128" ht="58.8" customHeight="1" x14ac:dyDescent="0.5">
      <c r="A288" s="458" t="s">
        <v>144</v>
      </c>
      <c r="B288" s="459"/>
      <c r="C288" s="459"/>
      <c r="D288" s="460"/>
      <c r="E288" s="903" t="s">
        <v>577</v>
      </c>
      <c r="F288" s="904"/>
      <c r="G288" s="904"/>
      <c r="H288" s="904"/>
      <c r="I288" s="37"/>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row>
    <row r="289" spans="1:128" ht="66.599999999999994" customHeight="1" x14ac:dyDescent="0.5">
      <c r="A289" s="458" t="s">
        <v>411</v>
      </c>
      <c r="B289" s="459"/>
      <c r="C289" s="459"/>
      <c r="D289" s="460"/>
      <c r="E289" s="903" t="s">
        <v>578</v>
      </c>
      <c r="F289" s="904"/>
      <c r="G289" s="904"/>
      <c r="H289" s="904"/>
      <c r="I289" s="37"/>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row>
    <row r="290" spans="1:128" ht="82.2" customHeight="1" x14ac:dyDescent="0.5">
      <c r="A290" s="458" t="s">
        <v>408</v>
      </c>
      <c r="B290" s="459"/>
      <c r="C290" s="459"/>
      <c r="D290" s="460"/>
      <c r="E290" s="461" t="s">
        <v>143</v>
      </c>
      <c r="F290" s="462"/>
      <c r="G290" s="462"/>
      <c r="H290" s="462"/>
      <c r="I290" s="37"/>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row>
    <row r="291" spans="1:128" ht="18" customHeight="1" x14ac:dyDescent="0.5">
      <c r="A291" s="458" t="s">
        <v>409</v>
      </c>
      <c r="B291" s="459"/>
      <c r="C291" s="459"/>
      <c r="D291" s="460"/>
      <c r="E291" s="461" t="s">
        <v>143</v>
      </c>
      <c r="F291" s="462"/>
      <c r="G291" s="462"/>
      <c r="H291" s="462"/>
      <c r="I291" s="37"/>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row>
    <row r="292" spans="1:128" ht="36.6" customHeight="1" x14ac:dyDescent="0.5">
      <c r="A292" s="458" t="s">
        <v>412</v>
      </c>
      <c r="B292" s="459"/>
      <c r="C292" s="459"/>
      <c r="D292" s="460"/>
      <c r="E292" s="461" t="s">
        <v>143</v>
      </c>
      <c r="F292" s="462"/>
      <c r="G292" s="462"/>
      <c r="H292" s="462"/>
      <c r="I292" s="37"/>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row>
    <row r="293" spans="1:128" ht="36.6" customHeight="1" x14ac:dyDescent="0.5">
      <c r="A293" s="458" t="s">
        <v>413</v>
      </c>
      <c r="B293" s="459"/>
      <c r="C293" s="459"/>
      <c r="D293" s="460"/>
      <c r="E293" s="541" t="s">
        <v>143</v>
      </c>
      <c r="F293" s="542"/>
      <c r="G293" s="542"/>
      <c r="H293" s="542"/>
      <c r="I293" s="37"/>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row>
    <row r="294" spans="1:128" ht="36.6" customHeight="1" x14ac:dyDescent="0.5">
      <c r="A294" s="458" t="s">
        <v>414</v>
      </c>
      <c r="B294" s="459"/>
      <c r="C294" s="459"/>
      <c r="D294" s="460"/>
      <c r="E294" s="461" t="s">
        <v>143</v>
      </c>
      <c r="F294" s="462"/>
      <c r="G294" s="462"/>
      <c r="H294" s="463"/>
      <c r="I294" s="37"/>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row>
    <row r="295" spans="1:128" ht="93" customHeight="1" x14ac:dyDescent="0.5">
      <c r="A295" s="458" t="s">
        <v>416</v>
      </c>
      <c r="B295" s="459"/>
      <c r="C295" s="459"/>
      <c r="D295" s="460"/>
      <c r="E295" s="461" t="s">
        <v>417</v>
      </c>
      <c r="F295" s="462"/>
      <c r="G295" s="462"/>
      <c r="H295" s="463"/>
      <c r="I295" s="37"/>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row>
    <row r="296" spans="1:128" ht="73.8" customHeight="1" x14ac:dyDescent="0.5">
      <c r="A296" s="458" t="s">
        <v>418</v>
      </c>
      <c r="B296" s="459"/>
      <c r="C296" s="459"/>
      <c r="D296" s="460"/>
      <c r="E296" s="461" t="s">
        <v>143</v>
      </c>
      <c r="F296" s="462"/>
      <c r="G296" s="462"/>
      <c r="H296" s="463"/>
      <c r="I296" s="37"/>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row>
    <row r="297" spans="1:128" ht="36.6" customHeight="1" x14ac:dyDescent="0.5">
      <c r="A297" s="458" t="s">
        <v>419</v>
      </c>
      <c r="B297" s="459"/>
      <c r="C297" s="459"/>
      <c r="D297" s="460"/>
      <c r="E297" s="461" t="s">
        <v>143</v>
      </c>
      <c r="F297" s="462"/>
      <c r="G297" s="462"/>
      <c r="H297" s="463"/>
      <c r="I297" s="37"/>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row>
    <row r="298" spans="1:128" ht="36.6" customHeight="1" x14ac:dyDescent="0.5">
      <c r="A298" s="458" t="s">
        <v>421</v>
      </c>
      <c r="B298" s="459"/>
      <c r="C298" s="459"/>
      <c r="D298" s="460"/>
      <c r="E298" s="461" t="s">
        <v>541</v>
      </c>
      <c r="F298" s="462"/>
      <c r="G298" s="462"/>
      <c r="H298" s="463"/>
      <c r="I298" s="37"/>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row>
    <row r="299" spans="1:128" ht="36.6" customHeight="1" x14ac:dyDescent="0.5">
      <c r="A299" s="458" t="s">
        <v>423</v>
      </c>
      <c r="B299" s="459"/>
      <c r="C299" s="459"/>
      <c r="D299" s="460"/>
      <c r="E299" s="461" t="s">
        <v>143</v>
      </c>
      <c r="F299" s="462"/>
      <c r="G299" s="462"/>
      <c r="H299" s="463"/>
      <c r="I299" s="37"/>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row>
    <row r="300" spans="1:128" ht="36.6" customHeight="1" x14ac:dyDescent="0.5">
      <c r="A300" s="458" t="s">
        <v>579</v>
      </c>
      <c r="B300" s="459"/>
      <c r="C300" s="459"/>
      <c r="D300" s="460"/>
      <c r="E300" s="461" t="s">
        <v>143</v>
      </c>
      <c r="F300" s="462"/>
      <c r="G300" s="462"/>
      <c r="H300" s="463"/>
      <c r="I300" s="37"/>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row>
    <row r="301" spans="1:128" ht="26.4" customHeight="1" x14ac:dyDescent="0.5">
      <c r="A301" s="458" t="s">
        <v>147</v>
      </c>
      <c r="B301" s="459"/>
      <c r="C301" s="459"/>
      <c r="D301" s="460"/>
      <c r="E301" s="541" t="s">
        <v>143</v>
      </c>
      <c r="F301" s="542"/>
      <c r="G301" s="542"/>
      <c r="H301" s="542"/>
      <c r="I301" s="37"/>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row>
    <row r="302" spans="1:128" x14ac:dyDescent="0.5">
      <c r="A302" s="891" t="s">
        <v>542</v>
      </c>
      <c r="B302" s="892"/>
      <c r="C302" s="892"/>
      <c r="D302" s="892"/>
      <c r="E302" s="892"/>
      <c r="F302" s="892"/>
      <c r="G302" s="892"/>
      <c r="H302" s="893"/>
      <c r="I302" s="37"/>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row>
    <row r="303" spans="1:128" ht="18.600000000000001" customHeight="1" x14ac:dyDescent="0.5">
      <c r="A303" s="458" t="s">
        <v>425</v>
      </c>
      <c r="B303" s="459"/>
      <c r="C303" s="459"/>
      <c r="D303" s="460"/>
      <c r="E303" s="461" t="s">
        <v>143</v>
      </c>
      <c r="F303" s="462"/>
      <c r="G303" s="462"/>
      <c r="H303" s="462"/>
      <c r="I303" s="37"/>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row>
    <row r="304" spans="1:128" ht="18.600000000000001" customHeight="1" x14ac:dyDescent="0.5">
      <c r="A304" s="458" t="s">
        <v>494</v>
      </c>
      <c r="B304" s="459"/>
      <c r="C304" s="459"/>
      <c r="D304" s="460"/>
      <c r="E304" s="461" t="s">
        <v>143</v>
      </c>
      <c r="F304" s="462"/>
      <c r="G304" s="462"/>
      <c r="H304" s="463"/>
      <c r="I304" s="37"/>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row>
    <row r="305" spans="1:128" ht="18" customHeight="1" x14ac:dyDescent="0.5">
      <c r="A305" s="458" t="s">
        <v>495</v>
      </c>
      <c r="B305" s="459"/>
      <c r="C305" s="459"/>
      <c r="D305" s="460"/>
      <c r="E305" s="461" t="s">
        <v>143</v>
      </c>
      <c r="F305" s="462"/>
      <c r="G305" s="462"/>
      <c r="H305" s="463"/>
      <c r="I305" s="37"/>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row>
    <row r="306" spans="1:128" ht="15.6" customHeight="1" x14ac:dyDescent="0.5">
      <c r="A306" s="458" t="s">
        <v>543</v>
      </c>
      <c r="B306" s="459"/>
      <c r="C306" s="459"/>
      <c r="D306" s="460"/>
      <c r="E306" s="461" t="s">
        <v>143</v>
      </c>
      <c r="F306" s="462"/>
      <c r="G306" s="462"/>
      <c r="H306" s="463"/>
      <c r="I306" s="37"/>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row>
    <row r="307" spans="1:128" ht="16.2" customHeight="1" x14ac:dyDescent="0.5">
      <c r="A307" s="458" t="s">
        <v>429</v>
      </c>
      <c r="B307" s="459"/>
      <c r="C307" s="459"/>
      <c r="D307" s="460"/>
      <c r="E307" s="461" t="s">
        <v>143</v>
      </c>
      <c r="F307" s="462"/>
      <c r="G307" s="462"/>
      <c r="H307" s="463"/>
      <c r="I307" s="37"/>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row>
    <row r="308" spans="1:128" ht="19.2" customHeight="1" x14ac:dyDescent="0.5">
      <c r="A308" s="458" t="s">
        <v>430</v>
      </c>
      <c r="B308" s="459"/>
      <c r="C308" s="459"/>
      <c r="D308" s="460"/>
      <c r="E308" s="461" t="s">
        <v>143</v>
      </c>
      <c r="F308" s="462"/>
      <c r="G308" s="462"/>
      <c r="H308" s="463"/>
      <c r="I308" s="37"/>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row>
    <row r="309" spans="1:128" ht="39" customHeight="1" x14ac:dyDescent="0.5">
      <c r="A309" s="458" t="s">
        <v>431</v>
      </c>
      <c r="B309" s="459"/>
      <c r="C309" s="459"/>
      <c r="D309" s="460"/>
      <c r="E309" s="461" t="s">
        <v>143</v>
      </c>
      <c r="F309" s="462"/>
      <c r="G309" s="462"/>
      <c r="H309" s="463"/>
      <c r="I309" s="37"/>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row>
    <row r="310" spans="1:128" ht="50.4" customHeight="1" x14ac:dyDescent="0.5">
      <c r="A310" s="458" t="s">
        <v>432</v>
      </c>
      <c r="B310" s="459"/>
      <c r="C310" s="459"/>
      <c r="D310" s="460"/>
      <c r="E310" s="461" t="s">
        <v>143</v>
      </c>
      <c r="F310" s="462"/>
      <c r="G310" s="462"/>
      <c r="H310" s="463"/>
      <c r="I310" s="37"/>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row>
    <row r="311" spans="1:128" ht="53.4" customHeight="1" x14ac:dyDescent="0.5">
      <c r="A311" s="458" t="s">
        <v>433</v>
      </c>
      <c r="B311" s="459"/>
      <c r="C311" s="459"/>
      <c r="D311" s="460"/>
      <c r="E311" s="461" t="s">
        <v>143</v>
      </c>
      <c r="F311" s="462"/>
      <c r="G311" s="462"/>
      <c r="H311" s="463"/>
      <c r="I311" s="37"/>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row>
    <row r="312" spans="1:128" x14ac:dyDescent="0.5">
      <c r="A312" s="927" t="s">
        <v>148</v>
      </c>
      <c r="B312" s="928"/>
      <c r="C312" s="928"/>
      <c r="D312" s="928"/>
      <c r="E312" s="928"/>
      <c r="F312" s="928"/>
      <c r="G312" s="928"/>
      <c r="H312" s="929"/>
      <c r="I312" s="37"/>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row>
    <row r="313" spans="1:128" ht="57" customHeight="1" x14ac:dyDescent="0.5">
      <c r="A313" s="509" t="s">
        <v>487</v>
      </c>
      <c r="B313" s="510"/>
      <c r="C313" s="510"/>
      <c r="D313" s="511"/>
      <c r="E313" s="461" t="s">
        <v>143</v>
      </c>
      <c r="F313" s="462"/>
      <c r="G313" s="462"/>
      <c r="H313" s="462"/>
      <c r="I313" s="37"/>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row>
    <row r="314" spans="1:128" x14ac:dyDescent="0.5">
      <c r="A314" s="458" t="s">
        <v>488</v>
      </c>
      <c r="B314" s="459"/>
      <c r="C314" s="459"/>
      <c r="D314" s="460"/>
      <c r="E314" s="461" t="s">
        <v>371</v>
      </c>
      <c r="F314" s="462"/>
      <c r="G314" s="462"/>
      <c r="H314" s="462"/>
      <c r="I314" s="37"/>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row>
    <row r="315" spans="1:128" ht="21" customHeight="1" x14ac:dyDescent="0.5">
      <c r="A315" s="458" t="s">
        <v>429</v>
      </c>
      <c r="B315" s="459"/>
      <c r="C315" s="459"/>
      <c r="D315" s="460"/>
      <c r="E315" s="461" t="s">
        <v>371</v>
      </c>
      <c r="F315" s="462"/>
      <c r="G315" s="462"/>
      <c r="H315" s="462"/>
      <c r="I315" s="37"/>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row>
    <row r="316" spans="1:128" ht="36" customHeight="1" x14ac:dyDescent="0.5">
      <c r="A316" s="458" t="s">
        <v>489</v>
      </c>
      <c r="B316" s="459"/>
      <c r="C316" s="459"/>
      <c r="D316" s="460"/>
      <c r="E316" s="461" t="s">
        <v>372</v>
      </c>
      <c r="F316" s="462"/>
      <c r="G316" s="462"/>
      <c r="H316" s="462"/>
      <c r="I316" s="37"/>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row>
    <row r="317" spans="1:128" x14ac:dyDescent="0.5">
      <c r="A317" s="458" t="s">
        <v>150</v>
      </c>
      <c r="B317" s="459"/>
      <c r="C317" s="459"/>
      <c r="D317" s="460"/>
      <c r="E317" s="461" t="s">
        <v>544</v>
      </c>
      <c r="F317" s="462"/>
      <c r="G317" s="462"/>
      <c r="H317" s="463"/>
      <c r="I317" s="37"/>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row>
    <row r="318" spans="1:128" ht="113.4" customHeight="1" x14ac:dyDescent="0.5">
      <c r="A318" s="458" t="s">
        <v>570</v>
      </c>
      <c r="B318" s="459"/>
      <c r="C318" s="459"/>
      <c r="D318" s="460"/>
      <c r="E318" s="461" t="s">
        <v>580</v>
      </c>
      <c r="F318" s="462"/>
      <c r="G318" s="462"/>
      <c r="H318" s="463"/>
      <c r="I318" s="37"/>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row>
    <row r="319" spans="1:128" x14ac:dyDescent="0.5">
      <c r="A319" s="458" t="s">
        <v>153</v>
      </c>
      <c r="B319" s="459"/>
      <c r="C319" s="459"/>
      <c r="D319" s="460"/>
      <c r="E319" s="461" t="s">
        <v>143</v>
      </c>
      <c r="F319" s="462"/>
      <c r="G319" s="462"/>
      <c r="H319" s="463"/>
      <c r="I319" s="37"/>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row>
    <row r="320" spans="1:128" ht="51.6" customHeight="1" x14ac:dyDescent="0.5">
      <c r="A320" s="458" t="s">
        <v>154</v>
      </c>
      <c r="B320" s="459"/>
      <c r="C320" s="459"/>
      <c r="D320" s="460"/>
      <c r="E320" s="461" t="s">
        <v>581</v>
      </c>
      <c r="F320" s="462"/>
      <c r="G320" s="462"/>
      <c r="H320" s="462"/>
      <c r="I320" s="37"/>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row>
    <row r="321" spans="1:128" ht="18" customHeight="1" x14ac:dyDescent="0.5">
      <c r="A321" s="458" t="s">
        <v>155</v>
      </c>
      <c r="B321" s="459"/>
      <c r="C321" s="459"/>
      <c r="D321" s="460"/>
      <c r="E321" s="461" t="s">
        <v>149</v>
      </c>
      <c r="F321" s="462"/>
      <c r="G321" s="462"/>
      <c r="H321" s="462"/>
      <c r="I321" s="37"/>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row>
    <row r="322" spans="1:128" ht="36" customHeight="1" x14ac:dyDescent="0.5">
      <c r="A322" s="458" t="s">
        <v>520</v>
      </c>
      <c r="B322" s="459"/>
      <c r="C322" s="459"/>
      <c r="D322" s="460"/>
      <c r="E322" s="461" t="s">
        <v>143</v>
      </c>
      <c r="F322" s="462"/>
      <c r="G322" s="462"/>
      <c r="H322" s="462"/>
      <c r="I322" s="37"/>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row>
    <row r="323" spans="1:128" ht="33" customHeight="1" x14ac:dyDescent="0.5">
      <c r="A323" s="458" t="s">
        <v>437</v>
      </c>
      <c r="B323" s="459"/>
      <c r="C323" s="459"/>
      <c r="D323" s="460"/>
      <c r="E323" s="461" t="s">
        <v>143</v>
      </c>
      <c r="F323" s="462"/>
      <c r="G323" s="462"/>
      <c r="H323" s="462"/>
      <c r="I323" s="37"/>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row>
    <row r="324" spans="1:128" x14ac:dyDescent="0.5">
      <c r="A324" s="891" t="s">
        <v>157</v>
      </c>
      <c r="B324" s="892"/>
      <c r="C324" s="892"/>
      <c r="D324" s="892"/>
      <c r="E324" s="892"/>
      <c r="F324" s="892"/>
      <c r="G324" s="892"/>
      <c r="H324" s="893"/>
      <c r="I324" s="37"/>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row>
    <row r="325" spans="1:128" ht="66.599999999999994" customHeight="1" x14ac:dyDescent="0.5">
      <c r="A325" s="944" t="s">
        <v>498</v>
      </c>
      <c r="B325" s="945"/>
      <c r="C325" s="945"/>
      <c r="D325" s="946"/>
      <c r="E325" s="932" t="s">
        <v>545</v>
      </c>
      <c r="F325" s="933"/>
      <c r="G325" s="933"/>
      <c r="H325" s="933"/>
      <c r="I325" s="37"/>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row>
    <row r="326" spans="1:128" ht="51.75" customHeight="1" x14ac:dyDescent="0.5">
      <c r="A326" s="864" t="s">
        <v>440</v>
      </c>
      <c r="B326" s="865"/>
      <c r="C326" s="865"/>
      <c r="D326" s="866"/>
      <c r="E326" s="889" t="s">
        <v>546</v>
      </c>
      <c r="F326" s="890"/>
      <c r="G326" s="890"/>
      <c r="H326" s="890"/>
      <c r="I326" s="37"/>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row>
    <row r="327" spans="1:128" ht="54.75" customHeight="1" x14ac:dyDescent="0.5">
      <c r="A327" s="864" t="s">
        <v>441</v>
      </c>
      <c r="B327" s="865"/>
      <c r="C327" s="865"/>
      <c r="D327" s="866"/>
      <c r="E327" s="889" t="s">
        <v>547</v>
      </c>
      <c r="F327" s="890"/>
      <c r="G327" s="890"/>
      <c r="H327" s="890"/>
      <c r="I327" s="37"/>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row>
    <row r="328" spans="1:128" x14ac:dyDescent="0.5">
      <c r="A328" s="891" t="s">
        <v>158</v>
      </c>
      <c r="B328" s="892"/>
      <c r="C328" s="892"/>
      <c r="D328" s="892"/>
      <c r="E328" s="892"/>
      <c r="F328" s="892"/>
      <c r="G328" s="892"/>
      <c r="H328" s="893"/>
      <c r="I328" s="37"/>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row>
    <row r="329" spans="1:128" ht="52.5" customHeight="1" x14ac:dyDescent="0.5">
      <c r="A329" s="509" t="s">
        <v>446</v>
      </c>
      <c r="B329" s="510"/>
      <c r="C329" s="510"/>
      <c r="D329" s="511"/>
      <c r="E329" s="932" t="s">
        <v>548</v>
      </c>
      <c r="F329" s="933"/>
      <c r="G329" s="933"/>
      <c r="H329" s="933"/>
      <c r="I329" s="37"/>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row>
    <row r="330" spans="1:128" ht="55.8" customHeight="1" x14ac:dyDescent="0.5">
      <c r="A330" s="458" t="s">
        <v>447</v>
      </c>
      <c r="B330" s="459"/>
      <c r="C330" s="459"/>
      <c r="D330" s="460"/>
      <c r="E330" s="934" t="s">
        <v>549</v>
      </c>
      <c r="F330" s="935"/>
      <c r="G330" s="935"/>
      <c r="H330" s="935"/>
      <c r="I330" s="37"/>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row>
    <row r="331" spans="1:128" x14ac:dyDescent="0.5">
      <c r="A331" s="891" t="s">
        <v>160</v>
      </c>
      <c r="B331" s="892"/>
      <c r="C331" s="892"/>
      <c r="D331" s="892"/>
      <c r="E331" s="892"/>
      <c r="F331" s="892"/>
      <c r="G331" s="892"/>
      <c r="H331" s="893"/>
      <c r="I331" s="37"/>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row>
    <row r="332" spans="1:128" ht="56.4" customHeight="1" x14ac:dyDescent="0.5">
      <c r="A332" s="509" t="s">
        <v>450</v>
      </c>
      <c r="B332" s="510"/>
      <c r="C332" s="510"/>
      <c r="D332" s="511"/>
      <c r="E332" s="653" t="s">
        <v>143</v>
      </c>
      <c r="F332" s="654"/>
      <c r="G332" s="654"/>
      <c r="H332" s="654"/>
      <c r="I332" s="37"/>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row>
    <row r="333" spans="1:128" x14ac:dyDescent="0.5">
      <c r="A333" s="458" t="s">
        <v>451</v>
      </c>
      <c r="B333" s="459"/>
      <c r="C333" s="459"/>
      <c r="D333" s="460"/>
      <c r="E333" s="461" t="s">
        <v>143</v>
      </c>
      <c r="F333" s="462"/>
      <c r="G333" s="462"/>
      <c r="H333" s="462"/>
      <c r="I333" s="37"/>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row>
    <row r="334" spans="1:128" x14ac:dyDescent="0.5">
      <c r="A334" s="458" t="s">
        <v>452</v>
      </c>
      <c r="B334" s="459"/>
      <c r="C334" s="459"/>
      <c r="D334" s="460"/>
      <c r="E334" s="461" t="s">
        <v>550</v>
      </c>
      <c r="F334" s="462"/>
      <c r="G334" s="462"/>
      <c r="H334" s="463"/>
      <c r="I334" s="37"/>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row>
    <row r="335" spans="1:128" x14ac:dyDescent="0.5">
      <c r="A335" s="458" t="s">
        <v>453</v>
      </c>
      <c r="B335" s="459"/>
      <c r="C335" s="459"/>
      <c r="D335" s="460"/>
      <c r="E335" s="461" t="s">
        <v>143</v>
      </c>
      <c r="F335" s="462"/>
      <c r="G335" s="462"/>
      <c r="H335" s="463"/>
      <c r="I335" s="37"/>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row>
    <row r="336" spans="1:128" x14ac:dyDescent="0.5">
      <c r="A336" s="458" t="s">
        <v>530</v>
      </c>
      <c r="B336" s="459"/>
      <c r="C336" s="459"/>
      <c r="D336" s="460"/>
      <c r="E336" s="461" t="s">
        <v>162</v>
      </c>
      <c r="F336" s="462"/>
      <c r="G336" s="462"/>
      <c r="H336" s="463"/>
      <c r="I336" s="37"/>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row>
    <row r="337" spans="1:128" x14ac:dyDescent="0.5">
      <c r="A337" s="458" t="s">
        <v>374</v>
      </c>
      <c r="B337" s="459"/>
      <c r="C337" s="459"/>
      <c r="D337" s="460"/>
      <c r="E337" s="461" t="s">
        <v>162</v>
      </c>
      <c r="F337" s="462"/>
      <c r="G337" s="462"/>
      <c r="H337" s="463"/>
      <c r="I337" s="37"/>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row>
    <row r="338" spans="1:128" ht="19.5" hidden="1" customHeight="1" x14ac:dyDescent="0.5">
      <c r="A338" s="891" t="s">
        <v>163</v>
      </c>
      <c r="B338" s="892"/>
      <c r="C338" s="892"/>
      <c r="D338" s="892"/>
      <c r="E338" s="892"/>
      <c r="F338" s="892"/>
      <c r="G338" s="892"/>
      <c r="H338" s="893"/>
      <c r="I338" s="37"/>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row>
    <row r="339" spans="1:128" ht="19.5" hidden="1" customHeight="1" x14ac:dyDescent="0.5">
      <c r="A339" s="936" t="s">
        <v>164</v>
      </c>
      <c r="B339" s="576"/>
      <c r="C339" s="576"/>
      <c r="D339" s="577"/>
      <c r="E339" s="653" t="s">
        <v>258</v>
      </c>
      <c r="F339" s="654"/>
      <c r="G339" s="654"/>
      <c r="H339" s="654"/>
      <c r="I339" s="37"/>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row>
    <row r="340" spans="1:128" ht="53.25" hidden="1" customHeight="1" x14ac:dyDescent="0.5">
      <c r="A340" s="840" t="s">
        <v>165</v>
      </c>
      <c r="B340" s="459"/>
      <c r="C340" s="459"/>
      <c r="D340" s="460"/>
      <c r="E340" s="461" t="s">
        <v>258</v>
      </c>
      <c r="F340" s="462"/>
      <c r="G340" s="462"/>
      <c r="H340" s="462"/>
      <c r="I340" s="37"/>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row>
    <row r="341" spans="1:128" ht="72" hidden="1" customHeight="1" x14ac:dyDescent="0.5">
      <c r="A341" s="840" t="s">
        <v>166</v>
      </c>
      <c r="B341" s="459"/>
      <c r="C341" s="459"/>
      <c r="D341" s="460"/>
      <c r="E341" s="461" t="s">
        <v>258</v>
      </c>
      <c r="F341" s="462"/>
      <c r="G341" s="462"/>
      <c r="H341" s="462"/>
      <c r="I341" s="37"/>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row>
    <row r="342" spans="1:128" hidden="1" x14ac:dyDescent="0.5">
      <c r="A342" s="840" t="s">
        <v>167</v>
      </c>
      <c r="B342" s="459"/>
      <c r="C342" s="459"/>
      <c r="D342" s="460"/>
      <c r="E342" s="461" t="s">
        <v>258</v>
      </c>
      <c r="F342" s="462"/>
      <c r="G342" s="462"/>
      <c r="H342" s="462"/>
      <c r="I342" s="37"/>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row>
    <row r="343" spans="1:128" ht="34.5" hidden="1" customHeight="1" x14ac:dyDescent="0.5">
      <c r="A343" s="840" t="s">
        <v>168</v>
      </c>
      <c r="B343" s="459"/>
      <c r="C343" s="459"/>
      <c r="D343" s="460"/>
      <c r="E343" s="461" t="s">
        <v>258</v>
      </c>
      <c r="F343" s="462"/>
      <c r="G343" s="462"/>
      <c r="H343" s="462"/>
      <c r="I343" s="37"/>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row>
    <row r="344" spans="1:128" hidden="1" x14ac:dyDescent="0.5">
      <c r="A344" s="840" t="s">
        <v>169</v>
      </c>
      <c r="B344" s="459"/>
      <c r="C344" s="459"/>
      <c r="D344" s="460"/>
      <c r="E344" s="461" t="s">
        <v>258</v>
      </c>
      <c r="F344" s="462"/>
      <c r="G344" s="462"/>
      <c r="H344" s="462"/>
      <c r="I344" s="37"/>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row>
    <row r="345" spans="1:128" ht="35.25" hidden="1" customHeight="1" x14ac:dyDescent="0.5">
      <c r="A345" s="840" t="s">
        <v>170</v>
      </c>
      <c r="B345" s="459"/>
      <c r="C345" s="459"/>
      <c r="D345" s="460"/>
      <c r="E345" s="461" t="s">
        <v>258</v>
      </c>
      <c r="F345" s="462"/>
      <c r="G345" s="462"/>
      <c r="H345" s="462"/>
      <c r="I345" s="37"/>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row>
    <row r="346" spans="1:128" ht="38.25" hidden="1" customHeight="1" x14ac:dyDescent="0.5">
      <c r="A346" s="840" t="s">
        <v>171</v>
      </c>
      <c r="B346" s="459"/>
      <c r="C346" s="459"/>
      <c r="D346" s="460"/>
      <c r="E346" s="461" t="s">
        <v>258</v>
      </c>
      <c r="F346" s="462"/>
      <c r="G346" s="462"/>
      <c r="H346" s="462"/>
      <c r="I346" s="37"/>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row>
    <row r="347" spans="1:128" hidden="1" x14ac:dyDescent="0.5">
      <c r="A347" s="840" t="s">
        <v>172</v>
      </c>
      <c r="B347" s="459"/>
      <c r="C347" s="459"/>
      <c r="D347" s="460"/>
      <c r="E347" s="461" t="s">
        <v>258</v>
      </c>
      <c r="F347" s="462"/>
      <c r="G347" s="462"/>
      <c r="H347" s="462"/>
      <c r="I347" s="37"/>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row>
    <row r="348" spans="1:128" ht="72" hidden="1" customHeight="1" x14ac:dyDescent="0.5">
      <c r="A348" s="840" t="s">
        <v>173</v>
      </c>
      <c r="B348" s="459"/>
      <c r="C348" s="459"/>
      <c r="D348" s="460"/>
      <c r="E348" s="461" t="s">
        <v>258</v>
      </c>
      <c r="F348" s="462"/>
      <c r="G348" s="462"/>
      <c r="H348" s="462"/>
      <c r="I348" s="37"/>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row>
    <row r="349" spans="1:128" ht="51" hidden="1" customHeight="1" x14ac:dyDescent="0.5">
      <c r="A349" s="840" t="s">
        <v>174</v>
      </c>
      <c r="B349" s="459"/>
      <c r="C349" s="459"/>
      <c r="D349" s="460"/>
      <c r="E349" s="461" t="s">
        <v>258</v>
      </c>
      <c r="F349" s="462"/>
      <c r="G349" s="462"/>
      <c r="H349" s="462"/>
      <c r="I349" s="37"/>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row>
    <row r="350" spans="1:128" ht="38.25" hidden="1" customHeight="1" x14ac:dyDescent="0.5">
      <c r="A350" s="840" t="s">
        <v>175</v>
      </c>
      <c r="B350" s="459"/>
      <c r="C350" s="459"/>
      <c r="D350" s="460"/>
      <c r="E350" s="461" t="s">
        <v>258</v>
      </c>
      <c r="F350" s="462"/>
      <c r="G350" s="462"/>
      <c r="H350" s="462"/>
      <c r="I350" s="37"/>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row>
    <row r="351" spans="1:128" ht="58.5" hidden="1" customHeight="1" x14ac:dyDescent="0.5">
      <c r="A351" s="840" t="s">
        <v>176</v>
      </c>
      <c r="B351" s="459"/>
      <c r="C351" s="459"/>
      <c r="D351" s="460"/>
      <c r="E351" s="461" t="s">
        <v>258</v>
      </c>
      <c r="F351" s="462"/>
      <c r="G351" s="462"/>
      <c r="H351" s="462"/>
      <c r="I351" s="37"/>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row>
    <row r="352" spans="1:128" ht="21" hidden="1" customHeight="1" x14ac:dyDescent="0.5">
      <c r="A352" s="840" t="s">
        <v>177</v>
      </c>
      <c r="B352" s="459"/>
      <c r="C352" s="459"/>
      <c r="D352" s="460"/>
      <c r="E352" s="461" t="s">
        <v>258</v>
      </c>
      <c r="F352" s="462"/>
      <c r="G352" s="462"/>
      <c r="H352" s="462"/>
      <c r="I352" s="37"/>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row>
    <row r="353" spans="1:128" ht="36.75" hidden="1" customHeight="1" x14ac:dyDescent="0.5">
      <c r="A353" s="840" t="s">
        <v>178</v>
      </c>
      <c r="B353" s="459"/>
      <c r="C353" s="459"/>
      <c r="D353" s="460"/>
      <c r="E353" s="461" t="s">
        <v>258</v>
      </c>
      <c r="F353" s="462"/>
      <c r="G353" s="462"/>
      <c r="H353" s="462"/>
      <c r="I353" s="37"/>
    </row>
    <row r="354" spans="1:128" hidden="1" x14ac:dyDescent="0.5">
      <c r="A354" s="840" t="s">
        <v>179</v>
      </c>
      <c r="B354" s="459"/>
      <c r="C354" s="459"/>
      <c r="D354" s="460"/>
      <c r="E354" s="461" t="s">
        <v>258</v>
      </c>
      <c r="F354" s="462"/>
      <c r="G354" s="462"/>
      <c r="H354" s="462"/>
      <c r="I354" s="37"/>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row>
    <row r="355" spans="1:128" hidden="1" x14ac:dyDescent="0.5">
      <c r="A355" s="458" t="s">
        <v>180</v>
      </c>
      <c r="B355" s="459"/>
      <c r="C355" s="459"/>
      <c r="D355" s="460"/>
      <c r="E355" s="541" t="s">
        <v>375</v>
      </c>
      <c r="F355" s="542"/>
      <c r="G355" s="542"/>
      <c r="H355" s="542"/>
      <c r="I355" s="37"/>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row>
    <row r="356" spans="1:128" ht="69.75" hidden="1" customHeight="1" x14ac:dyDescent="0.5">
      <c r="A356" s="458" t="s">
        <v>181</v>
      </c>
      <c r="B356" s="459"/>
      <c r="C356" s="459"/>
      <c r="D356" s="460"/>
      <c r="E356" s="541" t="s">
        <v>260</v>
      </c>
      <c r="F356" s="542"/>
      <c r="G356" s="542"/>
      <c r="H356" s="542"/>
      <c r="I356" s="37"/>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row>
    <row r="357" spans="1:128" x14ac:dyDescent="0.5">
      <c r="A357" s="891" t="s">
        <v>182</v>
      </c>
      <c r="B357" s="892"/>
      <c r="C357" s="892"/>
      <c r="D357" s="892"/>
      <c r="E357" s="892"/>
      <c r="F357" s="892"/>
      <c r="G357" s="892"/>
      <c r="H357" s="893"/>
      <c r="I357" s="37"/>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row>
    <row r="358" spans="1:128" ht="21" customHeight="1" x14ac:dyDescent="0.5">
      <c r="A358" s="905" t="s">
        <v>146</v>
      </c>
      <c r="B358" s="906"/>
      <c r="C358" s="906"/>
      <c r="D358" s="907"/>
      <c r="E358" s="461" t="s">
        <v>370</v>
      </c>
      <c r="F358" s="462"/>
      <c r="G358" s="462"/>
      <c r="H358" s="463"/>
      <c r="I358" s="37"/>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row>
    <row r="359" spans="1:128" ht="16.8" customHeight="1" x14ac:dyDescent="0.5">
      <c r="A359" s="883" t="s">
        <v>201</v>
      </c>
      <c r="B359" s="884"/>
      <c r="C359" s="884"/>
      <c r="D359" s="885"/>
      <c r="E359" s="461" t="s">
        <v>143</v>
      </c>
      <c r="F359" s="462"/>
      <c r="G359" s="462"/>
      <c r="H359" s="463"/>
      <c r="I359" s="37"/>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row>
    <row r="360" spans="1:128" ht="34.200000000000003" customHeight="1" x14ac:dyDescent="0.5">
      <c r="A360" s="883" t="s">
        <v>456</v>
      </c>
      <c r="B360" s="884"/>
      <c r="C360" s="884"/>
      <c r="D360" s="885"/>
      <c r="E360" s="461" t="s">
        <v>376</v>
      </c>
      <c r="F360" s="462"/>
      <c r="G360" s="462"/>
      <c r="H360" s="463"/>
      <c r="I360" s="37"/>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row>
    <row r="361" spans="1:128" ht="36.75" customHeight="1" x14ac:dyDescent="0.5">
      <c r="A361" s="883" t="s">
        <v>457</v>
      </c>
      <c r="B361" s="884"/>
      <c r="C361" s="884"/>
      <c r="D361" s="885"/>
      <c r="E361" s="461" t="s">
        <v>143</v>
      </c>
      <c r="F361" s="462"/>
      <c r="G361" s="462"/>
      <c r="H361" s="463"/>
      <c r="I361" s="37"/>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row>
    <row r="362" spans="1:128" ht="36.75" customHeight="1" x14ac:dyDescent="0.5">
      <c r="A362" s="883" t="s">
        <v>458</v>
      </c>
      <c r="B362" s="884"/>
      <c r="C362" s="884"/>
      <c r="D362" s="885"/>
      <c r="E362" s="461" t="s">
        <v>553</v>
      </c>
      <c r="F362" s="462"/>
      <c r="G362" s="462"/>
      <c r="H362" s="463"/>
      <c r="I362" s="37"/>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row>
    <row r="363" spans="1:128" ht="36.75" customHeight="1" x14ac:dyDescent="0.5">
      <c r="A363" s="883" t="s">
        <v>459</v>
      </c>
      <c r="B363" s="884"/>
      <c r="C363" s="884"/>
      <c r="D363" s="885"/>
      <c r="E363" s="461" t="s">
        <v>258</v>
      </c>
      <c r="F363" s="462"/>
      <c r="G363" s="462"/>
      <c r="H363" s="463"/>
      <c r="I363" s="37"/>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row>
    <row r="364" spans="1:128" ht="36.75" customHeight="1" x14ac:dyDescent="0.5">
      <c r="A364" s="883" t="s">
        <v>460</v>
      </c>
      <c r="B364" s="884"/>
      <c r="C364" s="884"/>
      <c r="D364" s="885"/>
      <c r="E364" s="461" t="s">
        <v>378</v>
      </c>
      <c r="F364" s="462"/>
      <c r="G364" s="462"/>
      <c r="H364" s="463"/>
      <c r="I364" s="37"/>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row>
    <row r="365" spans="1:128" ht="36.75" customHeight="1" x14ac:dyDescent="0.5">
      <c r="A365" s="883" t="s">
        <v>461</v>
      </c>
      <c r="B365" s="884"/>
      <c r="C365" s="884"/>
      <c r="D365" s="885"/>
      <c r="E365" s="461" t="s">
        <v>143</v>
      </c>
      <c r="F365" s="462"/>
      <c r="G365" s="462"/>
      <c r="H365" s="463"/>
      <c r="I365" s="37"/>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row>
    <row r="366" spans="1:128" ht="18.600000000000001" customHeight="1" x14ac:dyDescent="0.5">
      <c r="A366" s="883" t="s">
        <v>462</v>
      </c>
      <c r="B366" s="884"/>
      <c r="C366" s="884"/>
      <c r="D366" s="885"/>
      <c r="E366" s="461" t="s">
        <v>478</v>
      </c>
      <c r="F366" s="462"/>
      <c r="G366" s="462"/>
      <c r="H366" s="463"/>
      <c r="I366" s="37"/>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row>
    <row r="367" spans="1:128" ht="37.799999999999997" customHeight="1" x14ac:dyDescent="0.5">
      <c r="A367" s="883" t="s">
        <v>463</v>
      </c>
      <c r="B367" s="884"/>
      <c r="C367" s="884"/>
      <c r="D367" s="885"/>
      <c r="E367" s="461" t="s">
        <v>188</v>
      </c>
      <c r="F367" s="462"/>
      <c r="G367" s="462"/>
      <c r="H367" s="463"/>
      <c r="I367" s="37"/>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row>
    <row r="368" spans="1:128" ht="48.6" customHeight="1" x14ac:dyDescent="0.5">
      <c r="A368" s="886" t="s">
        <v>506</v>
      </c>
      <c r="B368" s="887"/>
      <c r="C368" s="887"/>
      <c r="D368" s="888"/>
      <c r="E368" s="461" t="s">
        <v>555</v>
      </c>
      <c r="F368" s="462"/>
      <c r="G368" s="462"/>
      <c r="H368" s="463"/>
      <c r="I368" s="37"/>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row>
    <row r="369" spans="1:128" ht="16.2" customHeight="1" x14ac:dyDescent="0.5">
      <c r="A369" s="883" t="s">
        <v>193</v>
      </c>
      <c r="B369" s="884"/>
      <c r="C369" s="884"/>
      <c r="D369" s="885"/>
      <c r="E369" s="461" t="s">
        <v>143</v>
      </c>
      <c r="F369" s="462"/>
      <c r="G369" s="462"/>
      <c r="H369" s="463"/>
      <c r="I369" s="37"/>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row>
    <row r="370" spans="1:128" ht="15" customHeight="1" x14ac:dyDescent="0.5">
      <c r="A370" s="883" t="s">
        <v>208</v>
      </c>
      <c r="B370" s="884"/>
      <c r="C370" s="884"/>
      <c r="D370" s="885"/>
      <c r="E370" s="461" t="s">
        <v>373</v>
      </c>
      <c r="F370" s="462"/>
      <c r="G370" s="462"/>
      <c r="H370" s="463"/>
      <c r="I370" s="37"/>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row>
    <row r="371" spans="1:128" ht="19.2" customHeight="1" x14ac:dyDescent="0.5">
      <c r="A371" s="883" t="s">
        <v>467</v>
      </c>
      <c r="B371" s="884"/>
      <c r="C371" s="884"/>
      <c r="D371" s="885"/>
      <c r="E371" s="461" t="s">
        <v>258</v>
      </c>
      <c r="F371" s="462"/>
      <c r="G371" s="462"/>
      <c r="H371" s="463"/>
      <c r="I371" s="37"/>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row>
    <row r="372" spans="1:128" ht="15.6" customHeight="1" x14ac:dyDescent="0.5">
      <c r="A372" s="883" t="s">
        <v>468</v>
      </c>
      <c r="B372" s="884"/>
      <c r="C372" s="884"/>
      <c r="D372" s="885"/>
      <c r="E372" s="461" t="s">
        <v>258</v>
      </c>
      <c r="F372" s="462"/>
      <c r="G372" s="462"/>
      <c r="H372" s="463"/>
      <c r="I372" s="37"/>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row>
    <row r="373" spans="1:128" s="236" customFormat="1" ht="17.399999999999999" customHeight="1" x14ac:dyDescent="0.3">
      <c r="A373" s="886" t="s">
        <v>469</v>
      </c>
      <c r="B373" s="887"/>
      <c r="C373" s="887"/>
      <c r="D373" s="888"/>
      <c r="E373" s="461" t="s">
        <v>258</v>
      </c>
      <c r="F373" s="462"/>
      <c r="G373" s="462"/>
      <c r="H373" s="463"/>
      <c r="I373" s="449"/>
    </row>
    <row r="374" spans="1:128" ht="19.2" customHeight="1" x14ac:dyDescent="0.5">
      <c r="A374" s="886" t="s">
        <v>470</v>
      </c>
      <c r="B374" s="887"/>
      <c r="C374" s="887"/>
      <c r="D374" s="888"/>
      <c r="E374" s="461" t="s">
        <v>258</v>
      </c>
      <c r="F374" s="462"/>
      <c r="G374" s="462"/>
      <c r="H374" s="463"/>
      <c r="I374" s="37"/>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row>
    <row r="375" spans="1:128" ht="34.200000000000003" customHeight="1" x14ac:dyDescent="0.5">
      <c r="A375" s="575" t="s">
        <v>471</v>
      </c>
      <c r="B375" s="576"/>
      <c r="C375" s="576"/>
      <c r="D375" s="577"/>
      <c r="E375" s="461" t="s">
        <v>258</v>
      </c>
      <c r="F375" s="462"/>
      <c r="G375" s="462"/>
      <c r="H375" s="463"/>
      <c r="I375" s="37"/>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row>
    <row r="376" spans="1:128" ht="36.6" customHeight="1" x14ac:dyDescent="0.5">
      <c r="A376" s="575" t="s">
        <v>198</v>
      </c>
      <c r="B376" s="576"/>
      <c r="C376" s="576"/>
      <c r="D376" s="577"/>
      <c r="E376" s="461" t="s">
        <v>556</v>
      </c>
      <c r="F376" s="462"/>
      <c r="G376" s="462"/>
      <c r="H376" s="463"/>
      <c r="I376" s="37"/>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row>
    <row r="377" spans="1:128" ht="33.6" customHeight="1" x14ac:dyDescent="0.5">
      <c r="A377" s="575" t="s">
        <v>510</v>
      </c>
      <c r="B377" s="576"/>
      <c r="C377" s="576"/>
      <c r="D377" s="577"/>
      <c r="E377" s="461" t="s">
        <v>200</v>
      </c>
      <c r="F377" s="462"/>
      <c r="G377" s="462"/>
      <c r="H377" s="463"/>
      <c r="I377" s="37"/>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row>
    <row r="378" spans="1:128" ht="34.799999999999997" customHeight="1" x14ac:dyDescent="0.5">
      <c r="A378" s="575" t="s">
        <v>551</v>
      </c>
      <c r="B378" s="576"/>
      <c r="C378" s="576"/>
      <c r="D378" s="577"/>
      <c r="E378" s="461" t="s">
        <v>574</v>
      </c>
      <c r="F378" s="462"/>
      <c r="G378" s="462"/>
      <c r="H378" s="463"/>
      <c r="I378" s="37"/>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row>
    <row r="379" spans="1:128" x14ac:dyDescent="0.5">
      <c r="A379" s="458" t="s">
        <v>340</v>
      </c>
      <c r="B379" s="459"/>
      <c r="C379" s="459"/>
      <c r="D379" s="460"/>
      <c r="E379" s="461" t="s">
        <v>381</v>
      </c>
      <c r="F379" s="462"/>
      <c r="G379" s="462"/>
      <c r="H379" s="463"/>
      <c r="I379" s="37"/>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row>
    <row r="380" spans="1:128" ht="93.6" customHeight="1" x14ac:dyDescent="0.5">
      <c r="A380" s="924" t="s">
        <v>205</v>
      </c>
      <c r="B380" s="925"/>
      <c r="C380" s="925"/>
      <c r="D380" s="926"/>
      <c r="E380" s="461" t="s">
        <v>554</v>
      </c>
      <c r="F380" s="462"/>
      <c r="G380" s="462"/>
      <c r="H380" s="463"/>
      <c r="I380" s="37"/>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row>
    <row r="381" spans="1:128" ht="25.8" customHeight="1" x14ac:dyDescent="0.5">
      <c r="A381" s="922" t="s">
        <v>328</v>
      </c>
      <c r="B381" s="922"/>
      <c r="C381" s="922"/>
      <c r="D381" s="923"/>
      <c r="E381" s="664" t="s">
        <v>143</v>
      </c>
      <c r="F381" s="665"/>
      <c r="G381" s="665"/>
      <c r="H381" s="666"/>
      <c r="I381" s="37"/>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row>
    <row r="382" spans="1:128" ht="42.6" customHeight="1" x14ac:dyDescent="0.5">
      <c r="A382" s="458" t="s">
        <v>552</v>
      </c>
      <c r="B382" s="459"/>
      <c r="C382" s="459"/>
      <c r="D382" s="460"/>
      <c r="E382" s="461" t="s">
        <v>207</v>
      </c>
      <c r="F382" s="542"/>
      <c r="G382" s="542"/>
      <c r="H382" s="542"/>
      <c r="I382" s="37"/>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row>
    <row r="383" spans="1:128" hidden="1" x14ac:dyDescent="0.5">
      <c r="A383" s="891" t="s">
        <v>192</v>
      </c>
      <c r="B383" s="892"/>
      <c r="C383" s="892"/>
      <c r="D383" s="892"/>
      <c r="E383" s="937"/>
      <c r="F383" s="937"/>
      <c r="G383" s="937"/>
      <c r="H383" s="938"/>
      <c r="I383" s="37"/>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row>
    <row r="384" spans="1:128" ht="38.25" hidden="1" customHeight="1" x14ac:dyDescent="0.5">
      <c r="A384" s="509" t="s">
        <v>377</v>
      </c>
      <c r="B384" s="510"/>
      <c r="C384" s="510"/>
      <c r="D384" s="511"/>
      <c r="E384" s="653" t="s">
        <v>378</v>
      </c>
      <c r="F384" s="654"/>
      <c r="G384" s="654"/>
      <c r="H384" s="654"/>
      <c r="I384" s="37"/>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row>
    <row r="385" spans="1:128" ht="19.5" hidden="1" customHeight="1" x14ac:dyDescent="0.5">
      <c r="A385" s="458" t="s">
        <v>208</v>
      </c>
      <c r="B385" s="459"/>
      <c r="C385" s="459"/>
      <c r="D385" s="460"/>
      <c r="E385" s="461" t="s">
        <v>373</v>
      </c>
      <c r="F385" s="462"/>
      <c r="G385" s="462"/>
      <c r="H385" s="462"/>
      <c r="I385" s="37"/>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row>
    <row r="386" spans="1:128" ht="19.5" hidden="1" customHeight="1" x14ac:dyDescent="0.5">
      <c r="A386" s="939" t="s">
        <v>209</v>
      </c>
      <c r="B386" s="940"/>
      <c r="C386" s="940"/>
      <c r="D386" s="940"/>
      <c r="E386" s="892"/>
      <c r="F386" s="892"/>
      <c r="G386" s="892"/>
      <c r="H386" s="893"/>
      <c r="I386" s="37"/>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row>
    <row r="387" spans="1:128" hidden="1" x14ac:dyDescent="0.5">
      <c r="A387" s="458" t="s">
        <v>193</v>
      </c>
      <c r="B387" s="459"/>
      <c r="C387" s="459"/>
      <c r="D387" s="460"/>
      <c r="E387" s="548" t="s">
        <v>143</v>
      </c>
      <c r="F387" s="548"/>
      <c r="G387" s="548"/>
      <c r="H387" s="548"/>
      <c r="I387" s="37"/>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row>
    <row r="388" spans="1:128" hidden="1" x14ac:dyDescent="0.5">
      <c r="A388" s="458" t="s">
        <v>198</v>
      </c>
      <c r="B388" s="459"/>
      <c r="C388" s="459"/>
      <c r="D388" s="460"/>
      <c r="E388" s="461" t="s">
        <v>379</v>
      </c>
      <c r="F388" s="462"/>
      <c r="G388" s="462"/>
      <c r="H388" s="462"/>
      <c r="I388" s="37"/>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row>
    <row r="389" spans="1:128" hidden="1" x14ac:dyDescent="0.5">
      <c r="A389" s="458" t="s">
        <v>199</v>
      </c>
      <c r="B389" s="459"/>
      <c r="C389" s="459"/>
      <c r="D389" s="460"/>
      <c r="E389" s="461" t="s">
        <v>380</v>
      </c>
      <c r="F389" s="462"/>
      <c r="G389" s="462"/>
      <c r="H389" s="462"/>
      <c r="I389" s="37"/>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row>
    <row r="390" spans="1:128" ht="33" hidden="1" customHeight="1" x14ac:dyDescent="0.5">
      <c r="A390" s="458" t="s">
        <v>203</v>
      </c>
      <c r="B390" s="459"/>
      <c r="C390" s="459"/>
      <c r="D390" s="460"/>
      <c r="E390" s="920" t="s">
        <v>381</v>
      </c>
      <c r="F390" s="921"/>
      <c r="G390" s="921"/>
      <c r="H390" s="921"/>
      <c r="I390" s="37"/>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row>
    <row r="391" spans="1:128" ht="72" hidden="1" customHeight="1" x14ac:dyDescent="0.5">
      <c r="A391" s="458" t="s">
        <v>205</v>
      </c>
      <c r="B391" s="459"/>
      <c r="C391" s="459"/>
      <c r="D391" s="460"/>
      <c r="E391" s="918" t="s">
        <v>382</v>
      </c>
      <c r="F391" s="919"/>
      <c r="G391" s="919"/>
      <c r="H391" s="919"/>
      <c r="I391" s="37"/>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row>
    <row r="392" spans="1:128" ht="37.5" hidden="1" customHeight="1" x14ac:dyDescent="0.5">
      <c r="A392" s="458" t="s">
        <v>206</v>
      </c>
      <c r="B392" s="459"/>
      <c r="C392" s="459"/>
      <c r="D392" s="460"/>
      <c r="E392" s="903" t="s">
        <v>207</v>
      </c>
      <c r="F392" s="904"/>
      <c r="G392" s="904"/>
      <c r="H392" s="904"/>
      <c r="I392" s="37"/>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row>
    <row r="393" spans="1:128" ht="19.5" hidden="1" customHeight="1" x14ac:dyDescent="0.5">
      <c r="A393" s="216" t="s">
        <v>345</v>
      </c>
      <c r="B393" s="162"/>
      <c r="C393" s="162"/>
      <c r="D393" s="217"/>
      <c r="E393" s="913">
        <v>1</v>
      </c>
      <c r="F393" s="914"/>
      <c r="G393" s="914"/>
      <c r="H393" s="915"/>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row>
    <row r="394" spans="1:128" ht="19.5" hidden="1" customHeight="1" x14ac:dyDescent="0.5">
      <c r="A394" s="216" t="s">
        <v>346</v>
      </c>
      <c r="B394" s="162"/>
      <c r="C394" s="162"/>
      <c r="D394" s="217"/>
      <c r="E394" s="913" t="s">
        <v>383</v>
      </c>
      <c r="F394" s="914"/>
      <c r="G394" s="914"/>
      <c r="H394" s="915"/>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row>
    <row r="395" spans="1:128" ht="19.5" hidden="1" customHeight="1" x14ac:dyDescent="0.5">
      <c r="A395" s="216" t="s">
        <v>199</v>
      </c>
      <c r="B395" s="162"/>
      <c r="C395" s="162"/>
      <c r="D395" s="217"/>
      <c r="E395" s="916" t="s">
        <v>380</v>
      </c>
      <c r="F395" s="603"/>
      <c r="G395" s="603"/>
      <c r="H395" s="917"/>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row>
    <row r="396" spans="1:128" ht="85.5" hidden="1" customHeight="1" x14ac:dyDescent="0.5">
      <c r="A396" s="602" t="s">
        <v>205</v>
      </c>
      <c r="B396" s="603"/>
      <c r="C396" s="603"/>
      <c r="D396" s="604"/>
      <c r="E396" s="916" t="s">
        <v>384</v>
      </c>
      <c r="F396" s="603"/>
      <c r="G396" s="603"/>
      <c r="H396" s="917"/>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row>
    <row r="397" spans="1:128" ht="53.25" hidden="1" customHeight="1" x14ac:dyDescent="0.5">
      <c r="A397" s="908" t="s">
        <v>349</v>
      </c>
      <c r="B397" s="909"/>
      <c r="C397" s="909"/>
      <c r="D397" s="910"/>
      <c r="E397" s="911" t="s">
        <v>207</v>
      </c>
      <c r="F397" s="909"/>
      <c r="G397" s="909"/>
      <c r="H397" s="912"/>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row>
    <row r="398" spans="1:128" ht="24.9" hidden="1" customHeight="1" x14ac:dyDescent="0.5">
      <c r="A398" s="209" t="s">
        <v>212</v>
      </c>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row>
    <row r="399" spans="1:128" hidden="1" x14ac:dyDescent="0.5">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row>
    <row r="400" spans="1:128" ht="31.5" customHeight="1" x14ac:dyDescent="0.5">
      <c r="A400" s="686" t="s">
        <v>289</v>
      </c>
      <c r="B400" s="686"/>
      <c r="C400" s="686"/>
      <c r="D400" s="686"/>
      <c r="E400" s="686"/>
      <c r="F400" s="686"/>
      <c r="G400" s="686"/>
      <c r="H400" s="686"/>
      <c r="I400" s="686"/>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row>
    <row r="401" spans="1:128" ht="19.5" hidden="1" customHeight="1" x14ac:dyDescent="0.5">
      <c r="A401" s="530" t="s">
        <v>211</v>
      </c>
      <c r="B401" s="530"/>
      <c r="C401" s="530"/>
      <c r="D401" s="530"/>
      <c r="E401" s="530"/>
      <c r="F401" s="530"/>
      <c r="G401" s="530"/>
      <c r="H401" s="530"/>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row>
    <row r="402" spans="1:128" hidden="1" x14ac:dyDescent="0.5">
      <c r="A402" s="530"/>
      <c r="B402" s="530"/>
      <c r="C402" s="530"/>
      <c r="D402" s="530"/>
      <c r="E402" s="530"/>
      <c r="F402" s="530"/>
      <c r="G402" s="530"/>
      <c r="H402" s="530"/>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row>
    <row r="403" spans="1:128" ht="26.25" hidden="1" customHeight="1" x14ac:dyDescent="0.5">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row>
    <row r="404" spans="1:128" hidden="1" x14ac:dyDescent="0.5">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row>
    <row r="405" spans="1:128" hidden="1" x14ac:dyDescent="0.5">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row>
    <row r="406" spans="1:128" hidden="1" x14ac:dyDescent="0.5">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row>
    <row r="407" spans="1:128" hidden="1" x14ac:dyDescent="0.5">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row>
    <row r="408" spans="1:128" hidden="1" x14ac:dyDescent="0.5">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row>
    <row r="409" spans="1:128" hidden="1" x14ac:dyDescent="0.5">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row>
    <row r="410" spans="1:128" hidden="1" x14ac:dyDescent="0.5">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row>
    <row r="411" spans="1:128" hidden="1" x14ac:dyDescent="0.5">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row>
    <row r="412" spans="1:128" hidden="1" x14ac:dyDescent="0.5">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row>
    <row r="413" spans="1:128" hidden="1" x14ac:dyDescent="0.5">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row>
    <row r="414" spans="1:128" hidden="1" x14ac:dyDescent="0.5">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row>
    <row r="415" spans="1:128" hidden="1" x14ac:dyDescent="0.5">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row>
    <row r="416" spans="1:128" hidden="1" x14ac:dyDescent="0.5">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row>
    <row r="417" s="1" customFormat="1" hidden="1" x14ac:dyDescent="0.5"/>
    <row r="418" s="1" customFormat="1" hidden="1" x14ac:dyDescent="0.5"/>
    <row r="419" s="1" customFormat="1" hidden="1" x14ac:dyDescent="0.5"/>
    <row r="420" s="1" customFormat="1" hidden="1" x14ac:dyDescent="0.5"/>
    <row r="421" s="1" customFormat="1" hidden="1" x14ac:dyDescent="0.5"/>
    <row r="422" s="1" customFormat="1" hidden="1" x14ac:dyDescent="0.5"/>
    <row r="423" s="1" customFormat="1" hidden="1" x14ac:dyDescent="0.5"/>
    <row r="424" s="1" customFormat="1" hidden="1" x14ac:dyDescent="0.5"/>
    <row r="425" s="1" customFormat="1" hidden="1" x14ac:dyDescent="0.5"/>
    <row r="426" s="1" customFormat="1" hidden="1" x14ac:dyDescent="0.5"/>
    <row r="427" s="1" customFormat="1" hidden="1" x14ac:dyDescent="0.5"/>
    <row r="428" s="1" customFormat="1" hidden="1" x14ac:dyDescent="0.5"/>
    <row r="429" s="1" customFormat="1" hidden="1" x14ac:dyDescent="0.5"/>
    <row r="430" s="1" customFormat="1" hidden="1" x14ac:dyDescent="0.5"/>
    <row r="431" s="1" customFormat="1" hidden="1" x14ac:dyDescent="0.5"/>
    <row r="432" s="1" customFormat="1" hidden="1" x14ac:dyDescent="0.5"/>
    <row r="433" spans="1:128" hidden="1" x14ac:dyDescent="0.5">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row>
    <row r="443" spans="1:128" s="60" customFormat="1" hidden="1" x14ac:dyDescent="0.5">
      <c r="A443" s="86"/>
      <c r="B443" s="86"/>
      <c r="C443" s="86"/>
      <c r="D443" s="86"/>
      <c r="E443" s="86"/>
      <c r="F443" s="86"/>
      <c r="G443" s="86"/>
      <c r="H443" s="86"/>
      <c r="I443" s="86"/>
      <c r="BQ443" s="76"/>
      <c r="BR443" s="76"/>
      <c r="BS443" s="76"/>
      <c r="BT443" s="76"/>
      <c r="BU443" s="76"/>
      <c r="BV443" s="76"/>
      <c r="BW443" s="76"/>
      <c r="BX443" s="76"/>
      <c r="BY443" s="76"/>
      <c r="BZ443" s="76"/>
      <c r="CA443" s="76"/>
      <c r="CB443" s="76"/>
      <c r="CC443" s="76"/>
      <c r="CD443" s="76"/>
      <c r="CE443" s="76"/>
      <c r="CF443" s="76"/>
      <c r="CG443" s="76"/>
      <c r="CH443" s="76"/>
      <c r="CI443" s="76"/>
      <c r="CJ443" s="76"/>
      <c r="CK443" s="76"/>
      <c r="CL443" s="76"/>
      <c r="CM443" s="76"/>
      <c r="CN443" s="76"/>
      <c r="CO443" s="76"/>
      <c r="CP443" s="76"/>
      <c r="CQ443" s="76"/>
      <c r="CR443" s="76"/>
      <c r="CS443" s="76"/>
      <c r="CT443" s="76"/>
      <c r="CU443" s="76"/>
      <c r="CV443" s="76"/>
      <c r="CW443" s="76"/>
      <c r="CX443" s="76"/>
      <c r="CY443" s="76"/>
      <c r="CZ443" s="76"/>
      <c r="DA443" s="76"/>
      <c r="DB443" s="76"/>
      <c r="DC443" s="76"/>
      <c r="DD443" s="76"/>
      <c r="DE443" s="76"/>
      <c r="DF443" s="76"/>
      <c r="DG443" s="76"/>
      <c r="DH443" s="76"/>
      <c r="DI443" s="76"/>
      <c r="DJ443" s="76"/>
      <c r="DK443" s="76"/>
      <c r="DL443" s="76"/>
      <c r="DM443" s="76"/>
      <c r="DN443" s="76"/>
      <c r="DO443" s="76"/>
      <c r="DP443" s="76"/>
      <c r="DQ443" s="76"/>
      <c r="DR443" s="76"/>
      <c r="DS443" s="76"/>
      <c r="DT443" s="76"/>
      <c r="DU443" s="76"/>
      <c r="DV443" s="76"/>
      <c r="DW443" s="76"/>
      <c r="DX443" s="76"/>
    </row>
    <row r="444" spans="1:128" s="62" customFormat="1" hidden="1" x14ac:dyDescent="0.5">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c r="CV444" s="19"/>
      <c r="CW444" s="19"/>
      <c r="CX444" s="19"/>
      <c r="CY444" s="19"/>
      <c r="CZ444" s="19"/>
      <c r="DA444" s="19"/>
      <c r="DB444" s="19"/>
      <c r="DC444" s="19"/>
      <c r="DD444" s="19"/>
      <c r="DE444" s="19"/>
      <c r="DF444" s="19"/>
      <c r="DG444" s="19"/>
      <c r="DH444" s="19"/>
      <c r="DI444" s="19"/>
      <c r="DJ444" s="19"/>
      <c r="DK444" s="19"/>
      <c r="DL444" s="19"/>
      <c r="DM444" s="19"/>
      <c r="DN444" s="19"/>
      <c r="DO444" s="19"/>
      <c r="DP444" s="19"/>
      <c r="DQ444" s="19"/>
      <c r="DR444" s="19"/>
      <c r="DS444" s="19"/>
      <c r="DT444" s="19"/>
      <c r="DU444" s="19"/>
      <c r="DV444" s="19"/>
      <c r="DW444" s="19"/>
      <c r="DX444" s="19"/>
    </row>
    <row r="445" spans="1:128" s="62" customFormat="1" hidden="1" x14ac:dyDescent="0.5">
      <c r="BQ445" s="19"/>
      <c r="BR445" s="19"/>
      <c r="BS445" s="19"/>
      <c r="BT445" s="19"/>
      <c r="BU445" s="19"/>
      <c r="BV445" s="19"/>
      <c r="BW445" s="19"/>
      <c r="BX445" s="19"/>
      <c r="BY445" s="19"/>
      <c r="BZ445" s="19"/>
      <c r="CA445" s="19"/>
      <c r="CB445" s="19"/>
      <c r="CC445" s="19"/>
      <c r="CD445" s="19"/>
      <c r="CE445" s="19"/>
      <c r="CF445" s="19"/>
      <c r="CG445" s="19"/>
      <c r="CH445" s="19"/>
      <c r="CI445" s="19"/>
      <c r="CJ445" s="19"/>
      <c r="CK445" s="19"/>
      <c r="CL445" s="19"/>
      <c r="CM445" s="19"/>
      <c r="CN445" s="19"/>
      <c r="CO445" s="19"/>
      <c r="CP445" s="19"/>
      <c r="CQ445" s="19"/>
      <c r="CR445" s="19"/>
      <c r="CS445" s="19"/>
      <c r="CT445" s="19"/>
      <c r="CU445" s="19"/>
      <c r="CV445" s="19"/>
      <c r="CW445" s="19"/>
      <c r="CX445" s="19"/>
      <c r="CY445" s="19"/>
      <c r="CZ445" s="19"/>
      <c r="DA445" s="19"/>
      <c r="DB445" s="19"/>
      <c r="DC445" s="19"/>
      <c r="DD445" s="19"/>
      <c r="DE445" s="19"/>
      <c r="DF445" s="19"/>
      <c r="DG445" s="19"/>
      <c r="DH445" s="19"/>
      <c r="DI445" s="19"/>
      <c r="DJ445" s="19"/>
      <c r="DK445" s="19"/>
      <c r="DL445" s="19"/>
      <c r="DM445" s="19"/>
      <c r="DN445" s="19"/>
      <c r="DO445" s="19"/>
      <c r="DP445" s="19"/>
      <c r="DQ445" s="19"/>
      <c r="DR445" s="19"/>
      <c r="DS445" s="19"/>
      <c r="DT445" s="19"/>
      <c r="DU445" s="19"/>
      <c r="DV445" s="19"/>
      <c r="DW445" s="19"/>
      <c r="DX445" s="19"/>
    </row>
    <row r="446" spans="1:128" s="62" customFormat="1" hidden="1" x14ac:dyDescent="0.5">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c r="CV446" s="19"/>
      <c r="CW446" s="19"/>
      <c r="CX446" s="19"/>
      <c r="CY446" s="19"/>
      <c r="CZ446" s="19"/>
      <c r="DA446" s="19"/>
      <c r="DB446" s="19"/>
      <c r="DC446" s="19"/>
      <c r="DD446" s="19"/>
      <c r="DE446" s="19"/>
      <c r="DF446" s="19"/>
      <c r="DG446" s="19"/>
      <c r="DH446" s="19"/>
      <c r="DI446" s="19"/>
      <c r="DJ446" s="19"/>
      <c r="DK446" s="19"/>
      <c r="DL446" s="19"/>
      <c r="DM446" s="19"/>
      <c r="DN446" s="19"/>
      <c r="DO446" s="19"/>
      <c r="DP446" s="19"/>
      <c r="DQ446" s="19"/>
      <c r="DR446" s="19"/>
      <c r="DS446" s="19"/>
      <c r="DT446" s="19"/>
      <c r="DU446" s="19"/>
      <c r="DV446" s="19"/>
      <c r="DW446" s="19"/>
      <c r="DX446" s="19"/>
    </row>
    <row r="447" spans="1:128" s="62" customFormat="1" hidden="1" x14ac:dyDescent="0.5">
      <c r="BQ447" s="19"/>
      <c r="BR447" s="19"/>
      <c r="BS447" s="19"/>
      <c r="BT447" s="19"/>
      <c r="BU447" s="19"/>
      <c r="BV447" s="19"/>
      <c r="BW447" s="19"/>
      <c r="BX447" s="19"/>
      <c r="BY447" s="19"/>
      <c r="BZ447" s="19"/>
      <c r="CA447" s="19"/>
      <c r="CB447" s="19"/>
      <c r="CC447" s="19"/>
      <c r="CD447" s="19"/>
      <c r="CE447" s="19"/>
      <c r="CF447" s="19"/>
      <c r="CG447" s="19"/>
      <c r="CH447" s="19"/>
      <c r="CI447" s="19"/>
      <c r="CJ447" s="19"/>
      <c r="CK447" s="19"/>
      <c r="CL447" s="19"/>
      <c r="CM447" s="19"/>
      <c r="CN447" s="19"/>
      <c r="CO447" s="19"/>
      <c r="CP447" s="19"/>
      <c r="CQ447" s="19"/>
      <c r="CR447" s="19"/>
      <c r="CS447" s="19"/>
      <c r="CT447" s="19"/>
      <c r="CU447" s="19"/>
      <c r="CV447" s="19"/>
      <c r="CW447" s="19"/>
      <c r="CX447" s="19"/>
      <c r="CY447" s="19"/>
      <c r="CZ447" s="19"/>
      <c r="DA447" s="19"/>
      <c r="DB447" s="19"/>
      <c r="DC447" s="19"/>
      <c r="DD447" s="19"/>
      <c r="DE447" s="19"/>
      <c r="DF447" s="19"/>
      <c r="DG447" s="19"/>
      <c r="DH447" s="19"/>
      <c r="DI447" s="19"/>
      <c r="DJ447" s="19"/>
      <c r="DK447" s="19"/>
      <c r="DL447" s="19"/>
      <c r="DM447" s="19"/>
      <c r="DN447" s="19"/>
      <c r="DO447" s="19"/>
      <c r="DP447" s="19"/>
      <c r="DQ447" s="19"/>
      <c r="DR447" s="19"/>
      <c r="DS447" s="19"/>
      <c r="DT447" s="19"/>
      <c r="DU447" s="19"/>
      <c r="DV447" s="19"/>
      <c r="DW447" s="19"/>
      <c r="DX447" s="19"/>
    </row>
    <row r="448" spans="1:128" s="62" customFormat="1" hidden="1" x14ac:dyDescent="0.5">
      <c r="BQ448" s="19"/>
      <c r="BR448" s="19"/>
      <c r="BS448" s="19"/>
      <c r="BT448" s="19"/>
      <c r="BU448" s="19"/>
      <c r="BV448" s="19"/>
      <c r="BW448" s="19"/>
      <c r="BX448" s="19"/>
      <c r="BY448" s="19"/>
      <c r="BZ448" s="19"/>
      <c r="CA448" s="19"/>
      <c r="CB448" s="19"/>
      <c r="CC448" s="19"/>
      <c r="CD448" s="19"/>
      <c r="CE448" s="19"/>
      <c r="CF448" s="19"/>
      <c r="CG448" s="19"/>
      <c r="CH448" s="19"/>
      <c r="CI448" s="19"/>
      <c r="CJ448" s="19"/>
      <c r="CK448" s="19"/>
      <c r="CL448" s="19"/>
      <c r="CM448" s="19"/>
      <c r="CN448" s="19"/>
      <c r="CO448" s="19"/>
      <c r="CP448" s="19"/>
      <c r="CQ448" s="19"/>
      <c r="CR448" s="19"/>
      <c r="CS448" s="19"/>
      <c r="CT448" s="19"/>
      <c r="CU448" s="19"/>
      <c r="CV448" s="19"/>
      <c r="CW448" s="19"/>
      <c r="CX448" s="19"/>
      <c r="CY448" s="19"/>
      <c r="CZ448" s="19"/>
      <c r="DA448" s="19"/>
      <c r="DB448" s="19"/>
      <c r="DC448" s="19"/>
      <c r="DD448" s="19"/>
      <c r="DE448" s="19"/>
      <c r="DF448" s="19"/>
      <c r="DG448" s="19"/>
      <c r="DH448" s="19"/>
      <c r="DI448" s="19"/>
      <c r="DJ448" s="19"/>
      <c r="DK448" s="19"/>
      <c r="DL448" s="19"/>
      <c r="DM448" s="19"/>
      <c r="DN448" s="19"/>
      <c r="DO448" s="19"/>
      <c r="DP448" s="19"/>
      <c r="DQ448" s="19"/>
      <c r="DR448" s="19"/>
      <c r="DS448" s="19"/>
      <c r="DT448" s="19"/>
      <c r="DU448" s="19"/>
      <c r="DV448" s="19"/>
      <c r="DW448" s="19"/>
      <c r="DX448" s="19"/>
    </row>
    <row r="449" spans="69:128" s="62" customFormat="1" hidden="1" x14ac:dyDescent="0.5">
      <c r="BQ449" s="19"/>
      <c r="BR449" s="19"/>
      <c r="BS449" s="19"/>
      <c r="BT449" s="19"/>
      <c r="BU449" s="19"/>
      <c r="BV449" s="19"/>
      <c r="BW449" s="19"/>
      <c r="BX449" s="19"/>
      <c r="BY449" s="19"/>
      <c r="BZ449" s="19"/>
      <c r="CA449" s="19"/>
      <c r="CB449" s="19"/>
      <c r="CC449" s="19"/>
      <c r="CD449" s="19"/>
      <c r="CE449" s="19"/>
      <c r="CF449" s="19"/>
      <c r="CG449" s="19"/>
      <c r="CH449" s="19"/>
      <c r="CI449" s="19"/>
      <c r="CJ449" s="19"/>
      <c r="CK449" s="19"/>
      <c r="CL449" s="19"/>
      <c r="CM449" s="19"/>
      <c r="CN449" s="19"/>
      <c r="CO449" s="19"/>
      <c r="CP449" s="19"/>
      <c r="CQ449" s="19"/>
      <c r="CR449" s="19"/>
      <c r="CS449" s="19"/>
      <c r="CT449" s="19"/>
      <c r="CU449" s="19"/>
      <c r="CV449" s="19"/>
      <c r="CW449" s="19"/>
      <c r="CX449" s="19"/>
      <c r="CY449" s="19"/>
      <c r="CZ449" s="19"/>
      <c r="DA449" s="19"/>
      <c r="DB449" s="19"/>
      <c r="DC449" s="19"/>
      <c r="DD449" s="19"/>
      <c r="DE449" s="19"/>
      <c r="DF449" s="19"/>
      <c r="DG449" s="19"/>
      <c r="DH449" s="19"/>
      <c r="DI449" s="19"/>
      <c r="DJ449" s="19"/>
      <c r="DK449" s="19"/>
      <c r="DL449" s="19"/>
      <c r="DM449" s="19"/>
      <c r="DN449" s="19"/>
      <c r="DO449" s="19"/>
      <c r="DP449" s="19"/>
      <c r="DQ449" s="19"/>
      <c r="DR449" s="19"/>
      <c r="DS449" s="19"/>
      <c r="DT449" s="19"/>
      <c r="DU449" s="19"/>
      <c r="DV449" s="19"/>
      <c r="DW449" s="19"/>
      <c r="DX449" s="19"/>
    </row>
    <row r="450" spans="69:128" s="62" customFormat="1" hidden="1" x14ac:dyDescent="0.5">
      <c r="BQ450" s="19"/>
      <c r="BR450" s="19"/>
      <c r="BS450" s="19"/>
      <c r="BT450" s="19"/>
      <c r="BU450" s="19"/>
      <c r="BV450" s="19"/>
      <c r="BW450" s="19"/>
      <c r="BX450" s="19"/>
      <c r="BY450" s="19"/>
      <c r="BZ450" s="19"/>
      <c r="CA450" s="19"/>
      <c r="CB450" s="19"/>
      <c r="CC450" s="19"/>
      <c r="CD450" s="19"/>
      <c r="CE450" s="19"/>
      <c r="CF450" s="19"/>
      <c r="CG450" s="19"/>
      <c r="CH450" s="19"/>
      <c r="CI450" s="19"/>
      <c r="CJ450" s="19"/>
      <c r="CK450" s="19"/>
      <c r="CL450" s="19"/>
      <c r="CM450" s="19"/>
      <c r="CN450" s="19"/>
      <c r="CO450" s="19"/>
      <c r="CP450" s="19"/>
      <c r="CQ450" s="19"/>
      <c r="CR450" s="19"/>
      <c r="CS450" s="19"/>
      <c r="CT450" s="19"/>
      <c r="CU450" s="19"/>
      <c r="CV450" s="19"/>
      <c r="CW450" s="19"/>
      <c r="CX450" s="19"/>
      <c r="CY450" s="19"/>
      <c r="CZ450" s="19"/>
      <c r="DA450" s="19"/>
      <c r="DB450" s="19"/>
      <c r="DC450" s="19"/>
      <c r="DD450" s="19"/>
      <c r="DE450" s="19"/>
      <c r="DF450" s="19"/>
      <c r="DG450" s="19"/>
      <c r="DH450" s="19"/>
      <c r="DI450" s="19"/>
      <c r="DJ450" s="19"/>
      <c r="DK450" s="19"/>
      <c r="DL450" s="19"/>
      <c r="DM450" s="19"/>
      <c r="DN450" s="19"/>
      <c r="DO450" s="19"/>
      <c r="DP450" s="19"/>
      <c r="DQ450" s="19"/>
      <c r="DR450" s="19"/>
      <c r="DS450" s="19"/>
      <c r="DT450" s="19"/>
      <c r="DU450" s="19"/>
      <c r="DV450" s="19"/>
      <c r="DW450" s="19"/>
      <c r="DX450" s="19"/>
    </row>
    <row r="451" spans="69:128" s="62" customFormat="1" hidden="1" x14ac:dyDescent="0.5">
      <c r="BQ451" s="19"/>
      <c r="BR451" s="19"/>
      <c r="BS451" s="19"/>
      <c r="BT451" s="19"/>
      <c r="BU451" s="19"/>
      <c r="BV451" s="19"/>
      <c r="BW451" s="19"/>
      <c r="BX451" s="19"/>
      <c r="BY451" s="19"/>
      <c r="BZ451" s="19"/>
      <c r="CA451" s="19"/>
      <c r="CB451" s="19"/>
      <c r="CC451" s="19"/>
      <c r="CD451" s="19"/>
      <c r="CE451" s="19"/>
      <c r="CF451" s="19"/>
      <c r="CG451" s="19"/>
      <c r="CH451" s="19"/>
      <c r="CI451" s="19"/>
      <c r="CJ451" s="19"/>
      <c r="CK451" s="19"/>
      <c r="CL451" s="19"/>
      <c r="CM451" s="19"/>
      <c r="CN451" s="19"/>
      <c r="CO451" s="19"/>
      <c r="CP451" s="19"/>
      <c r="CQ451" s="19"/>
      <c r="CR451" s="19"/>
      <c r="CS451" s="19"/>
      <c r="CT451" s="19"/>
      <c r="CU451" s="19"/>
      <c r="CV451" s="19"/>
      <c r="CW451" s="19"/>
      <c r="CX451" s="19"/>
      <c r="CY451" s="19"/>
      <c r="CZ451" s="19"/>
      <c r="DA451" s="19"/>
      <c r="DB451" s="19"/>
      <c r="DC451" s="19"/>
      <c r="DD451" s="19"/>
      <c r="DE451" s="19"/>
      <c r="DF451" s="19"/>
      <c r="DG451" s="19"/>
      <c r="DH451" s="19"/>
      <c r="DI451" s="19"/>
      <c r="DJ451" s="19"/>
      <c r="DK451" s="19"/>
      <c r="DL451" s="19"/>
      <c r="DM451" s="19"/>
      <c r="DN451" s="19"/>
      <c r="DO451" s="19"/>
      <c r="DP451" s="19"/>
      <c r="DQ451" s="19"/>
      <c r="DR451" s="19"/>
      <c r="DS451" s="19"/>
      <c r="DT451" s="19"/>
      <c r="DU451" s="19"/>
      <c r="DV451" s="19"/>
      <c r="DW451" s="19"/>
      <c r="DX451" s="19"/>
    </row>
    <row r="452" spans="69:128" s="62" customFormat="1" hidden="1" x14ac:dyDescent="0.5">
      <c r="BQ452" s="19"/>
      <c r="BR452" s="19"/>
      <c r="BS452" s="19"/>
      <c r="BT452" s="19"/>
      <c r="BU452" s="19"/>
      <c r="BV452" s="19"/>
      <c r="BW452" s="19"/>
      <c r="BX452" s="19"/>
      <c r="BY452" s="19"/>
      <c r="BZ452" s="19"/>
      <c r="CA452" s="19"/>
      <c r="CB452" s="19"/>
      <c r="CC452" s="19"/>
      <c r="CD452" s="19"/>
      <c r="CE452" s="19"/>
      <c r="CF452" s="19"/>
      <c r="CG452" s="19"/>
      <c r="CH452" s="19"/>
      <c r="CI452" s="19"/>
      <c r="CJ452" s="19"/>
      <c r="CK452" s="19"/>
      <c r="CL452" s="19"/>
      <c r="CM452" s="19"/>
      <c r="CN452" s="19"/>
      <c r="CO452" s="19"/>
      <c r="CP452" s="19"/>
      <c r="CQ452" s="19"/>
      <c r="CR452" s="19"/>
      <c r="CS452" s="19"/>
      <c r="CT452" s="19"/>
      <c r="CU452" s="19"/>
      <c r="CV452" s="19"/>
      <c r="CW452" s="19"/>
      <c r="CX452" s="19"/>
      <c r="CY452" s="19"/>
      <c r="CZ452" s="19"/>
      <c r="DA452" s="19"/>
      <c r="DB452" s="19"/>
      <c r="DC452" s="19"/>
      <c r="DD452" s="19"/>
      <c r="DE452" s="19"/>
      <c r="DF452" s="19"/>
      <c r="DG452" s="19"/>
      <c r="DH452" s="19"/>
      <c r="DI452" s="19"/>
      <c r="DJ452" s="19"/>
      <c r="DK452" s="19"/>
      <c r="DL452" s="19"/>
      <c r="DM452" s="19"/>
      <c r="DN452" s="19"/>
      <c r="DO452" s="19"/>
      <c r="DP452" s="19"/>
      <c r="DQ452" s="19"/>
      <c r="DR452" s="19"/>
      <c r="DS452" s="19"/>
      <c r="DT452" s="19"/>
      <c r="DU452" s="19"/>
      <c r="DV452" s="19"/>
      <c r="DW452" s="19"/>
      <c r="DX452" s="19"/>
    </row>
    <row r="453" spans="69:128" s="62" customFormat="1" hidden="1" x14ac:dyDescent="0.5">
      <c r="BQ453" s="19"/>
      <c r="BR453" s="19"/>
      <c r="BS453" s="19"/>
      <c r="BT453" s="19"/>
      <c r="BU453" s="19"/>
      <c r="BV453" s="19"/>
      <c r="BW453" s="19"/>
      <c r="BX453" s="19"/>
      <c r="BY453" s="19"/>
      <c r="BZ453" s="19"/>
      <c r="CA453" s="19"/>
      <c r="CB453" s="19"/>
      <c r="CC453" s="19"/>
      <c r="CD453" s="19"/>
      <c r="CE453" s="19"/>
      <c r="CF453" s="19"/>
      <c r="CG453" s="19"/>
      <c r="CH453" s="19"/>
      <c r="CI453" s="19"/>
      <c r="CJ453" s="19"/>
      <c r="CK453" s="19"/>
      <c r="CL453" s="19"/>
      <c r="CM453" s="19"/>
      <c r="CN453" s="19"/>
      <c r="CO453" s="19"/>
      <c r="CP453" s="19"/>
      <c r="CQ453" s="19"/>
      <c r="CR453" s="19"/>
      <c r="CS453" s="19"/>
      <c r="CT453" s="19"/>
      <c r="CU453" s="19"/>
      <c r="CV453" s="19"/>
      <c r="CW453" s="19"/>
      <c r="CX453" s="19"/>
      <c r="CY453" s="19"/>
      <c r="CZ453" s="19"/>
      <c r="DA453" s="19"/>
      <c r="DB453" s="19"/>
      <c r="DC453" s="19"/>
      <c r="DD453" s="19"/>
      <c r="DE453" s="19"/>
      <c r="DF453" s="19"/>
      <c r="DG453" s="19"/>
      <c r="DH453" s="19"/>
      <c r="DI453" s="19"/>
      <c r="DJ453" s="19"/>
      <c r="DK453" s="19"/>
      <c r="DL453" s="19"/>
      <c r="DM453" s="19"/>
      <c r="DN453" s="19"/>
      <c r="DO453" s="19"/>
      <c r="DP453" s="19"/>
      <c r="DQ453" s="19"/>
      <c r="DR453" s="19"/>
      <c r="DS453" s="19"/>
      <c r="DT453" s="19"/>
      <c r="DU453" s="19"/>
      <c r="DV453" s="19"/>
      <c r="DW453" s="19"/>
      <c r="DX453" s="19"/>
    </row>
    <row r="454" spans="69:128" s="62" customFormat="1" hidden="1" x14ac:dyDescent="0.5">
      <c r="BQ454" s="19"/>
      <c r="BR454" s="19"/>
      <c r="BS454" s="19"/>
      <c r="BT454" s="19"/>
      <c r="BU454" s="19"/>
      <c r="BV454" s="19"/>
      <c r="BW454" s="19"/>
      <c r="BX454" s="19"/>
      <c r="BY454" s="19"/>
      <c r="BZ454" s="19"/>
      <c r="CA454" s="19"/>
      <c r="CB454" s="19"/>
      <c r="CC454" s="19"/>
      <c r="CD454" s="19"/>
      <c r="CE454" s="19"/>
      <c r="CF454" s="19"/>
      <c r="CG454" s="19"/>
      <c r="CH454" s="19"/>
      <c r="CI454" s="19"/>
      <c r="CJ454" s="19"/>
      <c r="CK454" s="19"/>
      <c r="CL454" s="19"/>
      <c r="CM454" s="19"/>
      <c r="CN454" s="19"/>
      <c r="CO454" s="19"/>
      <c r="CP454" s="19"/>
      <c r="CQ454" s="19"/>
      <c r="CR454" s="19"/>
      <c r="CS454" s="19"/>
      <c r="CT454" s="19"/>
      <c r="CU454" s="19"/>
      <c r="CV454" s="19"/>
      <c r="CW454" s="19"/>
      <c r="CX454" s="19"/>
      <c r="CY454" s="19"/>
      <c r="CZ454" s="19"/>
      <c r="DA454" s="19"/>
      <c r="DB454" s="19"/>
      <c r="DC454" s="19"/>
      <c r="DD454" s="19"/>
      <c r="DE454" s="19"/>
      <c r="DF454" s="19"/>
      <c r="DG454" s="19"/>
      <c r="DH454" s="19"/>
      <c r="DI454" s="19"/>
      <c r="DJ454" s="19"/>
      <c r="DK454" s="19"/>
      <c r="DL454" s="19"/>
      <c r="DM454" s="19"/>
      <c r="DN454" s="19"/>
      <c r="DO454" s="19"/>
      <c r="DP454" s="19"/>
      <c r="DQ454" s="19"/>
      <c r="DR454" s="19"/>
      <c r="DS454" s="19"/>
      <c r="DT454" s="19"/>
      <c r="DU454" s="19"/>
      <c r="DV454" s="19"/>
      <c r="DW454" s="19"/>
      <c r="DX454" s="19"/>
    </row>
    <row r="455" spans="69:128" s="62" customFormat="1" hidden="1" x14ac:dyDescent="0.5">
      <c r="BQ455" s="19"/>
      <c r="BR455" s="19"/>
      <c r="BS455" s="19"/>
      <c r="BT455" s="19"/>
      <c r="BU455" s="19"/>
      <c r="BV455" s="19"/>
      <c r="BW455" s="19"/>
      <c r="BX455" s="19"/>
      <c r="BY455" s="19"/>
      <c r="BZ455" s="19"/>
      <c r="CA455" s="19"/>
      <c r="CB455" s="19"/>
      <c r="CC455" s="19"/>
      <c r="CD455" s="19"/>
      <c r="CE455" s="19"/>
      <c r="CF455" s="19"/>
      <c r="CG455" s="19"/>
      <c r="CH455" s="19"/>
      <c r="CI455" s="19"/>
      <c r="CJ455" s="19"/>
      <c r="CK455" s="19"/>
      <c r="CL455" s="19"/>
      <c r="CM455" s="19"/>
      <c r="CN455" s="19"/>
      <c r="CO455" s="19"/>
      <c r="CP455" s="19"/>
      <c r="CQ455" s="19"/>
      <c r="CR455" s="19"/>
      <c r="CS455" s="19"/>
      <c r="CT455" s="19"/>
      <c r="CU455" s="19"/>
      <c r="CV455" s="19"/>
      <c r="CW455" s="19"/>
      <c r="CX455" s="19"/>
      <c r="CY455" s="19"/>
      <c r="CZ455" s="19"/>
      <c r="DA455" s="19"/>
      <c r="DB455" s="19"/>
      <c r="DC455" s="19"/>
      <c r="DD455" s="19"/>
      <c r="DE455" s="19"/>
      <c r="DF455" s="19"/>
      <c r="DG455" s="19"/>
      <c r="DH455" s="19"/>
      <c r="DI455" s="19"/>
      <c r="DJ455" s="19"/>
      <c r="DK455" s="19"/>
      <c r="DL455" s="19"/>
      <c r="DM455" s="19"/>
      <c r="DN455" s="19"/>
      <c r="DO455" s="19"/>
      <c r="DP455" s="19"/>
      <c r="DQ455" s="19"/>
      <c r="DR455" s="19"/>
      <c r="DS455" s="19"/>
      <c r="DT455" s="19"/>
      <c r="DU455" s="19"/>
      <c r="DV455" s="19"/>
      <c r="DW455" s="19"/>
      <c r="DX455" s="19"/>
    </row>
    <row r="456" spans="69:128" s="62" customFormat="1" hidden="1" x14ac:dyDescent="0.5">
      <c r="BQ456" s="19"/>
      <c r="BR456" s="19"/>
      <c r="BS456" s="19"/>
      <c r="BT456" s="19"/>
      <c r="BU456" s="19"/>
      <c r="BV456" s="19"/>
      <c r="BW456" s="19"/>
      <c r="BX456" s="19"/>
      <c r="BY456" s="19"/>
      <c r="BZ456" s="19"/>
      <c r="CA456" s="19"/>
      <c r="CB456" s="19"/>
      <c r="CC456" s="19"/>
      <c r="CD456" s="19"/>
      <c r="CE456" s="19"/>
      <c r="CF456" s="19"/>
      <c r="CG456" s="19"/>
      <c r="CH456" s="19"/>
      <c r="CI456" s="19"/>
      <c r="CJ456" s="19"/>
      <c r="CK456" s="19"/>
      <c r="CL456" s="19"/>
      <c r="CM456" s="19"/>
      <c r="CN456" s="19"/>
      <c r="CO456" s="19"/>
      <c r="CP456" s="19"/>
      <c r="CQ456" s="19"/>
      <c r="CR456" s="19"/>
      <c r="CS456" s="19"/>
      <c r="CT456" s="19"/>
      <c r="CU456" s="19"/>
      <c r="CV456" s="19"/>
      <c r="CW456" s="19"/>
      <c r="CX456" s="19"/>
      <c r="CY456" s="19"/>
      <c r="CZ456" s="19"/>
      <c r="DA456" s="19"/>
      <c r="DB456" s="19"/>
      <c r="DC456" s="19"/>
      <c r="DD456" s="19"/>
      <c r="DE456" s="19"/>
      <c r="DF456" s="19"/>
      <c r="DG456" s="19"/>
      <c r="DH456" s="19"/>
      <c r="DI456" s="19"/>
      <c r="DJ456" s="19"/>
      <c r="DK456" s="19"/>
      <c r="DL456" s="19"/>
      <c r="DM456" s="19"/>
      <c r="DN456" s="19"/>
      <c r="DO456" s="19"/>
      <c r="DP456" s="19"/>
      <c r="DQ456" s="19"/>
      <c r="DR456" s="19"/>
      <c r="DS456" s="19"/>
      <c r="DT456" s="19"/>
      <c r="DU456" s="19"/>
      <c r="DV456" s="19"/>
      <c r="DW456" s="19"/>
      <c r="DX456" s="19"/>
    </row>
    <row r="457" spans="69:128" s="62" customFormat="1" hidden="1" x14ac:dyDescent="0.5">
      <c r="BQ457" s="19"/>
      <c r="BR457" s="19"/>
      <c r="BS457" s="19"/>
      <c r="BT457" s="19"/>
      <c r="BU457" s="19"/>
      <c r="BV457" s="19"/>
      <c r="BW457" s="19"/>
      <c r="BX457" s="19"/>
      <c r="BY457" s="19"/>
      <c r="BZ457" s="19"/>
      <c r="CA457" s="19"/>
      <c r="CB457" s="19"/>
      <c r="CC457" s="19"/>
      <c r="CD457" s="19"/>
      <c r="CE457" s="19"/>
      <c r="CF457" s="19"/>
      <c r="CG457" s="19"/>
      <c r="CH457" s="19"/>
      <c r="CI457" s="19"/>
      <c r="CJ457" s="19"/>
      <c r="CK457" s="19"/>
      <c r="CL457" s="19"/>
      <c r="CM457" s="19"/>
      <c r="CN457" s="19"/>
      <c r="CO457" s="19"/>
      <c r="CP457" s="19"/>
      <c r="CQ457" s="19"/>
      <c r="CR457" s="19"/>
      <c r="CS457" s="19"/>
      <c r="CT457" s="19"/>
      <c r="CU457" s="19"/>
      <c r="CV457" s="19"/>
      <c r="CW457" s="19"/>
      <c r="CX457" s="19"/>
      <c r="CY457" s="19"/>
      <c r="CZ457" s="19"/>
      <c r="DA457" s="19"/>
      <c r="DB457" s="19"/>
      <c r="DC457" s="19"/>
      <c r="DD457" s="19"/>
      <c r="DE457" s="19"/>
      <c r="DF457" s="19"/>
      <c r="DG457" s="19"/>
      <c r="DH457" s="19"/>
      <c r="DI457" s="19"/>
      <c r="DJ457" s="19"/>
      <c r="DK457" s="19"/>
      <c r="DL457" s="19"/>
      <c r="DM457" s="19"/>
      <c r="DN457" s="19"/>
      <c r="DO457" s="19"/>
      <c r="DP457" s="19"/>
      <c r="DQ457" s="19"/>
      <c r="DR457" s="19"/>
      <c r="DS457" s="19"/>
      <c r="DT457" s="19"/>
      <c r="DU457" s="19"/>
      <c r="DV457" s="19"/>
      <c r="DW457" s="19"/>
      <c r="DX457" s="19"/>
    </row>
    <row r="458" spans="69:128" s="62" customFormat="1" hidden="1" x14ac:dyDescent="0.5">
      <c r="BQ458" s="19"/>
      <c r="BR458" s="19"/>
      <c r="BS458" s="19"/>
      <c r="BT458" s="19"/>
      <c r="BU458" s="19"/>
      <c r="BV458" s="19"/>
      <c r="BW458" s="19"/>
      <c r="BX458" s="19"/>
      <c r="BY458" s="19"/>
      <c r="BZ458" s="19"/>
      <c r="CA458" s="19"/>
      <c r="CB458" s="19"/>
      <c r="CC458" s="19"/>
      <c r="CD458" s="19"/>
      <c r="CE458" s="19"/>
      <c r="CF458" s="19"/>
      <c r="CG458" s="19"/>
      <c r="CH458" s="19"/>
      <c r="CI458" s="19"/>
      <c r="CJ458" s="19"/>
      <c r="CK458" s="19"/>
      <c r="CL458" s="19"/>
      <c r="CM458" s="19"/>
      <c r="CN458" s="19"/>
      <c r="CO458" s="19"/>
      <c r="CP458" s="19"/>
      <c r="CQ458" s="19"/>
      <c r="CR458" s="19"/>
      <c r="CS458" s="19"/>
      <c r="CT458" s="19"/>
      <c r="CU458" s="19"/>
      <c r="CV458" s="19"/>
      <c r="CW458" s="19"/>
      <c r="CX458" s="19"/>
      <c r="CY458" s="19"/>
      <c r="CZ458" s="19"/>
      <c r="DA458" s="19"/>
      <c r="DB458" s="19"/>
      <c r="DC458" s="19"/>
      <c r="DD458" s="19"/>
      <c r="DE458" s="19"/>
      <c r="DF458" s="19"/>
      <c r="DG458" s="19"/>
      <c r="DH458" s="19"/>
      <c r="DI458" s="19"/>
      <c r="DJ458" s="19"/>
      <c r="DK458" s="19"/>
      <c r="DL458" s="19"/>
      <c r="DM458" s="19"/>
      <c r="DN458" s="19"/>
      <c r="DO458" s="19"/>
      <c r="DP458" s="19"/>
      <c r="DQ458" s="19"/>
      <c r="DR458" s="19"/>
      <c r="DS458" s="19"/>
      <c r="DT458" s="19"/>
      <c r="DU458" s="19"/>
      <c r="DV458" s="19"/>
      <c r="DW458" s="19"/>
      <c r="DX458" s="19"/>
    </row>
    <row r="459" spans="69:128" s="62" customFormat="1" hidden="1" x14ac:dyDescent="0.5">
      <c r="BQ459" s="19"/>
      <c r="BR459" s="19"/>
      <c r="BS459" s="19"/>
      <c r="BT459" s="19"/>
      <c r="BU459" s="19"/>
      <c r="BV459" s="19"/>
      <c r="BW459" s="19"/>
      <c r="BX459" s="19"/>
      <c r="BY459" s="19"/>
      <c r="BZ459" s="19"/>
      <c r="CA459" s="19"/>
      <c r="CB459" s="19"/>
      <c r="CC459" s="19"/>
      <c r="CD459" s="19"/>
      <c r="CE459" s="19"/>
      <c r="CF459" s="19"/>
      <c r="CG459" s="19"/>
      <c r="CH459" s="19"/>
      <c r="CI459" s="19"/>
      <c r="CJ459" s="19"/>
      <c r="CK459" s="19"/>
      <c r="CL459" s="19"/>
      <c r="CM459" s="19"/>
      <c r="CN459" s="19"/>
      <c r="CO459" s="19"/>
      <c r="CP459" s="19"/>
      <c r="CQ459" s="19"/>
      <c r="CR459" s="19"/>
      <c r="CS459" s="19"/>
      <c r="CT459" s="19"/>
      <c r="CU459" s="19"/>
      <c r="CV459" s="19"/>
      <c r="CW459" s="19"/>
      <c r="CX459" s="19"/>
      <c r="CY459" s="19"/>
      <c r="CZ459" s="19"/>
      <c r="DA459" s="19"/>
      <c r="DB459" s="19"/>
      <c r="DC459" s="19"/>
      <c r="DD459" s="19"/>
      <c r="DE459" s="19"/>
      <c r="DF459" s="19"/>
      <c r="DG459" s="19"/>
      <c r="DH459" s="19"/>
      <c r="DI459" s="19"/>
      <c r="DJ459" s="19"/>
      <c r="DK459" s="19"/>
      <c r="DL459" s="19"/>
      <c r="DM459" s="19"/>
      <c r="DN459" s="19"/>
      <c r="DO459" s="19"/>
      <c r="DP459" s="19"/>
      <c r="DQ459" s="19"/>
      <c r="DR459" s="19"/>
      <c r="DS459" s="19"/>
      <c r="DT459" s="19"/>
      <c r="DU459" s="19"/>
      <c r="DV459" s="19"/>
      <c r="DW459" s="19"/>
      <c r="DX459" s="19"/>
    </row>
    <row r="460" spans="69:128" s="62" customFormat="1" hidden="1" x14ac:dyDescent="0.5">
      <c r="BQ460" s="19"/>
      <c r="BR460" s="19"/>
      <c r="BS460" s="19"/>
      <c r="BT460" s="19"/>
      <c r="BU460" s="19"/>
      <c r="BV460" s="19"/>
      <c r="BW460" s="19"/>
      <c r="BX460" s="19"/>
      <c r="BY460" s="19"/>
      <c r="BZ460" s="19"/>
      <c r="CA460" s="19"/>
      <c r="CB460" s="19"/>
      <c r="CC460" s="19"/>
      <c r="CD460" s="19"/>
      <c r="CE460" s="19"/>
      <c r="CF460" s="19"/>
      <c r="CG460" s="19"/>
      <c r="CH460" s="19"/>
      <c r="CI460" s="19"/>
      <c r="CJ460" s="19"/>
      <c r="CK460" s="19"/>
      <c r="CL460" s="19"/>
      <c r="CM460" s="19"/>
      <c r="CN460" s="19"/>
      <c r="CO460" s="19"/>
      <c r="CP460" s="19"/>
      <c r="CQ460" s="19"/>
      <c r="CR460" s="19"/>
      <c r="CS460" s="19"/>
      <c r="CT460" s="19"/>
      <c r="CU460" s="19"/>
      <c r="CV460" s="19"/>
      <c r="CW460" s="19"/>
      <c r="CX460" s="19"/>
      <c r="CY460" s="19"/>
      <c r="CZ460" s="19"/>
      <c r="DA460" s="19"/>
      <c r="DB460" s="19"/>
      <c r="DC460" s="19"/>
      <c r="DD460" s="19"/>
      <c r="DE460" s="19"/>
      <c r="DF460" s="19"/>
      <c r="DG460" s="19"/>
      <c r="DH460" s="19"/>
      <c r="DI460" s="19"/>
      <c r="DJ460" s="19"/>
      <c r="DK460" s="19"/>
      <c r="DL460" s="19"/>
      <c r="DM460" s="19"/>
      <c r="DN460" s="19"/>
      <c r="DO460" s="19"/>
      <c r="DP460" s="19"/>
      <c r="DQ460" s="19"/>
      <c r="DR460" s="19"/>
      <c r="DS460" s="19"/>
      <c r="DT460" s="19"/>
      <c r="DU460" s="19"/>
      <c r="DV460" s="19"/>
      <c r="DW460" s="19"/>
      <c r="DX460" s="19"/>
    </row>
    <row r="461" spans="69:128" s="62" customFormat="1" hidden="1" x14ac:dyDescent="0.5">
      <c r="BQ461" s="19"/>
      <c r="BR461" s="19"/>
      <c r="BS461" s="19"/>
      <c r="BT461" s="19"/>
      <c r="BU461" s="19"/>
      <c r="BV461" s="19"/>
      <c r="BW461" s="19"/>
      <c r="BX461" s="19"/>
      <c r="BY461" s="19"/>
      <c r="BZ461" s="19"/>
      <c r="CA461" s="19"/>
      <c r="CB461" s="19"/>
      <c r="CC461" s="19"/>
      <c r="CD461" s="19"/>
      <c r="CE461" s="19"/>
      <c r="CF461" s="19"/>
      <c r="CG461" s="19"/>
      <c r="CH461" s="19"/>
      <c r="CI461" s="19"/>
      <c r="CJ461" s="19"/>
      <c r="CK461" s="19"/>
      <c r="CL461" s="19"/>
      <c r="CM461" s="19"/>
      <c r="CN461" s="19"/>
      <c r="CO461" s="19"/>
      <c r="CP461" s="19"/>
      <c r="CQ461" s="19"/>
      <c r="CR461" s="19"/>
      <c r="CS461" s="19"/>
      <c r="CT461" s="19"/>
      <c r="CU461" s="19"/>
      <c r="CV461" s="19"/>
      <c r="CW461" s="19"/>
      <c r="CX461" s="19"/>
      <c r="CY461" s="19"/>
      <c r="CZ461" s="19"/>
      <c r="DA461" s="19"/>
      <c r="DB461" s="19"/>
      <c r="DC461" s="19"/>
      <c r="DD461" s="19"/>
      <c r="DE461" s="19"/>
      <c r="DF461" s="19"/>
      <c r="DG461" s="19"/>
      <c r="DH461" s="19"/>
      <c r="DI461" s="19"/>
      <c r="DJ461" s="19"/>
      <c r="DK461" s="19"/>
      <c r="DL461" s="19"/>
      <c r="DM461" s="19"/>
      <c r="DN461" s="19"/>
      <c r="DO461" s="19"/>
      <c r="DP461" s="19"/>
      <c r="DQ461" s="19"/>
      <c r="DR461" s="19"/>
      <c r="DS461" s="19"/>
      <c r="DT461" s="19"/>
      <c r="DU461" s="19"/>
      <c r="DV461" s="19"/>
      <c r="DW461" s="19"/>
      <c r="DX461" s="19"/>
    </row>
    <row r="462" spans="69:128" s="62" customFormat="1" hidden="1" x14ac:dyDescent="0.5">
      <c r="BQ462" s="19"/>
      <c r="BR462" s="19"/>
      <c r="BS462" s="19"/>
      <c r="BT462" s="19"/>
      <c r="BU462" s="19"/>
      <c r="BV462" s="19"/>
      <c r="BW462" s="19"/>
      <c r="BX462" s="19"/>
      <c r="BY462" s="19"/>
      <c r="BZ462" s="19"/>
      <c r="CA462" s="19"/>
      <c r="CB462" s="19"/>
      <c r="CC462" s="19"/>
      <c r="CD462" s="19"/>
      <c r="CE462" s="19"/>
      <c r="CF462" s="19"/>
      <c r="CG462" s="19"/>
      <c r="CH462" s="19"/>
      <c r="CI462" s="19"/>
      <c r="CJ462" s="19"/>
      <c r="CK462" s="19"/>
      <c r="CL462" s="19"/>
      <c r="CM462" s="19"/>
      <c r="CN462" s="19"/>
      <c r="CO462" s="19"/>
      <c r="CP462" s="19"/>
      <c r="CQ462" s="19"/>
      <c r="CR462" s="19"/>
      <c r="CS462" s="19"/>
      <c r="CT462" s="19"/>
      <c r="CU462" s="19"/>
      <c r="CV462" s="19"/>
      <c r="CW462" s="19"/>
      <c r="CX462" s="19"/>
      <c r="CY462" s="19"/>
      <c r="CZ462" s="19"/>
      <c r="DA462" s="19"/>
      <c r="DB462" s="19"/>
      <c r="DC462" s="19"/>
      <c r="DD462" s="19"/>
      <c r="DE462" s="19"/>
      <c r="DF462" s="19"/>
      <c r="DG462" s="19"/>
      <c r="DH462" s="19"/>
      <c r="DI462" s="19"/>
      <c r="DJ462" s="19"/>
      <c r="DK462" s="19"/>
      <c r="DL462" s="19"/>
      <c r="DM462" s="19"/>
      <c r="DN462" s="19"/>
      <c r="DO462" s="19"/>
      <c r="DP462" s="19"/>
      <c r="DQ462" s="19"/>
      <c r="DR462" s="19"/>
      <c r="DS462" s="19"/>
      <c r="DT462" s="19"/>
      <c r="DU462" s="19"/>
      <c r="DV462" s="19"/>
      <c r="DW462" s="19"/>
      <c r="DX462" s="19"/>
    </row>
    <row r="463" spans="69:128" s="62" customFormat="1" hidden="1" x14ac:dyDescent="0.5">
      <c r="BQ463" s="19"/>
      <c r="BR463" s="19"/>
      <c r="BS463" s="19"/>
      <c r="BT463" s="19"/>
      <c r="BU463" s="19"/>
      <c r="BV463" s="19"/>
      <c r="BW463" s="19"/>
      <c r="BX463" s="19"/>
      <c r="BY463" s="19"/>
      <c r="BZ463" s="19"/>
      <c r="CA463" s="19"/>
      <c r="CB463" s="19"/>
      <c r="CC463" s="19"/>
      <c r="CD463" s="19"/>
      <c r="CE463" s="19"/>
      <c r="CF463" s="19"/>
      <c r="CG463" s="19"/>
      <c r="CH463" s="19"/>
      <c r="CI463" s="19"/>
      <c r="CJ463" s="19"/>
      <c r="CK463" s="19"/>
      <c r="CL463" s="19"/>
      <c r="CM463" s="19"/>
      <c r="CN463" s="19"/>
      <c r="CO463" s="19"/>
      <c r="CP463" s="19"/>
      <c r="CQ463" s="19"/>
      <c r="CR463" s="19"/>
      <c r="CS463" s="19"/>
      <c r="CT463" s="19"/>
      <c r="CU463" s="19"/>
      <c r="CV463" s="19"/>
      <c r="CW463" s="19"/>
      <c r="CX463" s="19"/>
      <c r="CY463" s="19"/>
      <c r="CZ463" s="19"/>
      <c r="DA463" s="19"/>
      <c r="DB463" s="19"/>
      <c r="DC463" s="19"/>
      <c r="DD463" s="19"/>
      <c r="DE463" s="19"/>
      <c r="DF463" s="19"/>
      <c r="DG463" s="19"/>
      <c r="DH463" s="19"/>
      <c r="DI463" s="19"/>
      <c r="DJ463" s="19"/>
      <c r="DK463" s="19"/>
      <c r="DL463" s="19"/>
      <c r="DM463" s="19"/>
      <c r="DN463" s="19"/>
      <c r="DO463" s="19"/>
      <c r="DP463" s="19"/>
      <c r="DQ463" s="19"/>
      <c r="DR463" s="19"/>
      <c r="DS463" s="19"/>
      <c r="DT463" s="19"/>
      <c r="DU463" s="19"/>
      <c r="DV463" s="19"/>
      <c r="DW463" s="19"/>
      <c r="DX463" s="19"/>
    </row>
    <row r="464" spans="69:128" s="62" customFormat="1" hidden="1" x14ac:dyDescent="0.5">
      <c r="BQ464" s="19"/>
      <c r="BR464" s="19"/>
      <c r="BS464" s="19"/>
      <c r="BT464" s="19"/>
      <c r="BU464" s="19"/>
      <c r="BV464" s="19"/>
      <c r="BW464" s="19"/>
      <c r="BX464" s="19"/>
      <c r="BY464" s="19"/>
      <c r="BZ464" s="19"/>
      <c r="CA464" s="19"/>
      <c r="CB464" s="19"/>
      <c r="CC464" s="19"/>
      <c r="CD464" s="19"/>
      <c r="CE464" s="19"/>
      <c r="CF464" s="19"/>
      <c r="CG464" s="19"/>
      <c r="CH464" s="19"/>
      <c r="CI464" s="19"/>
      <c r="CJ464" s="19"/>
      <c r="CK464" s="19"/>
      <c r="CL464" s="19"/>
      <c r="CM464" s="19"/>
      <c r="CN464" s="19"/>
      <c r="CO464" s="19"/>
      <c r="CP464" s="19"/>
      <c r="CQ464" s="19"/>
      <c r="CR464" s="19"/>
      <c r="CS464" s="19"/>
      <c r="CT464" s="19"/>
      <c r="CU464" s="19"/>
      <c r="CV464" s="19"/>
      <c r="CW464" s="19"/>
      <c r="CX464" s="19"/>
      <c r="CY464" s="19"/>
      <c r="CZ464" s="19"/>
      <c r="DA464" s="19"/>
      <c r="DB464" s="19"/>
      <c r="DC464" s="19"/>
      <c r="DD464" s="19"/>
      <c r="DE464" s="19"/>
      <c r="DF464" s="19"/>
      <c r="DG464" s="19"/>
      <c r="DH464" s="19"/>
      <c r="DI464" s="19"/>
      <c r="DJ464" s="19"/>
      <c r="DK464" s="19"/>
      <c r="DL464" s="19"/>
      <c r="DM464" s="19"/>
      <c r="DN464" s="19"/>
      <c r="DO464" s="19"/>
      <c r="DP464" s="19"/>
      <c r="DQ464" s="19"/>
      <c r="DR464" s="19"/>
      <c r="DS464" s="19"/>
      <c r="DT464" s="19"/>
      <c r="DU464" s="19"/>
      <c r="DV464" s="19"/>
      <c r="DW464" s="19"/>
      <c r="DX464" s="19"/>
    </row>
    <row r="465" spans="69:128" s="62" customFormat="1" hidden="1" x14ac:dyDescent="0.5">
      <c r="BQ465" s="19"/>
      <c r="BR465" s="19"/>
      <c r="BS465" s="19"/>
      <c r="BT465" s="19"/>
      <c r="BU465" s="19"/>
      <c r="BV465" s="19"/>
      <c r="BW465" s="19"/>
      <c r="BX465" s="19"/>
      <c r="BY465" s="19"/>
      <c r="BZ465" s="19"/>
      <c r="CA465" s="19"/>
      <c r="CB465" s="19"/>
      <c r="CC465" s="19"/>
      <c r="CD465" s="19"/>
      <c r="CE465" s="19"/>
      <c r="CF465" s="19"/>
      <c r="CG465" s="19"/>
      <c r="CH465" s="19"/>
      <c r="CI465" s="19"/>
      <c r="CJ465" s="19"/>
      <c r="CK465" s="19"/>
      <c r="CL465" s="19"/>
      <c r="CM465" s="19"/>
      <c r="CN465" s="19"/>
      <c r="CO465" s="19"/>
      <c r="CP465" s="19"/>
      <c r="CQ465" s="19"/>
      <c r="CR465" s="19"/>
      <c r="CS465" s="19"/>
      <c r="CT465" s="19"/>
      <c r="CU465" s="19"/>
      <c r="CV465" s="19"/>
      <c r="CW465" s="19"/>
      <c r="CX465" s="19"/>
      <c r="CY465" s="19"/>
      <c r="CZ465" s="19"/>
      <c r="DA465" s="19"/>
      <c r="DB465" s="19"/>
      <c r="DC465" s="19"/>
      <c r="DD465" s="19"/>
      <c r="DE465" s="19"/>
      <c r="DF465" s="19"/>
      <c r="DG465" s="19"/>
      <c r="DH465" s="19"/>
      <c r="DI465" s="19"/>
      <c r="DJ465" s="19"/>
      <c r="DK465" s="19"/>
      <c r="DL465" s="19"/>
      <c r="DM465" s="19"/>
      <c r="DN465" s="19"/>
      <c r="DO465" s="19"/>
      <c r="DP465" s="19"/>
      <c r="DQ465" s="19"/>
      <c r="DR465" s="19"/>
      <c r="DS465" s="19"/>
      <c r="DT465" s="19"/>
      <c r="DU465" s="19"/>
      <c r="DV465" s="19"/>
      <c r="DW465" s="19"/>
      <c r="DX465" s="19"/>
    </row>
    <row r="466" spans="69:128" s="62" customFormat="1" hidden="1" x14ac:dyDescent="0.5">
      <c r="BQ466" s="19"/>
      <c r="BR466" s="19"/>
      <c r="BS466" s="19"/>
      <c r="BT466" s="19"/>
      <c r="BU466" s="19"/>
      <c r="BV466" s="19"/>
      <c r="BW466" s="19"/>
      <c r="BX466" s="19"/>
      <c r="BY466" s="19"/>
      <c r="BZ466" s="19"/>
      <c r="CA466" s="19"/>
      <c r="CB466" s="19"/>
      <c r="CC466" s="19"/>
      <c r="CD466" s="19"/>
      <c r="CE466" s="19"/>
      <c r="CF466" s="19"/>
      <c r="CG466" s="19"/>
      <c r="CH466" s="19"/>
      <c r="CI466" s="19"/>
      <c r="CJ466" s="19"/>
      <c r="CK466" s="19"/>
      <c r="CL466" s="19"/>
      <c r="CM466" s="19"/>
      <c r="CN466" s="19"/>
      <c r="CO466" s="19"/>
      <c r="CP466" s="19"/>
      <c r="CQ466" s="19"/>
      <c r="CR466" s="19"/>
      <c r="CS466" s="19"/>
      <c r="CT466" s="19"/>
      <c r="CU466" s="19"/>
      <c r="CV466" s="19"/>
      <c r="CW466" s="19"/>
      <c r="CX466" s="19"/>
      <c r="CY466" s="19"/>
      <c r="CZ466" s="19"/>
      <c r="DA466" s="19"/>
      <c r="DB466" s="19"/>
      <c r="DC466" s="19"/>
      <c r="DD466" s="19"/>
      <c r="DE466" s="19"/>
      <c r="DF466" s="19"/>
      <c r="DG466" s="19"/>
      <c r="DH466" s="19"/>
      <c r="DI466" s="19"/>
      <c r="DJ466" s="19"/>
      <c r="DK466" s="19"/>
      <c r="DL466" s="19"/>
      <c r="DM466" s="19"/>
      <c r="DN466" s="19"/>
      <c r="DO466" s="19"/>
      <c r="DP466" s="19"/>
      <c r="DQ466" s="19"/>
      <c r="DR466" s="19"/>
      <c r="DS466" s="19"/>
      <c r="DT466" s="19"/>
      <c r="DU466" s="19"/>
      <c r="DV466" s="19"/>
      <c r="DW466" s="19"/>
      <c r="DX466" s="19"/>
    </row>
    <row r="467" spans="69:128" s="62" customFormat="1" hidden="1" x14ac:dyDescent="0.5">
      <c r="BQ467" s="19"/>
      <c r="BR467" s="19"/>
      <c r="BS467" s="19"/>
      <c r="BT467" s="19"/>
      <c r="BU467" s="19"/>
      <c r="BV467" s="19"/>
      <c r="BW467" s="19"/>
      <c r="BX467" s="19"/>
      <c r="BY467" s="19"/>
      <c r="BZ467" s="19"/>
      <c r="CA467" s="19"/>
      <c r="CB467" s="19"/>
      <c r="CC467" s="19"/>
      <c r="CD467" s="19"/>
      <c r="CE467" s="19"/>
      <c r="CF467" s="19"/>
      <c r="CG467" s="19"/>
      <c r="CH467" s="19"/>
      <c r="CI467" s="19"/>
      <c r="CJ467" s="19"/>
      <c r="CK467" s="19"/>
      <c r="CL467" s="19"/>
      <c r="CM467" s="19"/>
      <c r="CN467" s="19"/>
      <c r="CO467" s="19"/>
      <c r="CP467" s="19"/>
      <c r="CQ467" s="19"/>
      <c r="CR467" s="19"/>
      <c r="CS467" s="19"/>
      <c r="CT467" s="19"/>
      <c r="CU467" s="19"/>
      <c r="CV467" s="19"/>
      <c r="CW467" s="19"/>
      <c r="CX467" s="19"/>
      <c r="CY467" s="19"/>
      <c r="CZ467" s="19"/>
      <c r="DA467" s="19"/>
      <c r="DB467" s="19"/>
      <c r="DC467" s="19"/>
      <c r="DD467" s="19"/>
      <c r="DE467" s="19"/>
      <c r="DF467" s="19"/>
      <c r="DG467" s="19"/>
      <c r="DH467" s="19"/>
      <c r="DI467" s="19"/>
      <c r="DJ467" s="19"/>
      <c r="DK467" s="19"/>
      <c r="DL467" s="19"/>
      <c r="DM467" s="19"/>
      <c r="DN467" s="19"/>
      <c r="DO467" s="19"/>
      <c r="DP467" s="19"/>
      <c r="DQ467" s="19"/>
      <c r="DR467" s="19"/>
      <c r="DS467" s="19"/>
      <c r="DT467" s="19"/>
      <c r="DU467" s="19"/>
      <c r="DV467" s="19"/>
      <c r="DW467" s="19"/>
      <c r="DX467" s="19"/>
    </row>
    <row r="468" spans="69:128" s="62" customFormat="1" hidden="1" x14ac:dyDescent="0.5">
      <c r="BQ468" s="19"/>
      <c r="BR468" s="19"/>
      <c r="BS468" s="19"/>
      <c r="BT468" s="19"/>
      <c r="BU468" s="19"/>
      <c r="BV468" s="19"/>
      <c r="BW468" s="19"/>
      <c r="BX468" s="19"/>
      <c r="BY468" s="19"/>
      <c r="BZ468" s="19"/>
      <c r="CA468" s="19"/>
      <c r="CB468" s="19"/>
      <c r="CC468" s="19"/>
      <c r="CD468" s="19"/>
      <c r="CE468" s="19"/>
      <c r="CF468" s="19"/>
      <c r="CG468" s="19"/>
      <c r="CH468" s="19"/>
      <c r="CI468" s="19"/>
      <c r="CJ468" s="19"/>
      <c r="CK468" s="19"/>
      <c r="CL468" s="19"/>
      <c r="CM468" s="19"/>
      <c r="CN468" s="19"/>
      <c r="CO468" s="19"/>
      <c r="CP468" s="19"/>
      <c r="CQ468" s="19"/>
      <c r="CR468" s="19"/>
      <c r="CS468" s="19"/>
      <c r="CT468" s="19"/>
      <c r="CU468" s="19"/>
      <c r="CV468" s="19"/>
      <c r="CW468" s="19"/>
      <c r="CX468" s="19"/>
      <c r="CY468" s="19"/>
      <c r="CZ468" s="19"/>
      <c r="DA468" s="19"/>
      <c r="DB468" s="19"/>
      <c r="DC468" s="19"/>
      <c r="DD468" s="19"/>
      <c r="DE468" s="19"/>
      <c r="DF468" s="19"/>
      <c r="DG468" s="19"/>
      <c r="DH468" s="19"/>
      <c r="DI468" s="19"/>
      <c r="DJ468" s="19"/>
      <c r="DK468" s="19"/>
      <c r="DL468" s="19"/>
      <c r="DM468" s="19"/>
      <c r="DN468" s="19"/>
      <c r="DO468" s="19"/>
      <c r="DP468" s="19"/>
      <c r="DQ468" s="19"/>
      <c r="DR468" s="19"/>
      <c r="DS468" s="19"/>
      <c r="DT468" s="19"/>
      <c r="DU468" s="19"/>
      <c r="DV468" s="19"/>
      <c r="DW468" s="19"/>
      <c r="DX468" s="19"/>
    </row>
    <row r="469" spans="69:128" s="62" customFormat="1" hidden="1" x14ac:dyDescent="0.5">
      <c r="BQ469" s="19"/>
      <c r="BR469" s="19"/>
      <c r="BS469" s="19"/>
      <c r="BT469" s="19"/>
      <c r="BU469" s="19"/>
      <c r="BV469" s="19"/>
      <c r="BW469" s="19"/>
      <c r="BX469" s="19"/>
      <c r="BY469" s="19"/>
      <c r="BZ469" s="19"/>
      <c r="CA469" s="19"/>
      <c r="CB469" s="19"/>
      <c r="CC469" s="19"/>
      <c r="CD469" s="19"/>
      <c r="CE469" s="19"/>
      <c r="CF469" s="19"/>
      <c r="CG469" s="19"/>
      <c r="CH469" s="19"/>
      <c r="CI469" s="19"/>
      <c r="CJ469" s="19"/>
      <c r="CK469" s="19"/>
      <c r="CL469" s="19"/>
      <c r="CM469" s="19"/>
      <c r="CN469" s="19"/>
      <c r="CO469" s="19"/>
      <c r="CP469" s="19"/>
      <c r="CQ469" s="19"/>
      <c r="CR469" s="19"/>
      <c r="CS469" s="19"/>
      <c r="CT469" s="19"/>
      <c r="CU469" s="19"/>
      <c r="CV469" s="19"/>
      <c r="CW469" s="19"/>
      <c r="CX469" s="19"/>
      <c r="CY469" s="19"/>
      <c r="CZ469" s="19"/>
      <c r="DA469" s="19"/>
      <c r="DB469" s="19"/>
      <c r="DC469" s="19"/>
      <c r="DD469" s="19"/>
      <c r="DE469" s="19"/>
      <c r="DF469" s="19"/>
      <c r="DG469" s="19"/>
      <c r="DH469" s="19"/>
      <c r="DI469" s="19"/>
      <c r="DJ469" s="19"/>
      <c r="DK469" s="19"/>
      <c r="DL469" s="19"/>
      <c r="DM469" s="19"/>
      <c r="DN469" s="19"/>
      <c r="DO469" s="19"/>
      <c r="DP469" s="19"/>
      <c r="DQ469" s="19"/>
      <c r="DR469" s="19"/>
      <c r="DS469" s="19"/>
      <c r="DT469" s="19"/>
      <c r="DU469" s="19"/>
      <c r="DV469" s="19"/>
      <c r="DW469" s="19"/>
      <c r="DX469" s="19"/>
    </row>
    <row r="470" spans="69:128" s="62" customFormat="1" hidden="1" x14ac:dyDescent="0.5">
      <c r="BQ470" s="19"/>
      <c r="BR470" s="19"/>
      <c r="BS470" s="19"/>
      <c r="BT470" s="19"/>
      <c r="BU470" s="19"/>
      <c r="BV470" s="19"/>
      <c r="BW470" s="19"/>
      <c r="BX470" s="19"/>
      <c r="BY470" s="19"/>
      <c r="BZ470" s="19"/>
      <c r="CA470" s="19"/>
      <c r="CB470" s="19"/>
      <c r="CC470" s="19"/>
      <c r="CD470" s="19"/>
      <c r="CE470" s="19"/>
      <c r="CF470" s="19"/>
      <c r="CG470" s="19"/>
      <c r="CH470" s="19"/>
      <c r="CI470" s="19"/>
      <c r="CJ470" s="19"/>
      <c r="CK470" s="19"/>
      <c r="CL470" s="19"/>
      <c r="CM470" s="19"/>
      <c r="CN470" s="19"/>
      <c r="CO470" s="19"/>
      <c r="CP470" s="19"/>
      <c r="CQ470" s="19"/>
      <c r="CR470" s="19"/>
      <c r="CS470" s="19"/>
      <c r="CT470" s="19"/>
      <c r="CU470" s="19"/>
      <c r="CV470" s="19"/>
      <c r="CW470" s="19"/>
      <c r="CX470" s="19"/>
      <c r="CY470" s="19"/>
      <c r="CZ470" s="19"/>
      <c r="DA470" s="19"/>
      <c r="DB470" s="19"/>
      <c r="DC470" s="19"/>
      <c r="DD470" s="19"/>
      <c r="DE470" s="19"/>
      <c r="DF470" s="19"/>
      <c r="DG470" s="19"/>
      <c r="DH470" s="19"/>
      <c r="DI470" s="19"/>
      <c r="DJ470" s="19"/>
      <c r="DK470" s="19"/>
      <c r="DL470" s="19"/>
      <c r="DM470" s="19"/>
      <c r="DN470" s="19"/>
      <c r="DO470" s="19"/>
      <c r="DP470" s="19"/>
      <c r="DQ470" s="19"/>
      <c r="DR470" s="19"/>
      <c r="DS470" s="19"/>
      <c r="DT470" s="19"/>
      <c r="DU470" s="19"/>
      <c r="DV470" s="19"/>
      <c r="DW470" s="19"/>
      <c r="DX470" s="19"/>
    </row>
    <row r="471" spans="69:128" s="62" customFormat="1" hidden="1" x14ac:dyDescent="0.5">
      <c r="BQ471" s="19"/>
      <c r="BR471" s="19"/>
      <c r="BS471" s="19"/>
      <c r="BT471" s="19"/>
      <c r="BU471" s="19"/>
      <c r="BV471" s="19"/>
      <c r="BW471" s="19"/>
      <c r="BX471" s="19"/>
      <c r="BY471" s="19"/>
      <c r="BZ471" s="19"/>
      <c r="CA471" s="19"/>
      <c r="CB471" s="19"/>
      <c r="CC471" s="19"/>
      <c r="CD471" s="19"/>
      <c r="CE471" s="19"/>
      <c r="CF471" s="19"/>
      <c r="CG471" s="19"/>
      <c r="CH471" s="19"/>
      <c r="CI471" s="19"/>
      <c r="CJ471" s="19"/>
      <c r="CK471" s="19"/>
      <c r="CL471" s="19"/>
      <c r="CM471" s="19"/>
      <c r="CN471" s="19"/>
      <c r="CO471" s="19"/>
      <c r="CP471" s="19"/>
      <c r="CQ471" s="19"/>
      <c r="CR471" s="19"/>
      <c r="CS471" s="19"/>
      <c r="CT471" s="19"/>
      <c r="CU471" s="19"/>
      <c r="CV471" s="19"/>
      <c r="CW471" s="19"/>
      <c r="CX471" s="19"/>
      <c r="CY471" s="19"/>
      <c r="CZ471" s="19"/>
      <c r="DA471" s="19"/>
      <c r="DB471" s="19"/>
      <c r="DC471" s="19"/>
      <c r="DD471" s="19"/>
      <c r="DE471" s="19"/>
      <c r="DF471" s="19"/>
      <c r="DG471" s="19"/>
      <c r="DH471" s="19"/>
      <c r="DI471" s="19"/>
      <c r="DJ471" s="19"/>
      <c r="DK471" s="19"/>
      <c r="DL471" s="19"/>
      <c r="DM471" s="19"/>
      <c r="DN471" s="19"/>
      <c r="DO471" s="19"/>
      <c r="DP471" s="19"/>
      <c r="DQ471" s="19"/>
      <c r="DR471" s="19"/>
      <c r="DS471" s="19"/>
      <c r="DT471" s="19"/>
      <c r="DU471" s="19"/>
      <c r="DV471" s="19"/>
      <c r="DW471" s="19"/>
      <c r="DX471" s="19"/>
    </row>
    <row r="472" spans="69:128" s="62" customFormat="1" hidden="1" x14ac:dyDescent="0.5">
      <c r="BQ472" s="19"/>
      <c r="BR472" s="19"/>
      <c r="BS472" s="19"/>
      <c r="BT472" s="19"/>
      <c r="BU472" s="19"/>
      <c r="BV472" s="19"/>
      <c r="BW472" s="19"/>
      <c r="BX472" s="19"/>
      <c r="BY472" s="19"/>
      <c r="BZ472" s="19"/>
      <c r="CA472" s="19"/>
      <c r="CB472" s="19"/>
      <c r="CC472" s="19"/>
      <c r="CD472" s="19"/>
      <c r="CE472" s="19"/>
      <c r="CF472" s="19"/>
      <c r="CG472" s="19"/>
      <c r="CH472" s="19"/>
      <c r="CI472" s="19"/>
      <c r="CJ472" s="19"/>
      <c r="CK472" s="19"/>
      <c r="CL472" s="19"/>
      <c r="CM472" s="19"/>
      <c r="CN472" s="19"/>
      <c r="CO472" s="19"/>
      <c r="CP472" s="19"/>
      <c r="CQ472" s="19"/>
      <c r="CR472" s="19"/>
      <c r="CS472" s="19"/>
      <c r="CT472" s="19"/>
      <c r="CU472" s="19"/>
      <c r="CV472" s="19"/>
      <c r="CW472" s="19"/>
      <c r="CX472" s="19"/>
      <c r="CY472" s="19"/>
      <c r="CZ472" s="19"/>
      <c r="DA472" s="19"/>
      <c r="DB472" s="19"/>
      <c r="DC472" s="19"/>
      <c r="DD472" s="19"/>
      <c r="DE472" s="19"/>
      <c r="DF472" s="19"/>
      <c r="DG472" s="19"/>
      <c r="DH472" s="19"/>
      <c r="DI472" s="19"/>
      <c r="DJ472" s="19"/>
      <c r="DK472" s="19"/>
      <c r="DL472" s="19"/>
      <c r="DM472" s="19"/>
      <c r="DN472" s="19"/>
      <c r="DO472" s="19"/>
      <c r="DP472" s="19"/>
      <c r="DQ472" s="19"/>
      <c r="DR472" s="19"/>
      <c r="DS472" s="19"/>
      <c r="DT472" s="19"/>
      <c r="DU472" s="19"/>
      <c r="DV472" s="19"/>
      <c r="DW472" s="19"/>
      <c r="DX472" s="19"/>
    </row>
    <row r="473" spans="69:128" s="62" customFormat="1" hidden="1" x14ac:dyDescent="0.5">
      <c r="BQ473" s="19"/>
      <c r="BR473" s="19"/>
      <c r="BS473" s="19"/>
      <c r="BT473" s="19"/>
      <c r="BU473" s="19"/>
      <c r="BV473" s="19"/>
      <c r="BW473" s="19"/>
      <c r="BX473" s="19"/>
      <c r="BY473" s="19"/>
      <c r="BZ473" s="19"/>
      <c r="CA473" s="19"/>
      <c r="CB473" s="19"/>
      <c r="CC473" s="19"/>
      <c r="CD473" s="19"/>
      <c r="CE473" s="19"/>
      <c r="CF473" s="19"/>
      <c r="CG473" s="19"/>
      <c r="CH473" s="19"/>
      <c r="CI473" s="19"/>
      <c r="CJ473" s="19"/>
      <c r="CK473" s="19"/>
      <c r="CL473" s="19"/>
      <c r="CM473" s="19"/>
      <c r="CN473" s="19"/>
      <c r="CO473" s="19"/>
      <c r="CP473" s="19"/>
      <c r="CQ473" s="19"/>
      <c r="CR473" s="19"/>
      <c r="CS473" s="19"/>
      <c r="CT473" s="19"/>
      <c r="CU473" s="19"/>
      <c r="CV473" s="19"/>
      <c r="CW473" s="19"/>
      <c r="CX473" s="19"/>
      <c r="CY473" s="19"/>
      <c r="CZ473" s="19"/>
      <c r="DA473" s="19"/>
      <c r="DB473" s="19"/>
      <c r="DC473" s="19"/>
      <c r="DD473" s="19"/>
      <c r="DE473" s="19"/>
      <c r="DF473" s="19"/>
      <c r="DG473" s="19"/>
      <c r="DH473" s="19"/>
      <c r="DI473" s="19"/>
      <c r="DJ473" s="19"/>
      <c r="DK473" s="19"/>
      <c r="DL473" s="19"/>
      <c r="DM473" s="19"/>
      <c r="DN473" s="19"/>
      <c r="DO473" s="19"/>
      <c r="DP473" s="19"/>
      <c r="DQ473" s="19"/>
      <c r="DR473" s="19"/>
      <c r="DS473" s="19"/>
      <c r="DT473" s="19"/>
      <c r="DU473" s="19"/>
      <c r="DV473" s="19"/>
      <c r="DW473" s="19"/>
      <c r="DX473" s="19"/>
    </row>
    <row r="474" spans="69:128" s="62" customFormat="1" hidden="1" x14ac:dyDescent="0.5">
      <c r="BQ474" s="19"/>
      <c r="BR474" s="19"/>
      <c r="BS474" s="19"/>
      <c r="BT474" s="19"/>
      <c r="BU474" s="19"/>
      <c r="BV474" s="19"/>
      <c r="BW474" s="19"/>
      <c r="BX474" s="19"/>
      <c r="BY474" s="19"/>
      <c r="BZ474" s="19"/>
      <c r="CA474" s="19"/>
      <c r="CB474" s="19"/>
      <c r="CC474" s="19"/>
      <c r="CD474" s="19"/>
      <c r="CE474" s="19"/>
      <c r="CF474" s="19"/>
      <c r="CG474" s="19"/>
      <c r="CH474" s="19"/>
      <c r="CI474" s="19"/>
      <c r="CJ474" s="19"/>
      <c r="CK474" s="19"/>
      <c r="CL474" s="19"/>
      <c r="CM474" s="19"/>
      <c r="CN474" s="19"/>
      <c r="CO474" s="19"/>
      <c r="CP474" s="19"/>
      <c r="CQ474" s="19"/>
      <c r="CR474" s="19"/>
      <c r="CS474" s="19"/>
      <c r="CT474" s="19"/>
      <c r="CU474" s="19"/>
      <c r="CV474" s="19"/>
      <c r="CW474" s="19"/>
      <c r="CX474" s="19"/>
      <c r="CY474" s="19"/>
      <c r="CZ474" s="19"/>
      <c r="DA474" s="19"/>
      <c r="DB474" s="19"/>
      <c r="DC474" s="19"/>
      <c r="DD474" s="19"/>
      <c r="DE474" s="19"/>
      <c r="DF474" s="19"/>
      <c r="DG474" s="19"/>
      <c r="DH474" s="19"/>
      <c r="DI474" s="19"/>
      <c r="DJ474" s="19"/>
      <c r="DK474" s="19"/>
      <c r="DL474" s="19"/>
      <c r="DM474" s="19"/>
      <c r="DN474" s="19"/>
      <c r="DO474" s="19"/>
      <c r="DP474" s="19"/>
      <c r="DQ474" s="19"/>
      <c r="DR474" s="19"/>
      <c r="DS474" s="19"/>
      <c r="DT474" s="19"/>
      <c r="DU474" s="19"/>
      <c r="DV474" s="19"/>
      <c r="DW474" s="19"/>
      <c r="DX474" s="19"/>
    </row>
    <row r="475" spans="69:128" s="62" customFormat="1" hidden="1" x14ac:dyDescent="0.5">
      <c r="BQ475" s="19"/>
      <c r="BR475" s="19"/>
      <c r="BS475" s="19"/>
      <c r="BT475" s="19"/>
      <c r="BU475" s="19"/>
      <c r="BV475" s="19"/>
      <c r="BW475" s="19"/>
      <c r="BX475" s="19"/>
      <c r="BY475" s="19"/>
      <c r="BZ475" s="19"/>
      <c r="CA475" s="19"/>
      <c r="CB475" s="19"/>
      <c r="CC475" s="19"/>
      <c r="CD475" s="19"/>
      <c r="CE475" s="19"/>
      <c r="CF475" s="19"/>
      <c r="CG475" s="19"/>
      <c r="CH475" s="19"/>
      <c r="CI475" s="19"/>
      <c r="CJ475" s="19"/>
      <c r="CK475" s="19"/>
      <c r="CL475" s="19"/>
      <c r="CM475" s="19"/>
      <c r="CN475" s="19"/>
      <c r="CO475" s="19"/>
      <c r="CP475" s="19"/>
      <c r="CQ475" s="19"/>
      <c r="CR475" s="19"/>
      <c r="CS475" s="19"/>
      <c r="CT475" s="19"/>
      <c r="CU475" s="19"/>
      <c r="CV475" s="19"/>
      <c r="CW475" s="19"/>
      <c r="CX475" s="19"/>
      <c r="CY475" s="19"/>
      <c r="CZ475" s="19"/>
      <c r="DA475" s="19"/>
      <c r="DB475" s="19"/>
      <c r="DC475" s="19"/>
      <c r="DD475" s="19"/>
      <c r="DE475" s="19"/>
      <c r="DF475" s="19"/>
      <c r="DG475" s="19"/>
      <c r="DH475" s="19"/>
      <c r="DI475" s="19"/>
      <c r="DJ475" s="19"/>
      <c r="DK475" s="19"/>
      <c r="DL475" s="19"/>
      <c r="DM475" s="19"/>
      <c r="DN475" s="19"/>
      <c r="DO475" s="19"/>
      <c r="DP475" s="19"/>
      <c r="DQ475" s="19"/>
      <c r="DR475" s="19"/>
      <c r="DS475" s="19"/>
      <c r="DT475" s="19"/>
      <c r="DU475" s="19"/>
      <c r="DV475" s="19"/>
      <c r="DW475" s="19"/>
      <c r="DX475" s="19"/>
    </row>
    <row r="476" spans="69:128" s="62" customFormat="1" hidden="1" x14ac:dyDescent="0.5">
      <c r="BQ476" s="19"/>
      <c r="BR476" s="19"/>
      <c r="BS476" s="19"/>
      <c r="BT476" s="19"/>
      <c r="BU476" s="19"/>
      <c r="BV476" s="19"/>
      <c r="BW476" s="19"/>
      <c r="BX476" s="19"/>
      <c r="BY476" s="19"/>
      <c r="BZ476" s="19"/>
      <c r="CA476" s="19"/>
      <c r="CB476" s="19"/>
      <c r="CC476" s="19"/>
      <c r="CD476" s="19"/>
      <c r="CE476" s="19"/>
      <c r="CF476" s="19"/>
      <c r="CG476" s="19"/>
      <c r="CH476" s="19"/>
      <c r="CI476" s="19"/>
      <c r="CJ476" s="19"/>
      <c r="CK476" s="19"/>
      <c r="CL476" s="19"/>
      <c r="CM476" s="19"/>
      <c r="CN476" s="19"/>
      <c r="CO476" s="19"/>
      <c r="CP476" s="19"/>
      <c r="CQ476" s="19"/>
      <c r="CR476" s="19"/>
      <c r="CS476" s="19"/>
      <c r="CT476" s="19"/>
      <c r="CU476" s="19"/>
      <c r="CV476" s="19"/>
      <c r="CW476" s="19"/>
      <c r="CX476" s="19"/>
      <c r="CY476" s="19"/>
      <c r="CZ476" s="19"/>
      <c r="DA476" s="19"/>
      <c r="DB476" s="19"/>
      <c r="DC476" s="19"/>
      <c r="DD476" s="19"/>
      <c r="DE476" s="19"/>
      <c r="DF476" s="19"/>
      <c r="DG476" s="19"/>
      <c r="DH476" s="19"/>
      <c r="DI476" s="19"/>
      <c r="DJ476" s="19"/>
      <c r="DK476" s="19"/>
      <c r="DL476" s="19"/>
      <c r="DM476" s="19"/>
      <c r="DN476" s="19"/>
      <c r="DO476" s="19"/>
      <c r="DP476" s="19"/>
      <c r="DQ476" s="19"/>
      <c r="DR476" s="19"/>
      <c r="DS476" s="19"/>
      <c r="DT476" s="19"/>
      <c r="DU476" s="19"/>
      <c r="DV476" s="19"/>
      <c r="DW476" s="19"/>
      <c r="DX476" s="19"/>
    </row>
    <row r="477" spans="69:128" s="62" customFormat="1" hidden="1" x14ac:dyDescent="0.5">
      <c r="BQ477" s="19"/>
      <c r="BR477" s="19"/>
      <c r="BS477" s="19"/>
      <c r="BT477" s="19"/>
      <c r="BU477" s="19"/>
      <c r="BV477" s="19"/>
      <c r="BW477" s="19"/>
      <c r="BX477" s="19"/>
      <c r="BY477" s="19"/>
      <c r="BZ477" s="19"/>
      <c r="CA477" s="19"/>
      <c r="CB477" s="19"/>
      <c r="CC477" s="19"/>
      <c r="CD477" s="19"/>
      <c r="CE477" s="19"/>
      <c r="CF477" s="19"/>
      <c r="CG477" s="19"/>
      <c r="CH477" s="19"/>
      <c r="CI477" s="19"/>
      <c r="CJ477" s="19"/>
      <c r="CK477" s="19"/>
      <c r="CL477" s="19"/>
      <c r="CM477" s="19"/>
      <c r="CN477" s="19"/>
      <c r="CO477" s="19"/>
      <c r="CP477" s="19"/>
      <c r="CQ477" s="19"/>
      <c r="CR477" s="19"/>
      <c r="CS477" s="19"/>
      <c r="CT477" s="19"/>
      <c r="CU477" s="19"/>
      <c r="CV477" s="19"/>
      <c r="CW477" s="19"/>
      <c r="CX477" s="19"/>
      <c r="CY477" s="19"/>
      <c r="CZ477" s="19"/>
      <c r="DA477" s="19"/>
      <c r="DB477" s="19"/>
      <c r="DC477" s="19"/>
      <c r="DD477" s="19"/>
      <c r="DE477" s="19"/>
      <c r="DF477" s="19"/>
      <c r="DG477" s="19"/>
      <c r="DH477" s="19"/>
      <c r="DI477" s="19"/>
      <c r="DJ477" s="19"/>
      <c r="DK477" s="19"/>
      <c r="DL477" s="19"/>
      <c r="DM477" s="19"/>
      <c r="DN477" s="19"/>
      <c r="DO477" s="19"/>
      <c r="DP477" s="19"/>
      <c r="DQ477" s="19"/>
      <c r="DR477" s="19"/>
      <c r="DS477" s="19"/>
      <c r="DT477" s="19"/>
      <c r="DU477" s="19"/>
      <c r="DV477" s="19"/>
      <c r="DW477" s="19"/>
      <c r="DX477" s="19"/>
    </row>
    <row r="478" spans="69:128" s="62" customFormat="1" hidden="1" x14ac:dyDescent="0.5">
      <c r="BQ478" s="19"/>
      <c r="BR478" s="19"/>
      <c r="BS478" s="19"/>
      <c r="BT478" s="19"/>
      <c r="BU478" s="19"/>
      <c r="BV478" s="19"/>
      <c r="BW478" s="19"/>
      <c r="BX478" s="19"/>
      <c r="BY478" s="19"/>
      <c r="BZ478" s="19"/>
      <c r="CA478" s="19"/>
      <c r="CB478" s="19"/>
      <c r="CC478" s="19"/>
      <c r="CD478" s="19"/>
      <c r="CE478" s="19"/>
      <c r="CF478" s="19"/>
      <c r="CG478" s="19"/>
      <c r="CH478" s="19"/>
      <c r="CI478" s="19"/>
      <c r="CJ478" s="19"/>
      <c r="CK478" s="19"/>
      <c r="CL478" s="19"/>
      <c r="CM478" s="19"/>
      <c r="CN478" s="19"/>
      <c r="CO478" s="19"/>
      <c r="CP478" s="19"/>
      <c r="CQ478" s="19"/>
      <c r="CR478" s="19"/>
      <c r="CS478" s="19"/>
      <c r="CT478" s="19"/>
      <c r="CU478" s="19"/>
      <c r="CV478" s="19"/>
      <c r="CW478" s="19"/>
      <c r="CX478" s="19"/>
      <c r="CY478" s="19"/>
      <c r="CZ478" s="19"/>
      <c r="DA478" s="19"/>
      <c r="DB478" s="19"/>
      <c r="DC478" s="19"/>
      <c r="DD478" s="19"/>
      <c r="DE478" s="19"/>
      <c r="DF478" s="19"/>
      <c r="DG478" s="19"/>
      <c r="DH478" s="19"/>
      <c r="DI478" s="19"/>
      <c r="DJ478" s="19"/>
      <c r="DK478" s="19"/>
      <c r="DL478" s="19"/>
      <c r="DM478" s="19"/>
      <c r="DN478" s="19"/>
      <c r="DO478" s="19"/>
      <c r="DP478" s="19"/>
      <c r="DQ478" s="19"/>
      <c r="DR478" s="19"/>
      <c r="DS478" s="19"/>
      <c r="DT478" s="19"/>
      <c r="DU478" s="19"/>
      <c r="DV478" s="19"/>
      <c r="DW478" s="19"/>
      <c r="DX478" s="19"/>
    </row>
    <row r="479" spans="69:128" s="62" customFormat="1" hidden="1" x14ac:dyDescent="0.5">
      <c r="BQ479" s="19"/>
      <c r="BR479" s="19"/>
      <c r="BS479" s="19"/>
      <c r="BT479" s="19"/>
      <c r="BU479" s="19"/>
      <c r="BV479" s="19"/>
      <c r="BW479" s="19"/>
      <c r="BX479" s="19"/>
      <c r="BY479" s="19"/>
      <c r="BZ479" s="19"/>
      <c r="CA479" s="19"/>
      <c r="CB479" s="19"/>
      <c r="CC479" s="19"/>
      <c r="CD479" s="19"/>
      <c r="CE479" s="19"/>
      <c r="CF479" s="19"/>
      <c r="CG479" s="19"/>
      <c r="CH479" s="19"/>
      <c r="CI479" s="19"/>
      <c r="CJ479" s="19"/>
      <c r="CK479" s="19"/>
      <c r="CL479" s="19"/>
      <c r="CM479" s="19"/>
      <c r="CN479" s="19"/>
      <c r="CO479" s="19"/>
      <c r="CP479" s="19"/>
      <c r="CQ479" s="19"/>
      <c r="CR479" s="19"/>
      <c r="CS479" s="19"/>
      <c r="CT479" s="19"/>
      <c r="CU479" s="19"/>
      <c r="CV479" s="19"/>
      <c r="CW479" s="19"/>
      <c r="CX479" s="19"/>
      <c r="CY479" s="19"/>
      <c r="CZ479" s="19"/>
      <c r="DA479" s="19"/>
      <c r="DB479" s="19"/>
      <c r="DC479" s="19"/>
      <c r="DD479" s="19"/>
      <c r="DE479" s="19"/>
      <c r="DF479" s="19"/>
      <c r="DG479" s="19"/>
      <c r="DH479" s="19"/>
      <c r="DI479" s="19"/>
      <c r="DJ479" s="19"/>
      <c r="DK479" s="19"/>
      <c r="DL479" s="19"/>
      <c r="DM479" s="19"/>
      <c r="DN479" s="19"/>
      <c r="DO479" s="19"/>
      <c r="DP479" s="19"/>
      <c r="DQ479" s="19"/>
      <c r="DR479" s="19"/>
      <c r="DS479" s="19"/>
      <c r="DT479" s="19"/>
      <c r="DU479" s="19"/>
      <c r="DV479" s="19"/>
      <c r="DW479" s="19"/>
      <c r="DX479" s="19"/>
    </row>
    <row r="480" spans="69:128" s="62" customFormat="1" hidden="1" x14ac:dyDescent="0.5">
      <c r="BQ480" s="19"/>
      <c r="BR480" s="19"/>
      <c r="BS480" s="19"/>
      <c r="BT480" s="19"/>
      <c r="BU480" s="19"/>
      <c r="BV480" s="19"/>
      <c r="BW480" s="19"/>
      <c r="BX480" s="19"/>
      <c r="BY480" s="19"/>
      <c r="BZ480" s="19"/>
      <c r="CA480" s="19"/>
      <c r="CB480" s="19"/>
      <c r="CC480" s="19"/>
      <c r="CD480" s="19"/>
      <c r="CE480" s="19"/>
      <c r="CF480" s="19"/>
      <c r="CG480" s="19"/>
      <c r="CH480" s="19"/>
      <c r="CI480" s="19"/>
      <c r="CJ480" s="19"/>
      <c r="CK480" s="19"/>
      <c r="CL480" s="19"/>
      <c r="CM480" s="19"/>
      <c r="CN480" s="19"/>
      <c r="CO480" s="19"/>
      <c r="CP480" s="19"/>
      <c r="CQ480" s="19"/>
      <c r="CR480" s="19"/>
      <c r="CS480" s="19"/>
      <c r="CT480" s="19"/>
      <c r="CU480" s="19"/>
      <c r="CV480" s="19"/>
      <c r="CW480" s="19"/>
      <c r="CX480" s="19"/>
      <c r="CY480" s="19"/>
      <c r="CZ480" s="19"/>
      <c r="DA480" s="19"/>
      <c r="DB480" s="19"/>
      <c r="DC480" s="19"/>
      <c r="DD480" s="19"/>
      <c r="DE480" s="19"/>
      <c r="DF480" s="19"/>
      <c r="DG480" s="19"/>
      <c r="DH480" s="19"/>
      <c r="DI480" s="19"/>
      <c r="DJ480" s="19"/>
      <c r="DK480" s="19"/>
      <c r="DL480" s="19"/>
      <c r="DM480" s="19"/>
      <c r="DN480" s="19"/>
      <c r="DO480" s="19"/>
      <c r="DP480" s="19"/>
      <c r="DQ480" s="19"/>
      <c r="DR480" s="19"/>
      <c r="DS480" s="19"/>
      <c r="DT480" s="19"/>
      <c r="DU480" s="19"/>
      <c r="DV480" s="19"/>
      <c r="DW480" s="19"/>
      <c r="DX480" s="19"/>
    </row>
    <row r="481" spans="69:128" s="62" customFormat="1" hidden="1" x14ac:dyDescent="0.5">
      <c r="BQ481" s="19"/>
      <c r="BR481" s="19"/>
      <c r="BS481" s="19"/>
      <c r="BT481" s="19"/>
      <c r="BU481" s="19"/>
      <c r="BV481" s="19"/>
      <c r="BW481" s="19"/>
      <c r="BX481" s="19"/>
      <c r="BY481" s="19"/>
      <c r="BZ481" s="19"/>
      <c r="CA481" s="19"/>
      <c r="CB481" s="19"/>
      <c r="CC481" s="19"/>
      <c r="CD481" s="19"/>
      <c r="CE481" s="19"/>
      <c r="CF481" s="19"/>
      <c r="CG481" s="19"/>
      <c r="CH481" s="19"/>
      <c r="CI481" s="19"/>
      <c r="CJ481" s="19"/>
      <c r="CK481" s="19"/>
      <c r="CL481" s="19"/>
      <c r="CM481" s="19"/>
      <c r="CN481" s="19"/>
      <c r="CO481" s="19"/>
      <c r="CP481" s="19"/>
      <c r="CQ481" s="19"/>
      <c r="CR481" s="19"/>
      <c r="CS481" s="19"/>
      <c r="CT481" s="19"/>
      <c r="CU481" s="19"/>
      <c r="CV481" s="19"/>
      <c r="CW481" s="19"/>
      <c r="CX481" s="19"/>
      <c r="CY481" s="19"/>
      <c r="CZ481" s="19"/>
      <c r="DA481" s="19"/>
      <c r="DB481" s="19"/>
      <c r="DC481" s="19"/>
      <c r="DD481" s="19"/>
      <c r="DE481" s="19"/>
      <c r="DF481" s="19"/>
      <c r="DG481" s="19"/>
      <c r="DH481" s="19"/>
      <c r="DI481" s="19"/>
      <c r="DJ481" s="19"/>
      <c r="DK481" s="19"/>
      <c r="DL481" s="19"/>
      <c r="DM481" s="19"/>
      <c r="DN481" s="19"/>
      <c r="DO481" s="19"/>
      <c r="DP481" s="19"/>
      <c r="DQ481" s="19"/>
      <c r="DR481" s="19"/>
      <c r="DS481" s="19"/>
      <c r="DT481" s="19"/>
      <c r="DU481" s="19"/>
      <c r="DV481" s="19"/>
      <c r="DW481" s="19"/>
      <c r="DX481" s="19"/>
    </row>
    <row r="482" spans="69:128" s="62" customFormat="1" hidden="1" x14ac:dyDescent="0.5">
      <c r="BQ482" s="19"/>
      <c r="BR482" s="19"/>
      <c r="BS482" s="19"/>
      <c r="BT482" s="19"/>
      <c r="BU482" s="19"/>
      <c r="BV482" s="19"/>
      <c r="BW482" s="19"/>
      <c r="BX482" s="19"/>
      <c r="BY482" s="19"/>
      <c r="BZ482" s="19"/>
      <c r="CA482" s="19"/>
      <c r="CB482" s="19"/>
      <c r="CC482" s="19"/>
      <c r="CD482" s="19"/>
      <c r="CE482" s="19"/>
      <c r="CF482" s="19"/>
      <c r="CG482" s="19"/>
      <c r="CH482" s="19"/>
      <c r="CI482" s="19"/>
      <c r="CJ482" s="19"/>
      <c r="CK482" s="19"/>
      <c r="CL482" s="19"/>
      <c r="CM482" s="19"/>
      <c r="CN482" s="19"/>
      <c r="CO482" s="19"/>
      <c r="CP482" s="19"/>
      <c r="CQ482" s="19"/>
      <c r="CR482" s="19"/>
      <c r="CS482" s="19"/>
      <c r="CT482" s="19"/>
      <c r="CU482" s="19"/>
      <c r="CV482" s="19"/>
      <c r="CW482" s="19"/>
      <c r="CX482" s="19"/>
      <c r="CY482" s="19"/>
      <c r="CZ482" s="19"/>
      <c r="DA482" s="19"/>
      <c r="DB482" s="19"/>
      <c r="DC482" s="19"/>
      <c r="DD482" s="19"/>
      <c r="DE482" s="19"/>
      <c r="DF482" s="19"/>
      <c r="DG482" s="19"/>
      <c r="DH482" s="19"/>
      <c r="DI482" s="19"/>
      <c r="DJ482" s="19"/>
      <c r="DK482" s="19"/>
      <c r="DL482" s="19"/>
      <c r="DM482" s="19"/>
      <c r="DN482" s="19"/>
      <c r="DO482" s="19"/>
      <c r="DP482" s="19"/>
      <c r="DQ482" s="19"/>
      <c r="DR482" s="19"/>
      <c r="DS482" s="19"/>
      <c r="DT482" s="19"/>
      <c r="DU482" s="19"/>
      <c r="DV482" s="19"/>
      <c r="DW482" s="19"/>
      <c r="DX482" s="19"/>
    </row>
    <row r="483" spans="69:128" s="62" customFormat="1" hidden="1" x14ac:dyDescent="0.5">
      <c r="BQ483" s="19"/>
      <c r="BR483" s="19"/>
      <c r="BS483" s="19"/>
      <c r="BT483" s="19"/>
      <c r="BU483" s="19"/>
      <c r="BV483" s="19"/>
      <c r="BW483" s="19"/>
      <c r="BX483" s="19"/>
      <c r="BY483" s="19"/>
      <c r="BZ483" s="19"/>
      <c r="CA483" s="19"/>
      <c r="CB483" s="19"/>
      <c r="CC483" s="19"/>
      <c r="CD483" s="19"/>
      <c r="CE483" s="19"/>
      <c r="CF483" s="19"/>
      <c r="CG483" s="19"/>
      <c r="CH483" s="19"/>
      <c r="CI483" s="19"/>
      <c r="CJ483" s="19"/>
      <c r="CK483" s="19"/>
      <c r="CL483" s="19"/>
      <c r="CM483" s="19"/>
      <c r="CN483" s="19"/>
      <c r="CO483" s="19"/>
      <c r="CP483" s="19"/>
      <c r="CQ483" s="19"/>
      <c r="CR483" s="19"/>
      <c r="CS483" s="19"/>
      <c r="CT483" s="19"/>
      <c r="CU483" s="19"/>
      <c r="CV483" s="19"/>
      <c r="CW483" s="19"/>
      <c r="CX483" s="19"/>
      <c r="CY483" s="19"/>
      <c r="CZ483" s="19"/>
      <c r="DA483" s="19"/>
      <c r="DB483" s="19"/>
      <c r="DC483" s="19"/>
      <c r="DD483" s="19"/>
      <c r="DE483" s="19"/>
      <c r="DF483" s="19"/>
      <c r="DG483" s="19"/>
      <c r="DH483" s="19"/>
      <c r="DI483" s="19"/>
      <c r="DJ483" s="19"/>
      <c r="DK483" s="19"/>
      <c r="DL483" s="19"/>
      <c r="DM483" s="19"/>
      <c r="DN483" s="19"/>
      <c r="DO483" s="19"/>
      <c r="DP483" s="19"/>
      <c r="DQ483" s="19"/>
      <c r="DR483" s="19"/>
      <c r="DS483" s="19"/>
      <c r="DT483" s="19"/>
      <c r="DU483" s="19"/>
      <c r="DV483" s="19"/>
      <c r="DW483" s="19"/>
      <c r="DX483" s="19"/>
    </row>
    <row r="484" spans="69:128" s="62" customFormat="1" hidden="1" x14ac:dyDescent="0.5">
      <c r="BQ484" s="19"/>
      <c r="BR484" s="19"/>
      <c r="BS484" s="19"/>
      <c r="BT484" s="19"/>
      <c r="BU484" s="19"/>
      <c r="BV484" s="19"/>
      <c r="BW484" s="19"/>
      <c r="BX484" s="19"/>
      <c r="BY484" s="19"/>
      <c r="BZ484" s="19"/>
      <c r="CA484" s="19"/>
      <c r="CB484" s="19"/>
      <c r="CC484" s="19"/>
      <c r="CD484" s="19"/>
      <c r="CE484" s="19"/>
      <c r="CF484" s="19"/>
      <c r="CG484" s="19"/>
      <c r="CH484" s="19"/>
      <c r="CI484" s="19"/>
      <c r="CJ484" s="19"/>
      <c r="CK484" s="19"/>
      <c r="CL484" s="19"/>
      <c r="CM484" s="19"/>
      <c r="CN484" s="19"/>
      <c r="CO484" s="19"/>
      <c r="CP484" s="19"/>
      <c r="CQ484" s="19"/>
      <c r="CR484" s="19"/>
      <c r="CS484" s="19"/>
      <c r="CT484" s="19"/>
      <c r="CU484" s="19"/>
      <c r="CV484" s="19"/>
      <c r="CW484" s="19"/>
      <c r="CX484" s="19"/>
      <c r="CY484" s="19"/>
      <c r="CZ484" s="19"/>
      <c r="DA484" s="19"/>
      <c r="DB484" s="19"/>
      <c r="DC484" s="19"/>
      <c r="DD484" s="19"/>
      <c r="DE484" s="19"/>
      <c r="DF484" s="19"/>
      <c r="DG484" s="19"/>
      <c r="DH484" s="19"/>
      <c r="DI484" s="19"/>
      <c r="DJ484" s="19"/>
      <c r="DK484" s="19"/>
      <c r="DL484" s="19"/>
      <c r="DM484" s="19"/>
      <c r="DN484" s="19"/>
      <c r="DO484" s="19"/>
      <c r="DP484" s="19"/>
      <c r="DQ484" s="19"/>
      <c r="DR484" s="19"/>
      <c r="DS484" s="19"/>
      <c r="DT484" s="19"/>
      <c r="DU484" s="19"/>
      <c r="DV484" s="19"/>
      <c r="DW484" s="19"/>
      <c r="DX484" s="19"/>
    </row>
    <row r="485" spans="69:128" s="62" customFormat="1" hidden="1" x14ac:dyDescent="0.5">
      <c r="BQ485" s="19"/>
      <c r="BR485" s="19"/>
      <c r="BS485" s="19"/>
      <c r="BT485" s="19"/>
      <c r="BU485" s="19"/>
      <c r="BV485" s="19"/>
      <c r="BW485" s="19"/>
      <c r="BX485" s="19"/>
      <c r="BY485" s="19"/>
      <c r="BZ485" s="19"/>
      <c r="CA485" s="19"/>
      <c r="CB485" s="19"/>
      <c r="CC485" s="19"/>
      <c r="CD485" s="19"/>
      <c r="CE485" s="19"/>
      <c r="CF485" s="19"/>
      <c r="CG485" s="19"/>
      <c r="CH485" s="19"/>
      <c r="CI485" s="19"/>
      <c r="CJ485" s="19"/>
      <c r="CK485" s="19"/>
      <c r="CL485" s="19"/>
      <c r="CM485" s="19"/>
      <c r="CN485" s="19"/>
      <c r="CO485" s="19"/>
      <c r="CP485" s="19"/>
      <c r="CQ485" s="19"/>
      <c r="CR485" s="19"/>
      <c r="CS485" s="19"/>
      <c r="CT485" s="19"/>
      <c r="CU485" s="19"/>
      <c r="CV485" s="19"/>
      <c r="CW485" s="19"/>
      <c r="CX485" s="19"/>
      <c r="CY485" s="19"/>
      <c r="CZ485" s="19"/>
      <c r="DA485" s="19"/>
      <c r="DB485" s="19"/>
      <c r="DC485" s="19"/>
      <c r="DD485" s="19"/>
      <c r="DE485" s="19"/>
      <c r="DF485" s="19"/>
      <c r="DG485" s="19"/>
      <c r="DH485" s="19"/>
      <c r="DI485" s="19"/>
      <c r="DJ485" s="19"/>
      <c r="DK485" s="19"/>
      <c r="DL485" s="19"/>
      <c r="DM485" s="19"/>
      <c r="DN485" s="19"/>
      <c r="DO485" s="19"/>
      <c r="DP485" s="19"/>
      <c r="DQ485" s="19"/>
      <c r="DR485" s="19"/>
      <c r="DS485" s="19"/>
      <c r="DT485" s="19"/>
      <c r="DU485" s="19"/>
      <c r="DV485" s="19"/>
      <c r="DW485" s="19"/>
      <c r="DX485" s="19"/>
    </row>
    <row r="486" spans="69:128" s="62" customFormat="1" hidden="1" x14ac:dyDescent="0.5">
      <c r="BQ486" s="19"/>
      <c r="BR486" s="19"/>
      <c r="BS486" s="19"/>
      <c r="BT486" s="19"/>
      <c r="BU486" s="19"/>
      <c r="BV486" s="19"/>
      <c r="BW486" s="19"/>
      <c r="BX486" s="19"/>
      <c r="BY486" s="19"/>
      <c r="BZ486" s="19"/>
      <c r="CA486" s="19"/>
      <c r="CB486" s="19"/>
      <c r="CC486" s="19"/>
      <c r="CD486" s="19"/>
      <c r="CE486" s="19"/>
      <c r="CF486" s="19"/>
      <c r="CG486" s="19"/>
      <c r="CH486" s="19"/>
      <c r="CI486" s="19"/>
      <c r="CJ486" s="19"/>
      <c r="CK486" s="19"/>
      <c r="CL486" s="19"/>
      <c r="CM486" s="19"/>
      <c r="CN486" s="19"/>
      <c r="CO486" s="19"/>
      <c r="CP486" s="19"/>
      <c r="CQ486" s="19"/>
      <c r="CR486" s="19"/>
      <c r="CS486" s="19"/>
      <c r="CT486" s="19"/>
      <c r="CU486" s="19"/>
      <c r="CV486" s="19"/>
      <c r="CW486" s="19"/>
      <c r="CX486" s="19"/>
      <c r="CY486" s="19"/>
      <c r="CZ486" s="19"/>
      <c r="DA486" s="19"/>
      <c r="DB486" s="19"/>
      <c r="DC486" s="19"/>
      <c r="DD486" s="19"/>
      <c r="DE486" s="19"/>
      <c r="DF486" s="19"/>
      <c r="DG486" s="19"/>
      <c r="DH486" s="19"/>
      <c r="DI486" s="19"/>
      <c r="DJ486" s="19"/>
      <c r="DK486" s="19"/>
      <c r="DL486" s="19"/>
      <c r="DM486" s="19"/>
      <c r="DN486" s="19"/>
      <c r="DO486" s="19"/>
      <c r="DP486" s="19"/>
      <c r="DQ486" s="19"/>
      <c r="DR486" s="19"/>
      <c r="DS486" s="19"/>
      <c r="DT486" s="19"/>
      <c r="DU486" s="19"/>
      <c r="DV486" s="19"/>
      <c r="DW486" s="19"/>
      <c r="DX486" s="19"/>
    </row>
    <row r="487" spans="69:128" s="62" customFormat="1" hidden="1" x14ac:dyDescent="0.5">
      <c r="BQ487" s="19"/>
      <c r="BR487" s="19"/>
      <c r="BS487" s="19"/>
      <c r="BT487" s="19"/>
      <c r="BU487" s="19"/>
      <c r="BV487" s="19"/>
      <c r="BW487" s="19"/>
      <c r="BX487" s="19"/>
      <c r="BY487" s="19"/>
      <c r="BZ487" s="19"/>
      <c r="CA487" s="19"/>
      <c r="CB487" s="19"/>
      <c r="CC487" s="19"/>
      <c r="CD487" s="19"/>
      <c r="CE487" s="19"/>
      <c r="CF487" s="19"/>
      <c r="CG487" s="19"/>
      <c r="CH487" s="19"/>
      <c r="CI487" s="19"/>
      <c r="CJ487" s="19"/>
      <c r="CK487" s="19"/>
      <c r="CL487" s="19"/>
      <c r="CM487" s="19"/>
      <c r="CN487" s="19"/>
      <c r="CO487" s="19"/>
      <c r="CP487" s="19"/>
      <c r="CQ487" s="19"/>
      <c r="CR487" s="19"/>
      <c r="CS487" s="19"/>
      <c r="CT487" s="19"/>
      <c r="CU487" s="19"/>
      <c r="CV487" s="19"/>
      <c r="CW487" s="19"/>
      <c r="CX487" s="19"/>
      <c r="CY487" s="19"/>
      <c r="CZ487" s="19"/>
      <c r="DA487" s="19"/>
      <c r="DB487" s="19"/>
      <c r="DC487" s="19"/>
      <c r="DD487" s="19"/>
      <c r="DE487" s="19"/>
      <c r="DF487" s="19"/>
      <c r="DG487" s="19"/>
      <c r="DH487" s="19"/>
      <c r="DI487" s="19"/>
      <c r="DJ487" s="19"/>
      <c r="DK487" s="19"/>
      <c r="DL487" s="19"/>
      <c r="DM487" s="19"/>
      <c r="DN487" s="19"/>
      <c r="DO487" s="19"/>
      <c r="DP487" s="19"/>
      <c r="DQ487" s="19"/>
      <c r="DR487" s="19"/>
      <c r="DS487" s="19"/>
      <c r="DT487" s="19"/>
      <c r="DU487" s="19"/>
      <c r="DV487" s="19"/>
      <c r="DW487" s="19"/>
      <c r="DX487" s="19"/>
    </row>
    <row r="488" spans="69:128" s="62" customFormat="1" hidden="1" x14ac:dyDescent="0.5">
      <c r="BQ488" s="19"/>
      <c r="BR488" s="19"/>
      <c r="BS488" s="19"/>
      <c r="BT488" s="19"/>
      <c r="BU488" s="19"/>
      <c r="BV488" s="19"/>
      <c r="BW488" s="19"/>
      <c r="BX488" s="19"/>
      <c r="BY488" s="19"/>
      <c r="BZ488" s="19"/>
      <c r="CA488" s="19"/>
      <c r="CB488" s="19"/>
      <c r="CC488" s="19"/>
      <c r="CD488" s="19"/>
      <c r="CE488" s="19"/>
      <c r="CF488" s="19"/>
      <c r="CG488" s="19"/>
      <c r="CH488" s="19"/>
      <c r="CI488" s="19"/>
      <c r="CJ488" s="19"/>
      <c r="CK488" s="19"/>
      <c r="CL488" s="19"/>
      <c r="CM488" s="19"/>
      <c r="CN488" s="19"/>
      <c r="CO488" s="19"/>
      <c r="CP488" s="19"/>
      <c r="CQ488" s="19"/>
      <c r="CR488" s="19"/>
      <c r="CS488" s="19"/>
      <c r="CT488" s="19"/>
      <c r="CU488" s="19"/>
      <c r="CV488" s="19"/>
      <c r="CW488" s="19"/>
      <c r="CX488" s="19"/>
      <c r="CY488" s="19"/>
      <c r="CZ488" s="19"/>
      <c r="DA488" s="19"/>
      <c r="DB488" s="19"/>
      <c r="DC488" s="19"/>
      <c r="DD488" s="19"/>
      <c r="DE488" s="19"/>
      <c r="DF488" s="19"/>
      <c r="DG488" s="19"/>
      <c r="DH488" s="19"/>
      <c r="DI488" s="19"/>
      <c r="DJ488" s="19"/>
      <c r="DK488" s="19"/>
      <c r="DL488" s="19"/>
      <c r="DM488" s="19"/>
      <c r="DN488" s="19"/>
      <c r="DO488" s="19"/>
      <c r="DP488" s="19"/>
      <c r="DQ488" s="19"/>
      <c r="DR488" s="19"/>
      <c r="DS488" s="19"/>
      <c r="DT488" s="19"/>
      <c r="DU488" s="19"/>
      <c r="DV488" s="19"/>
      <c r="DW488" s="19"/>
      <c r="DX488" s="19"/>
    </row>
    <row r="489" spans="69:128" s="62" customFormat="1" hidden="1" x14ac:dyDescent="0.5">
      <c r="BQ489" s="19"/>
      <c r="BR489" s="19"/>
      <c r="BS489" s="19"/>
      <c r="BT489" s="19"/>
      <c r="BU489" s="19"/>
      <c r="BV489" s="19"/>
      <c r="BW489" s="19"/>
      <c r="BX489" s="19"/>
      <c r="BY489" s="19"/>
      <c r="BZ489" s="19"/>
      <c r="CA489" s="19"/>
      <c r="CB489" s="19"/>
      <c r="CC489" s="19"/>
      <c r="CD489" s="19"/>
      <c r="CE489" s="19"/>
      <c r="CF489" s="19"/>
      <c r="CG489" s="19"/>
      <c r="CH489" s="19"/>
      <c r="CI489" s="19"/>
      <c r="CJ489" s="19"/>
      <c r="CK489" s="19"/>
      <c r="CL489" s="19"/>
      <c r="CM489" s="19"/>
      <c r="CN489" s="19"/>
      <c r="CO489" s="19"/>
      <c r="CP489" s="19"/>
      <c r="CQ489" s="19"/>
      <c r="CR489" s="19"/>
      <c r="CS489" s="19"/>
      <c r="CT489" s="19"/>
      <c r="CU489" s="19"/>
      <c r="CV489" s="19"/>
      <c r="CW489" s="19"/>
      <c r="CX489" s="19"/>
      <c r="CY489" s="19"/>
      <c r="CZ489" s="19"/>
      <c r="DA489" s="19"/>
      <c r="DB489" s="19"/>
      <c r="DC489" s="19"/>
      <c r="DD489" s="19"/>
      <c r="DE489" s="19"/>
      <c r="DF489" s="19"/>
      <c r="DG489" s="19"/>
      <c r="DH489" s="19"/>
      <c r="DI489" s="19"/>
      <c r="DJ489" s="19"/>
      <c r="DK489" s="19"/>
      <c r="DL489" s="19"/>
      <c r="DM489" s="19"/>
      <c r="DN489" s="19"/>
      <c r="DO489" s="19"/>
      <c r="DP489" s="19"/>
      <c r="DQ489" s="19"/>
      <c r="DR489" s="19"/>
      <c r="DS489" s="19"/>
      <c r="DT489" s="19"/>
      <c r="DU489" s="19"/>
      <c r="DV489" s="19"/>
      <c r="DW489" s="19"/>
      <c r="DX489" s="19"/>
    </row>
    <row r="490" spans="69:128" s="62" customFormat="1" hidden="1" x14ac:dyDescent="0.5">
      <c r="BQ490" s="19"/>
      <c r="BR490" s="19"/>
      <c r="BS490" s="19"/>
      <c r="BT490" s="19"/>
      <c r="BU490" s="19"/>
      <c r="BV490" s="19"/>
      <c r="BW490" s="19"/>
      <c r="BX490" s="19"/>
      <c r="BY490" s="19"/>
      <c r="BZ490" s="19"/>
      <c r="CA490" s="19"/>
      <c r="CB490" s="19"/>
      <c r="CC490" s="19"/>
      <c r="CD490" s="19"/>
      <c r="CE490" s="19"/>
      <c r="CF490" s="19"/>
      <c r="CG490" s="19"/>
      <c r="CH490" s="19"/>
      <c r="CI490" s="19"/>
      <c r="CJ490" s="19"/>
      <c r="CK490" s="19"/>
      <c r="CL490" s="19"/>
      <c r="CM490" s="19"/>
      <c r="CN490" s="19"/>
      <c r="CO490" s="19"/>
      <c r="CP490" s="19"/>
      <c r="CQ490" s="19"/>
      <c r="CR490" s="19"/>
      <c r="CS490" s="19"/>
      <c r="CT490" s="19"/>
      <c r="CU490" s="19"/>
      <c r="CV490" s="19"/>
      <c r="CW490" s="19"/>
      <c r="CX490" s="19"/>
      <c r="CY490" s="19"/>
      <c r="CZ490" s="19"/>
      <c r="DA490" s="19"/>
      <c r="DB490" s="19"/>
      <c r="DC490" s="19"/>
      <c r="DD490" s="19"/>
      <c r="DE490" s="19"/>
      <c r="DF490" s="19"/>
      <c r="DG490" s="19"/>
      <c r="DH490" s="19"/>
      <c r="DI490" s="19"/>
      <c r="DJ490" s="19"/>
      <c r="DK490" s="19"/>
      <c r="DL490" s="19"/>
      <c r="DM490" s="19"/>
      <c r="DN490" s="19"/>
      <c r="DO490" s="19"/>
      <c r="DP490" s="19"/>
      <c r="DQ490" s="19"/>
      <c r="DR490" s="19"/>
      <c r="DS490" s="19"/>
      <c r="DT490" s="19"/>
      <c r="DU490" s="19"/>
      <c r="DV490" s="19"/>
      <c r="DW490" s="19"/>
      <c r="DX490" s="19"/>
    </row>
    <row r="491" spans="69:128" s="62" customFormat="1" hidden="1" x14ac:dyDescent="0.5">
      <c r="BQ491" s="19"/>
      <c r="BR491" s="19"/>
      <c r="BS491" s="19"/>
      <c r="BT491" s="19"/>
      <c r="BU491" s="19"/>
      <c r="BV491" s="19"/>
      <c r="BW491" s="19"/>
      <c r="BX491" s="19"/>
      <c r="BY491" s="19"/>
      <c r="BZ491" s="19"/>
      <c r="CA491" s="19"/>
      <c r="CB491" s="19"/>
      <c r="CC491" s="19"/>
      <c r="CD491" s="19"/>
      <c r="CE491" s="19"/>
      <c r="CF491" s="19"/>
      <c r="CG491" s="19"/>
      <c r="CH491" s="19"/>
      <c r="CI491" s="19"/>
      <c r="CJ491" s="19"/>
      <c r="CK491" s="19"/>
      <c r="CL491" s="19"/>
      <c r="CM491" s="19"/>
      <c r="CN491" s="19"/>
      <c r="CO491" s="19"/>
      <c r="CP491" s="19"/>
      <c r="CQ491" s="19"/>
      <c r="CR491" s="19"/>
      <c r="CS491" s="19"/>
      <c r="CT491" s="19"/>
      <c r="CU491" s="19"/>
      <c r="CV491" s="19"/>
      <c r="CW491" s="19"/>
      <c r="CX491" s="19"/>
      <c r="CY491" s="19"/>
      <c r="CZ491" s="19"/>
      <c r="DA491" s="19"/>
      <c r="DB491" s="19"/>
      <c r="DC491" s="19"/>
      <c r="DD491" s="19"/>
      <c r="DE491" s="19"/>
      <c r="DF491" s="19"/>
      <c r="DG491" s="19"/>
      <c r="DH491" s="19"/>
      <c r="DI491" s="19"/>
      <c r="DJ491" s="19"/>
      <c r="DK491" s="19"/>
      <c r="DL491" s="19"/>
      <c r="DM491" s="19"/>
      <c r="DN491" s="19"/>
      <c r="DO491" s="19"/>
      <c r="DP491" s="19"/>
      <c r="DQ491" s="19"/>
      <c r="DR491" s="19"/>
      <c r="DS491" s="19"/>
      <c r="DT491" s="19"/>
      <c r="DU491" s="19"/>
      <c r="DV491" s="19"/>
      <c r="DW491" s="19"/>
      <c r="DX491" s="19"/>
    </row>
    <row r="492" spans="69:128" s="62" customFormat="1" hidden="1" x14ac:dyDescent="0.5">
      <c r="BQ492" s="19"/>
      <c r="BR492" s="19"/>
      <c r="BS492" s="19"/>
      <c r="BT492" s="19"/>
      <c r="BU492" s="19"/>
      <c r="BV492" s="19"/>
      <c r="BW492" s="19"/>
      <c r="BX492" s="19"/>
      <c r="BY492" s="19"/>
      <c r="BZ492" s="19"/>
      <c r="CA492" s="19"/>
      <c r="CB492" s="19"/>
      <c r="CC492" s="19"/>
      <c r="CD492" s="19"/>
      <c r="CE492" s="19"/>
      <c r="CF492" s="19"/>
      <c r="CG492" s="19"/>
      <c r="CH492" s="19"/>
      <c r="CI492" s="19"/>
      <c r="CJ492" s="19"/>
      <c r="CK492" s="19"/>
      <c r="CL492" s="19"/>
      <c r="CM492" s="19"/>
      <c r="CN492" s="19"/>
      <c r="CO492" s="19"/>
      <c r="CP492" s="19"/>
      <c r="CQ492" s="19"/>
      <c r="CR492" s="19"/>
      <c r="CS492" s="19"/>
      <c r="CT492" s="19"/>
      <c r="CU492" s="19"/>
      <c r="CV492" s="19"/>
      <c r="CW492" s="19"/>
      <c r="CX492" s="19"/>
      <c r="CY492" s="19"/>
      <c r="CZ492" s="19"/>
      <c r="DA492" s="19"/>
      <c r="DB492" s="19"/>
      <c r="DC492" s="19"/>
      <c r="DD492" s="19"/>
      <c r="DE492" s="19"/>
      <c r="DF492" s="19"/>
      <c r="DG492" s="19"/>
      <c r="DH492" s="19"/>
      <c r="DI492" s="19"/>
      <c r="DJ492" s="19"/>
      <c r="DK492" s="19"/>
      <c r="DL492" s="19"/>
      <c r="DM492" s="19"/>
      <c r="DN492" s="19"/>
      <c r="DO492" s="19"/>
      <c r="DP492" s="19"/>
      <c r="DQ492" s="19"/>
      <c r="DR492" s="19"/>
      <c r="DS492" s="19"/>
      <c r="DT492" s="19"/>
      <c r="DU492" s="19"/>
      <c r="DV492" s="19"/>
      <c r="DW492" s="19"/>
      <c r="DX492" s="19"/>
    </row>
    <row r="493" spans="69:128" s="62" customFormat="1" hidden="1" x14ac:dyDescent="0.5">
      <c r="BQ493" s="19"/>
      <c r="BR493" s="19"/>
      <c r="BS493" s="19"/>
      <c r="BT493" s="19"/>
      <c r="BU493" s="19"/>
      <c r="BV493" s="19"/>
      <c r="BW493" s="19"/>
      <c r="BX493" s="19"/>
      <c r="BY493" s="19"/>
      <c r="BZ493" s="19"/>
      <c r="CA493" s="19"/>
      <c r="CB493" s="19"/>
      <c r="CC493" s="19"/>
      <c r="CD493" s="19"/>
      <c r="CE493" s="19"/>
      <c r="CF493" s="19"/>
      <c r="CG493" s="19"/>
      <c r="CH493" s="19"/>
      <c r="CI493" s="19"/>
      <c r="CJ493" s="19"/>
      <c r="CK493" s="19"/>
      <c r="CL493" s="19"/>
      <c r="CM493" s="19"/>
      <c r="CN493" s="19"/>
      <c r="CO493" s="19"/>
      <c r="CP493" s="19"/>
      <c r="CQ493" s="19"/>
      <c r="CR493" s="19"/>
      <c r="CS493" s="19"/>
      <c r="CT493" s="19"/>
      <c r="CU493" s="19"/>
      <c r="CV493" s="19"/>
      <c r="CW493" s="19"/>
      <c r="CX493" s="19"/>
      <c r="CY493" s="19"/>
      <c r="CZ493" s="19"/>
      <c r="DA493" s="19"/>
      <c r="DB493" s="19"/>
      <c r="DC493" s="19"/>
      <c r="DD493" s="19"/>
      <c r="DE493" s="19"/>
      <c r="DF493" s="19"/>
      <c r="DG493" s="19"/>
      <c r="DH493" s="19"/>
      <c r="DI493" s="19"/>
      <c r="DJ493" s="19"/>
      <c r="DK493" s="19"/>
      <c r="DL493" s="19"/>
      <c r="DM493" s="19"/>
      <c r="DN493" s="19"/>
      <c r="DO493" s="19"/>
      <c r="DP493" s="19"/>
      <c r="DQ493" s="19"/>
      <c r="DR493" s="19"/>
      <c r="DS493" s="19"/>
      <c r="DT493" s="19"/>
      <c r="DU493" s="19"/>
      <c r="DV493" s="19"/>
      <c r="DW493" s="19"/>
      <c r="DX493" s="19"/>
    </row>
    <row r="494" spans="69:128" s="62" customFormat="1" hidden="1" x14ac:dyDescent="0.5">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c r="DM494" s="19"/>
      <c r="DN494" s="19"/>
      <c r="DO494" s="19"/>
      <c r="DP494" s="19"/>
      <c r="DQ494" s="19"/>
      <c r="DR494" s="19"/>
      <c r="DS494" s="19"/>
      <c r="DT494" s="19"/>
      <c r="DU494" s="19"/>
      <c r="DV494" s="19"/>
      <c r="DW494" s="19"/>
      <c r="DX494" s="19"/>
    </row>
    <row r="495" spans="69:128" s="62" customFormat="1" hidden="1" x14ac:dyDescent="0.5">
      <c r="BQ495" s="19"/>
      <c r="BR495" s="19"/>
      <c r="BS495" s="19"/>
      <c r="BT495" s="19"/>
      <c r="BU495" s="19"/>
      <c r="BV495" s="19"/>
      <c r="BW495" s="19"/>
      <c r="BX495" s="19"/>
      <c r="BY495" s="19"/>
      <c r="BZ495" s="19"/>
      <c r="CA495" s="19"/>
      <c r="CB495" s="19"/>
      <c r="CC495" s="19"/>
      <c r="CD495" s="19"/>
      <c r="CE495" s="19"/>
      <c r="CF495" s="19"/>
      <c r="CG495" s="19"/>
      <c r="CH495" s="19"/>
      <c r="CI495" s="19"/>
      <c r="CJ495" s="19"/>
      <c r="CK495" s="19"/>
      <c r="CL495" s="19"/>
      <c r="CM495" s="19"/>
      <c r="CN495" s="19"/>
      <c r="CO495" s="19"/>
      <c r="CP495" s="19"/>
      <c r="CQ495" s="19"/>
      <c r="CR495" s="19"/>
      <c r="CS495" s="19"/>
      <c r="CT495" s="19"/>
      <c r="CU495" s="19"/>
      <c r="CV495" s="19"/>
      <c r="CW495" s="19"/>
      <c r="CX495" s="19"/>
      <c r="CY495" s="19"/>
      <c r="CZ495" s="19"/>
      <c r="DA495" s="19"/>
      <c r="DB495" s="19"/>
      <c r="DC495" s="19"/>
      <c r="DD495" s="19"/>
      <c r="DE495" s="19"/>
      <c r="DF495" s="19"/>
      <c r="DG495" s="19"/>
      <c r="DH495" s="19"/>
      <c r="DI495" s="19"/>
      <c r="DJ495" s="19"/>
      <c r="DK495" s="19"/>
      <c r="DL495" s="19"/>
      <c r="DM495" s="19"/>
      <c r="DN495" s="19"/>
      <c r="DO495" s="19"/>
      <c r="DP495" s="19"/>
      <c r="DQ495" s="19"/>
      <c r="DR495" s="19"/>
      <c r="DS495" s="19"/>
      <c r="DT495" s="19"/>
      <c r="DU495" s="19"/>
      <c r="DV495" s="19"/>
      <c r="DW495" s="19"/>
      <c r="DX495" s="19"/>
    </row>
    <row r="496" spans="69:128" s="62" customFormat="1" hidden="1" x14ac:dyDescent="0.5">
      <c r="BQ496" s="19"/>
      <c r="BR496" s="19"/>
      <c r="BS496" s="19"/>
      <c r="BT496" s="19"/>
      <c r="BU496" s="19"/>
      <c r="BV496" s="19"/>
      <c r="BW496" s="19"/>
      <c r="BX496" s="19"/>
      <c r="BY496" s="19"/>
      <c r="BZ496" s="19"/>
      <c r="CA496" s="19"/>
      <c r="CB496" s="19"/>
      <c r="CC496" s="19"/>
      <c r="CD496" s="19"/>
      <c r="CE496" s="19"/>
      <c r="CF496" s="19"/>
      <c r="CG496" s="19"/>
      <c r="CH496" s="19"/>
      <c r="CI496" s="19"/>
      <c r="CJ496" s="19"/>
      <c r="CK496" s="19"/>
      <c r="CL496" s="19"/>
      <c r="CM496" s="19"/>
      <c r="CN496" s="19"/>
      <c r="CO496" s="19"/>
      <c r="CP496" s="19"/>
      <c r="CQ496" s="19"/>
      <c r="CR496" s="19"/>
      <c r="CS496" s="19"/>
      <c r="CT496" s="19"/>
      <c r="CU496" s="19"/>
      <c r="CV496" s="19"/>
      <c r="CW496" s="19"/>
      <c r="CX496" s="19"/>
      <c r="CY496" s="19"/>
      <c r="CZ496" s="19"/>
      <c r="DA496" s="19"/>
      <c r="DB496" s="19"/>
      <c r="DC496" s="19"/>
      <c r="DD496" s="19"/>
      <c r="DE496" s="19"/>
      <c r="DF496" s="19"/>
      <c r="DG496" s="19"/>
      <c r="DH496" s="19"/>
      <c r="DI496" s="19"/>
      <c r="DJ496" s="19"/>
      <c r="DK496" s="19"/>
      <c r="DL496" s="19"/>
      <c r="DM496" s="19"/>
      <c r="DN496" s="19"/>
      <c r="DO496" s="19"/>
      <c r="DP496" s="19"/>
      <c r="DQ496" s="19"/>
      <c r="DR496" s="19"/>
      <c r="DS496" s="19"/>
      <c r="DT496" s="19"/>
      <c r="DU496" s="19"/>
      <c r="DV496" s="19"/>
      <c r="DW496" s="19"/>
      <c r="DX496" s="19"/>
    </row>
    <row r="497" spans="69:128" s="62" customFormat="1" hidden="1" x14ac:dyDescent="0.5">
      <c r="BQ497" s="19"/>
      <c r="BR497" s="19"/>
      <c r="BS497" s="19"/>
      <c r="BT497" s="19"/>
      <c r="BU497" s="19"/>
      <c r="BV497" s="19"/>
      <c r="BW497" s="19"/>
      <c r="BX497" s="19"/>
      <c r="BY497" s="19"/>
      <c r="BZ497" s="19"/>
      <c r="CA497" s="19"/>
      <c r="CB497" s="19"/>
      <c r="CC497" s="19"/>
      <c r="CD497" s="19"/>
      <c r="CE497" s="19"/>
      <c r="CF497" s="19"/>
      <c r="CG497" s="19"/>
      <c r="CH497" s="19"/>
      <c r="CI497" s="19"/>
      <c r="CJ497" s="19"/>
      <c r="CK497" s="19"/>
      <c r="CL497" s="19"/>
      <c r="CM497" s="19"/>
      <c r="CN497" s="19"/>
      <c r="CO497" s="19"/>
      <c r="CP497" s="19"/>
      <c r="CQ497" s="19"/>
      <c r="CR497" s="19"/>
      <c r="CS497" s="19"/>
      <c r="CT497" s="19"/>
      <c r="CU497" s="19"/>
      <c r="CV497" s="19"/>
      <c r="CW497" s="19"/>
      <c r="CX497" s="19"/>
      <c r="CY497" s="19"/>
      <c r="CZ497" s="19"/>
      <c r="DA497" s="19"/>
      <c r="DB497" s="19"/>
      <c r="DC497" s="19"/>
      <c r="DD497" s="19"/>
      <c r="DE497" s="19"/>
      <c r="DF497" s="19"/>
      <c r="DG497" s="19"/>
      <c r="DH497" s="19"/>
      <c r="DI497" s="19"/>
      <c r="DJ497" s="19"/>
      <c r="DK497" s="19"/>
      <c r="DL497" s="19"/>
      <c r="DM497" s="19"/>
      <c r="DN497" s="19"/>
      <c r="DO497" s="19"/>
      <c r="DP497" s="19"/>
      <c r="DQ497" s="19"/>
      <c r="DR497" s="19"/>
      <c r="DS497" s="19"/>
      <c r="DT497" s="19"/>
      <c r="DU497" s="19"/>
      <c r="DV497" s="19"/>
      <c r="DW497" s="19"/>
      <c r="DX497" s="19"/>
    </row>
    <row r="498" spans="69:128" s="62" customFormat="1" hidden="1" x14ac:dyDescent="0.5">
      <c r="BQ498" s="19"/>
      <c r="BR498" s="19"/>
      <c r="BS498" s="19"/>
      <c r="BT498" s="19"/>
      <c r="BU498" s="19"/>
      <c r="BV498" s="19"/>
      <c r="BW498" s="19"/>
      <c r="BX498" s="19"/>
      <c r="BY498" s="19"/>
      <c r="BZ498" s="19"/>
      <c r="CA498" s="19"/>
      <c r="CB498" s="19"/>
      <c r="CC498" s="19"/>
      <c r="CD498" s="19"/>
      <c r="CE498" s="19"/>
      <c r="CF498" s="19"/>
      <c r="CG498" s="19"/>
      <c r="CH498" s="19"/>
      <c r="CI498" s="19"/>
      <c r="CJ498" s="19"/>
      <c r="CK498" s="19"/>
      <c r="CL498" s="19"/>
      <c r="CM498" s="19"/>
      <c r="CN498" s="19"/>
      <c r="CO498" s="19"/>
      <c r="CP498" s="19"/>
      <c r="CQ498" s="19"/>
      <c r="CR498" s="19"/>
      <c r="CS498" s="19"/>
      <c r="CT498" s="19"/>
      <c r="CU498" s="19"/>
      <c r="CV498" s="19"/>
      <c r="CW498" s="19"/>
      <c r="CX498" s="19"/>
      <c r="CY498" s="19"/>
      <c r="CZ498" s="19"/>
      <c r="DA498" s="19"/>
      <c r="DB498" s="19"/>
      <c r="DC498" s="19"/>
      <c r="DD498" s="19"/>
      <c r="DE498" s="19"/>
      <c r="DF498" s="19"/>
      <c r="DG498" s="19"/>
      <c r="DH498" s="19"/>
      <c r="DI498" s="19"/>
      <c r="DJ498" s="19"/>
      <c r="DK498" s="19"/>
      <c r="DL498" s="19"/>
      <c r="DM498" s="19"/>
      <c r="DN498" s="19"/>
      <c r="DO498" s="19"/>
      <c r="DP498" s="19"/>
      <c r="DQ498" s="19"/>
      <c r="DR498" s="19"/>
      <c r="DS498" s="19"/>
      <c r="DT498" s="19"/>
      <c r="DU498" s="19"/>
      <c r="DV498" s="19"/>
      <c r="DW498" s="19"/>
      <c r="DX498" s="19"/>
    </row>
    <row r="499" spans="69:128" s="62" customFormat="1" hidden="1" x14ac:dyDescent="0.5">
      <c r="BQ499" s="19"/>
      <c r="BR499" s="19"/>
      <c r="BS499" s="19"/>
      <c r="BT499" s="19"/>
      <c r="BU499" s="19"/>
      <c r="BV499" s="19"/>
      <c r="BW499" s="19"/>
      <c r="BX499" s="19"/>
      <c r="BY499" s="19"/>
      <c r="BZ499" s="19"/>
      <c r="CA499" s="19"/>
      <c r="CB499" s="19"/>
      <c r="CC499" s="19"/>
      <c r="CD499" s="19"/>
      <c r="CE499" s="19"/>
      <c r="CF499" s="19"/>
      <c r="CG499" s="19"/>
      <c r="CH499" s="19"/>
      <c r="CI499" s="19"/>
      <c r="CJ499" s="19"/>
      <c r="CK499" s="19"/>
      <c r="CL499" s="19"/>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c r="DM499" s="19"/>
      <c r="DN499" s="19"/>
      <c r="DO499" s="19"/>
      <c r="DP499" s="19"/>
      <c r="DQ499" s="19"/>
      <c r="DR499" s="19"/>
      <c r="DS499" s="19"/>
      <c r="DT499" s="19"/>
      <c r="DU499" s="19"/>
      <c r="DV499" s="19"/>
      <c r="DW499" s="19"/>
      <c r="DX499" s="19"/>
    </row>
    <row r="500" spans="69:128" s="62" customFormat="1" hidden="1" x14ac:dyDescent="0.5">
      <c r="BQ500" s="19"/>
      <c r="BR500" s="19"/>
      <c r="BS500" s="19"/>
      <c r="BT500" s="19"/>
      <c r="BU500" s="19"/>
      <c r="BV500" s="19"/>
      <c r="BW500" s="19"/>
      <c r="BX500" s="19"/>
      <c r="BY500" s="19"/>
      <c r="BZ500" s="19"/>
      <c r="CA500" s="19"/>
      <c r="CB500" s="19"/>
      <c r="CC500" s="19"/>
      <c r="CD500" s="19"/>
      <c r="CE500" s="19"/>
      <c r="CF500" s="19"/>
      <c r="CG500" s="19"/>
      <c r="CH500" s="19"/>
      <c r="CI500" s="19"/>
      <c r="CJ500" s="19"/>
      <c r="CK500" s="19"/>
      <c r="CL500" s="19"/>
      <c r="CM500" s="19"/>
      <c r="CN500" s="19"/>
      <c r="CO500" s="19"/>
      <c r="CP500" s="19"/>
      <c r="CQ500" s="19"/>
      <c r="CR500" s="19"/>
      <c r="CS500" s="19"/>
      <c r="CT500" s="19"/>
      <c r="CU500" s="19"/>
      <c r="CV500" s="19"/>
      <c r="CW500" s="19"/>
      <c r="CX500" s="19"/>
      <c r="CY500" s="19"/>
      <c r="CZ500" s="19"/>
      <c r="DA500" s="19"/>
      <c r="DB500" s="19"/>
      <c r="DC500" s="19"/>
      <c r="DD500" s="19"/>
      <c r="DE500" s="19"/>
      <c r="DF500" s="19"/>
      <c r="DG500" s="19"/>
      <c r="DH500" s="19"/>
      <c r="DI500" s="19"/>
      <c r="DJ500" s="19"/>
      <c r="DK500" s="19"/>
      <c r="DL500" s="19"/>
      <c r="DM500" s="19"/>
      <c r="DN500" s="19"/>
      <c r="DO500" s="19"/>
      <c r="DP500" s="19"/>
      <c r="DQ500" s="19"/>
      <c r="DR500" s="19"/>
      <c r="DS500" s="19"/>
      <c r="DT500" s="19"/>
      <c r="DU500" s="19"/>
      <c r="DV500" s="19"/>
      <c r="DW500" s="19"/>
      <c r="DX500" s="19"/>
    </row>
    <row r="501" spans="69:128" s="62" customFormat="1" hidden="1" x14ac:dyDescent="0.5">
      <c r="BQ501" s="19"/>
      <c r="BR501" s="19"/>
      <c r="BS501" s="19"/>
      <c r="BT501" s="19"/>
      <c r="BU501" s="19"/>
      <c r="BV501" s="19"/>
      <c r="BW501" s="19"/>
      <c r="BX501" s="19"/>
      <c r="BY501" s="19"/>
      <c r="BZ501" s="19"/>
      <c r="CA501" s="19"/>
      <c r="CB501" s="19"/>
      <c r="CC501" s="19"/>
      <c r="CD501" s="19"/>
      <c r="CE501" s="19"/>
      <c r="CF501" s="19"/>
      <c r="CG501" s="19"/>
      <c r="CH501" s="19"/>
      <c r="CI501" s="19"/>
      <c r="CJ501" s="19"/>
      <c r="CK501" s="19"/>
      <c r="CL501" s="19"/>
      <c r="CM501" s="19"/>
      <c r="CN501" s="19"/>
      <c r="CO501" s="19"/>
      <c r="CP501" s="19"/>
      <c r="CQ501" s="19"/>
      <c r="CR501" s="19"/>
      <c r="CS501" s="19"/>
      <c r="CT501" s="19"/>
      <c r="CU501" s="19"/>
      <c r="CV501" s="19"/>
      <c r="CW501" s="19"/>
      <c r="CX501" s="19"/>
      <c r="CY501" s="19"/>
      <c r="CZ501" s="19"/>
      <c r="DA501" s="19"/>
      <c r="DB501" s="19"/>
      <c r="DC501" s="19"/>
      <c r="DD501" s="19"/>
      <c r="DE501" s="19"/>
      <c r="DF501" s="19"/>
      <c r="DG501" s="19"/>
      <c r="DH501" s="19"/>
      <c r="DI501" s="19"/>
      <c r="DJ501" s="19"/>
      <c r="DK501" s="19"/>
      <c r="DL501" s="19"/>
      <c r="DM501" s="19"/>
      <c r="DN501" s="19"/>
      <c r="DO501" s="19"/>
      <c r="DP501" s="19"/>
      <c r="DQ501" s="19"/>
      <c r="DR501" s="19"/>
      <c r="DS501" s="19"/>
      <c r="DT501" s="19"/>
      <c r="DU501" s="19"/>
      <c r="DV501" s="19"/>
      <c r="DW501" s="19"/>
      <c r="DX501" s="19"/>
    </row>
    <row r="502" spans="69:128" s="62" customFormat="1" hidden="1" x14ac:dyDescent="0.5">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row>
    <row r="503" spans="69:128" s="62" customFormat="1" hidden="1" x14ac:dyDescent="0.5">
      <c r="BQ503" s="19"/>
      <c r="BR503" s="19"/>
      <c r="BS503" s="19"/>
      <c r="BT503" s="19"/>
      <c r="BU503" s="19"/>
      <c r="BV503" s="19"/>
      <c r="BW503" s="19"/>
      <c r="BX503" s="19"/>
      <c r="BY503" s="19"/>
      <c r="BZ503" s="19"/>
      <c r="CA503" s="19"/>
      <c r="CB503" s="19"/>
      <c r="CC503" s="19"/>
      <c r="CD503" s="19"/>
      <c r="CE503" s="19"/>
      <c r="CF503" s="19"/>
      <c r="CG503" s="19"/>
      <c r="CH503" s="19"/>
      <c r="CI503" s="19"/>
      <c r="CJ503" s="19"/>
      <c r="CK503" s="19"/>
      <c r="CL503" s="19"/>
      <c r="CM503" s="19"/>
      <c r="CN503" s="19"/>
      <c r="CO503" s="19"/>
      <c r="CP503" s="19"/>
      <c r="CQ503" s="19"/>
      <c r="CR503" s="19"/>
      <c r="CS503" s="19"/>
      <c r="CT503" s="19"/>
      <c r="CU503" s="19"/>
      <c r="CV503" s="19"/>
      <c r="CW503" s="19"/>
      <c r="CX503" s="19"/>
      <c r="CY503" s="19"/>
      <c r="CZ503" s="19"/>
      <c r="DA503" s="19"/>
      <c r="DB503" s="19"/>
      <c r="DC503" s="19"/>
      <c r="DD503" s="19"/>
      <c r="DE503" s="19"/>
      <c r="DF503" s="19"/>
      <c r="DG503" s="19"/>
      <c r="DH503" s="19"/>
      <c r="DI503" s="19"/>
      <c r="DJ503" s="19"/>
      <c r="DK503" s="19"/>
      <c r="DL503" s="19"/>
      <c r="DM503" s="19"/>
      <c r="DN503" s="19"/>
      <c r="DO503" s="19"/>
      <c r="DP503" s="19"/>
      <c r="DQ503" s="19"/>
      <c r="DR503" s="19"/>
      <c r="DS503" s="19"/>
      <c r="DT503" s="19"/>
      <c r="DU503" s="19"/>
      <c r="DV503" s="19"/>
      <c r="DW503" s="19"/>
      <c r="DX503" s="19"/>
    </row>
    <row r="504" spans="69:128" s="62" customFormat="1" hidden="1" x14ac:dyDescent="0.5">
      <c r="BQ504" s="19"/>
      <c r="BR504" s="19"/>
      <c r="BS504" s="19"/>
      <c r="BT504" s="19"/>
      <c r="BU504" s="19"/>
      <c r="BV504" s="19"/>
      <c r="BW504" s="19"/>
      <c r="BX504" s="19"/>
      <c r="BY504" s="19"/>
      <c r="BZ504" s="19"/>
      <c r="CA504" s="19"/>
      <c r="CB504" s="19"/>
      <c r="CC504" s="19"/>
      <c r="CD504" s="19"/>
      <c r="CE504" s="19"/>
      <c r="CF504" s="19"/>
      <c r="CG504" s="19"/>
      <c r="CH504" s="19"/>
      <c r="CI504" s="19"/>
      <c r="CJ504" s="19"/>
      <c r="CK504" s="19"/>
      <c r="CL504" s="19"/>
      <c r="CM504" s="19"/>
      <c r="CN504" s="19"/>
      <c r="CO504" s="19"/>
      <c r="CP504" s="19"/>
      <c r="CQ504" s="19"/>
      <c r="CR504" s="19"/>
      <c r="CS504" s="19"/>
      <c r="CT504" s="19"/>
      <c r="CU504" s="19"/>
      <c r="CV504" s="19"/>
      <c r="CW504" s="19"/>
      <c r="CX504" s="19"/>
      <c r="CY504" s="19"/>
      <c r="CZ504" s="19"/>
      <c r="DA504" s="19"/>
      <c r="DB504" s="19"/>
      <c r="DC504" s="19"/>
      <c r="DD504" s="19"/>
      <c r="DE504" s="19"/>
      <c r="DF504" s="19"/>
      <c r="DG504" s="19"/>
      <c r="DH504" s="19"/>
      <c r="DI504" s="19"/>
      <c r="DJ504" s="19"/>
      <c r="DK504" s="19"/>
      <c r="DL504" s="19"/>
      <c r="DM504" s="19"/>
      <c r="DN504" s="19"/>
      <c r="DO504" s="19"/>
      <c r="DP504" s="19"/>
      <c r="DQ504" s="19"/>
      <c r="DR504" s="19"/>
      <c r="DS504" s="19"/>
      <c r="DT504" s="19"/>
      <c r="DU504" s="19"/>
      <c r="DV504" s="19"/>
      <c r="DW504" s="19"/>
      <c r="DX504" s="19"/>
    </row>
    <row r="505" spans="69:128" s="62" customFormat="1" hidden="1" x14ac:dyDescent="0.5">
      <c r="BQ505" s="19"/>
      <c r="BR505" s="19"/>
      <c r="BS505" s="19"/>
      <c r="BT505" s="19"/>
      <c r="BU505" s="19"/>
      <c r="BV505" s="19"/>
      <c r="BW505" s="19"/>
      <c r="BX505" s="19"/>
      <c r="BY505" s="19"/>
      <c r="BZ505" s="19"/>
      <c r="CA505" s="19"/>
      <c r="CB505" s="19"/>
      <c r="CC505" s="19"/>
      <c r="CD505" s="19"/>
      <c r="CE505" s="19"/>
      <c r="CF505" s="19"/>
      <c r="CG505" s="19"/>
      <c r="CH505" s="19"/>
      <c r="CI505" s="19"/>
      <c r="CJ505" s="19"/>
      <c r="CK505" s="19"/>
      <c r="CL505" s="19"/>
      <c r="CM505" s="19"/>
      <c r="CN505" s="19"/>
      <c r="CO505" s="19"/>
      <c r="CP505" s="19"/>
      <c r="CQ505" s="19"/>
      <c r="CR505" s="19"/>
      <c r="CS505" s="19"/>
      <c r="CT505" s="19"/>
      <c r="CU505" s="19"/>
      <c r="CV505" s="19"/>
      <c r="CW505" s="19"/>
      <c r="CX505" s="19"/>
      <c r="CY505" s="19"/>
      <c r="CZ505" s="19"/>
      <c r="DA505" s="19"/>
      <c r="DB505" s="19"/>
      <c r="DC505" s="19"/>
      <c r="DD505" s="19"/>
      <c r="DE505" s="19"/>
      <c r="DF505" s="19"/>
      <c r="DG505" s="19"/>
      <c r="DH505" s="19"/>
      <c r="DI505" s="19"/>
      <c r="DJ505" s="19"/>
      <c r="DK505" s="19"/>
      <c r="DL505" s="19"/>
      <c r="DM505" s="19"/>
      <c r="DN505" s="19"/>
      <c r="DO505" s="19"/>
      <c r="DP505" s="19"/>
      <c r="DQ505" s="19"/>
      <c r="DR505" s="19"/>
      <c r="DS505" s="19"/>
      <c r="DT505" s="19"/>
      <c r="DU505" s="19"/>
      <c r="DV505" s="19"/>
      <c r="DW505" s="19"/>
      <c r="DX505" s="19"/>
    </row>
    <row r="506" spans="69:128" s="62" customFormat="1" hidden="1" x14ac:dyDescent="0.5">
      <c r="BQ506" s="19"/>
      <c r="BR506" s="19"/>
      <c r="BS506" s="19"/>
      <c r="BT506" s="19"/>
      <c r="BU506" s="19"/>
      <c r="BV506" s="19"/>
      <c r="BW506" s="19"/>
      <c r="BX506" s="19"/>
      <c r="BY506" s="19"/>
      <c r="BZ506" s="19"/>
      <c r="CA506" s="19"/>
      <c r="CB506" s="19"/>
      <c r="CC506" s="19"/>
      <c r="CD506" s="19"/>
      <c r="CE506" s="19"/>
      <c r="CF506" s="19"/>
      <c r="CG506" s="19"/>
      <c r="CH506" s="19"/>
      <c r="CI506" s="19"/>
      <c r="CJ506" s="19"/>
      <c r="CK506" s="19"/>
      <c r="CL506" s="19"/>
      <c r="CM506" s="19"/>
      <c r="CN506" s="19"/>
      <c r="CO506" s="19"/>
      <c r="CP506" s="19"/>
      <c r="CQ506" s="19"/>
      <c r="CR506" s="19"/>
      <c r="CS506" s="19"/>
      <c r="CT506" s="19"/>
      <c r="CU506" s="19"/>
      <c r="CV506" s="19"/>
      <c r="CW506" s="19"/>
      <c r="CX506" s="19"/>
      <c r="CY506" s="19"/>
      <c r="CZ506" s="19"/>
      <c r="DA506" s="19"/>
      <c r="DB506" s="19"/>
      <c r="DC506" s="19"/>
      <c r="DD506" s="19"/>
      <c r="DE506" s="19"/>
      <c r="DF506" s="19"/>
      <c r="DG506" s="19"/>
      <c r="DH506" s="19"/>
      <c r="DI506" s="19"/>
      <c r="DJ506" s="19"/>
      <c r="DK506" s="19"/>
      <c r="DL506" s="19"/>
      <c r="DM506" s="19"/>
      <c r="DN506" s="19"/>
      <c r="DO506" s="19"/>
      <c r="DP506" s="19"/>
      <c r="DQ506" s="19"/>
      <c r="DR506" s="19"/>
      <c r="DS506" s="19"/>
      <c r="DT506" s="19"/>
      <c r="DU506" s="19"/>
      <c r="DV506" s="19"/>
      <c r="DW506" s="19"/>
      <c r="DX506" s="19"/>
    </row>
    <row r="507" spans="69:128" s="62" customFormat="1" hidden="1" x14ac:dyDescent="0.5">
      <c r="BQ507" s="19"/>
      <c r="BR507" s="19"/>
      <c r="BS507" s="19"/>
      <c r="BT507" s="19"/>
      <c r="BU507" s="19"/>
      <c r="BV507" s="19"/>
      <c r="BW507" s="19"/>
      <c r="BX507" s="19"/>
      <c r="BY507" s="19"/>
      <c r="BZ507" s="19"/>
      <c r="CA507" s="19"/>
      <c r="CB507" s="19"/>
      <c r="CC507" s="19"/>
      <c r="CD507" s="19"/>
      <c r="CE507" s="19"/>
      <c r="CF507" s="19"/>
      <c r="CG507" s="19"/>
      <c r="CH507" s="19"/>
      <c r="CI507" s="19"/>
      <c r="CJ507" s="19"/>
      <c r="CK507" s="19"/>
      <c r="CL507" s="19"/>
      <c r="CM507" s="19"/>
      <c r="CN507" s="19"/>
      <c r="CO507" s="19"/>
      <c r="CP507" s="19"/>
      <c r="CQ507" s="19"/>
      <c r="CR507" s="19"/>
      <c r="CS507" s="19"/>
      <c r="CT507" s="19"/>
      <c r="CU507" s="19"/>
      <c r="CV507" s="19"/>
      <c r="CW507" s="19"/>
      <c r="CX507" s="19"/>
      <c r="CY507" s="19"/>
      <c r="CZ507" s="19"/>
      <c r="DA507" s="19"/>
      <c r="DB507" s="19"/>
      <c r="DC507" s="19"/>
      <c r="DD507" s="19"/>
      <c r="DE507" s="19"/>
      <c r="DF507" s="19"/>
      <c r="DG507" s="19"/>
      <c r="DH507" s="19"/>
      <c r="DI507" s="19"/>
      <c r="DJ507" s="19"/>
      <c r="DK507" s="19"/>
      <c r="DL507" s="19"/>
      <c r="DM507" s="19"/>
      <c r="DN507" s="19"/>
      <c r="DO507" s="19"/>
      <c r="DP507" s="19"/>
      <c r="DQ507" s="19"/>
      <c r="DR507" s="19"/>
      <c r="DS507" s="19"/>
      <c r="DT507" s="19"/>
      <c r="DU507" s="19"/>
      <c r="DV507" s="19"/>
      <c r="DW507" s="19"/>
      <c r="DX507" s="19"/>
    </row>
    <row r="508" spans="69:128" s="62" customFormat="1" hidden="1" x14ac:dyDescent="0.5">
      <c r="BQ508" s="19"/>
      <c r="BR508" s="19"/>
      <c r="BS508" s="19"/>
      <c r="BT508" s="19"/>
      <c r="BU508" s="19"/>
      <c r="BV508" s="19"/>
      <c r="BW508" s="19"/>
      <c r="BX508" s="19"/>
      <c r="BY508" s="19"/>
      <c r="BZ508" s="19"/>
      <c r="CA508" s="19"/>
      <c r="CB508" s="19"/>
      <c r="CC508" s="19"/>
      <c r="CD508" s="19"/>
      <c r="CE508" s="19"/>
      <c r="CF508" s="19"/>
      <c r="CG508" s="19"/>
      <c r="CH508" s="19"/>
      <c r="CI508" s="19"/>
      <c r="CJ508" s="19"/>
      <c r="CK508" s="19"/>
      <c r="CL508" s="19"/>
      <c r="CM508" s="19"/>
      <c r="CN508" s="19"/>
      <c r="CO508" s="19"/>
      <c r="CP508" s="19"/>
      <c r="CQ508" s="19"/>
      <c r="CR508" s="19"/>
      <c r="CS508" s="19"/>
      <c r="CT508" s="19"/>
      <c r="CU508" s="19"/>
      <c r="CV508" s="19"/>
      <c r="CW508" s="19"/>
      <c r="CX508" s="19"/>
      <c r="CY508" s="19"/>
      <c r="CZ508" s="19"/>
      <c r="DA508" s="19"/>
      <c r="DB508" s="19"/>
      <c r="DC508" s="19"/>
      <c r="DD508" s="19"/>
      <c r="DE508" s="19"/>
      <c r="DF508" s="19"/>
      <c r="DG508" s="19"/>
      <c r="DH508" s="19"/>
      <c r="DI508" s="19"/>
      <c r="DJ508" s="19"/>
      <c r="DK508" s="19"/>
      <c r="DL508" s="19"/>
      <c r="DM508" s="19"/>
      <c r="DN508" s="19"/>
      <c r="DO508" s="19"/>
      <c r="DP508" s="19"/>
      <c r="DQ508" s="19"/>
      <c r="DR508" s="19"/>
      <c r="DS508" s="19"/>
      <c r="DT508" s="19"/>
      <c r="DU508" s="19"/>
      <c r="DV508" s="19"/>
      <c r="DW508" s="19"/>
      <c r="DX508" s="19"/>
    </row>
    <row r="509" spans="69:128" s="62" customFormat="1" hidden="1" x14ac:dyDescent="0.5">
      <c r="BQ509" s="19"/>
      <c r="BR509" s="19"/>
      <c r="BS509" s="19"/>
      <c r="BT509" s="19"/>
      <c r="BU509" s="19"/>
      <c r="BV509" s="19"/>
      <c r="BW509" s="19"/>
      <c r="BX509" s="19"/>
      <c r="BY509" s="19"/>
      <c r="BZ509" s="19"/>
      <c r="CA509" s="19"/>
      <c r="CB509" s="19"/>
      <c r="CC509" s="19"/>
      <c r="CD509" s="19"/>
      <c r="CE509" s="19"/>
      <c r="CF509" s="19"/>
      <c r="CG509" s="19"/>
      <c r="CH509" s="19"/>
      <c r="CI509" s="19"/>
      <c r="CJ509" s="19"/>
      <c r="CK509" s="19"/>
      <c r="CL509" s="19"/>
      <c r="CM509" s="19"/>
      <c r="CN509" s="19"/>
      <c r="CO509" s="19"/>
      <c r="CP509" s="19"/>
      <c r="CQ509" s="19"/>
      <c r="CR509" s="19"/>
      <c r="CS509" s="19"/>
      <c r="CT509" s="19"/>
      <c r="CU509" s="19"/>
      <c r="CV509" s="19"/>
      <c r="CW509" s="19"/>
      <c r="CX509" s="19"/>
      <c r="CY509" s="19"/>
      <c r="CZ509" s="19"/>
      <c r="DA509" s="19"/>
      <c r="DB509" s="19"/>
      <c r="DC509" s="19"/>
      <c r="DD509" s="19"/>
      <c r="DE509" s="19"/>
      <c r="DF509" s="19"/>
      <c r="DG509" s="19"/>
      <c r="DH509" s="19"/>
      <c r="DI509" s="19"/>
      <c r="DJ509" s="19"/>
      <c r="DK509" s="19"/>
      <c r="DL509" s="19"/>
      <c r="DM509" s="19"/>
      <c r="DN509" s="19"/>
      <c r="DO509" s="19"/>
      <c r="DP509" s="19"/>
      <c r="DQ509" s="19"/>
      <c r="DR509" s="19"/>
      <c r="DS509" s="19"/>
      <c r="DT509" s="19"/>
      <c r="DU509" s="19"/>
      <c r="DV509" s="19"/>
      <c r="DW509" s="19"/>
      <c r="DX509" s="19"/>
    </row>
    <row r="510" spans="69:128" s="62" customFormat="1" hidden="1" x14ac:dyDescent="0.5">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c r="DV510" s="19"/>
      <c r="DW510" s="19"/>
      <c r="DX510" s="19"/>
    </row>
    <row r="511" spans="69:128" s="62" customFormat="1" hidden="1" x14ac:dyDescent="0.5">
      <c r="BQ511" s="19"/>
      <c r="BR511" s="19"/>
      <c r="BS511" s="19"/>
      <c r="BT511" s="19"/>
      <c r="BU511" s="19"/>
      <c r="BV511" s="19"/>
      <c r="BW511" s="19"/>
      <c r="BX511" s="19"/>
      <c r="BY511" s="19"/>
      <c r="BZ511" s="19"/>
      <c r="CA511" s="19"/>
      <c r="CB511" s="19"/>
      <c r="CC511" s="19"/>
      <c r="CD511" s="19"/>
      <c r="CE511" s="19"/>
      <c r="CF511" s="19"/>
      <c r="CG511" s="19"/>
      <c r="CH511" s="19"/>
      <c r="CI511" s="19"/>
      <c r="CJ511" s="19"/>
      <c r="CK511" s="19"/>
      <c r="CL511" s="19"/>
      <c r="CM511" s="19"/>
      <c r="CN511" s="19"/>
      <c r="CO511" s="19"/>
      <c r="CP511" s="19"/>
      <c r="CQ511" s="19"/>
      <c r="CR511" s="19"/>
      <c r="CS511" s="19"/>
      <c r="CT511" s="19"/>
      <c r="CU511" s="19"/>
      <c r="CV511" s="19"/>
      <c r="CW511" s="19"/>
      <c r="CX511" s="19"/>
      <c r="CY511" s="19"/>
      <c r="CZ511" s="19"/>
      <c r="DA511" s="19"/>
      <c r="DB511" s="19"/>
      <c r="DC511" s="19"/>
      <c r="DD511" s="19"/>
      <c r="DE511" s="19"/>
      <c r="DF511" s="19"/>
      <c r="DG511" s="19"/>
      <c r="DH511" s="19"/>
      <c r="DI511" s="19"/>
      <c r="DJ511" s="19"/>
      <c r="DK511" s="19"/>
      <c r="DL511" s="19"/>
      <c r="DM511" s="19"/>
      <c r="DN511" s="19"/>
      <c r="DO511" s="19"/>
      <c r="DP511" s="19"/>
      <c r="DQ511" s="19"/>
      <c r="DR511" s="19"/>
      <c r="DS511" s="19"/>
      <c r="DT511" s="19"/>
      <c r="DU511" s="19"/>
      <c r="DV511" s="19"/>
      <c r="DW511" s="19"/>
      <c r="DX511" s="19"/>
    </row>
    <row r="512" spans="69:128" s="62" customFormat="1" hidden="1" x14ac:dyDescent="0.5">
      <c r="BQ512" s="19"/>
      <c r="BR512" s="19"/>
      <c r="BS512" s="19"/>
      <c r="BT512" s="19"/>
      <c r="BU512" s="19"/>
      <c r="BV512" s="19"/>
      <c r="BW512" s="19"/>
      <c r="BX512" s="19"/>
      <c r="BY512" s="19"/>
      <c r="BZ512" s="19"/>
      <c r="CA512" s="19"/>
      <c r="CB512" s="19"/>
      <c r="CC512" s="19"/>
      <c r="CD512" s="19"/>
      <c r="CE512" s="19"/>
      <c r="CF512" s="19"/>
      <c r="CG512" s="19"/>
      <c r="CH512" s="19"/>
      <c r="CI512" s="19"/>
      <c r="CJ512" s="19"/>
      <c r="CK512" s="19"/>
      <c r="CL512" s="19"/>
      <c r="CM512" s="19"/>
      <c r="CN512" s="19"/>
      <c r="CO512" s="19"/>
      <c r="CP512" s="19"/>
      <c r="CQ512" s="19"/>
      <c r="CR512" s="19"/>
      <c r="CS512" s="19"/>
      <c r="CT512" s="19"/>
      <c r="CU512" s="19"/>
      <c r="CV512" s="19"/>
      <c r="CW512" s="19"/>
      <c r="CX512" s="19"/>
      <c r="CY512" s="19"/>
      <c r="CZ512" s="19"/>
      <c r="DA512" s="19"/>
      <c r="DB512" s="19"/>
      <c r="DC512" s="19"/>
      <c r="DD512" s="19"/>
      <c r="DE512" s="19"/>
      <c r="DF512" s="19"/>
      <c r="DG512" s="19"/>
      <c r="DH512" s="19"/>
      <c r="DI512" s="19"/>
      <c r="DJ512" s="19"/>
      <c r="DK512" s="19"/>
      <c r="DL512" s="19"/>
      <c r="DM512" s="19"/>
      <c r="DN512" s="19"/>
      <c r="DO512" s="19"/>
      <c r="DP512" s="19"/>
      <c r="DQ512" s="19"/>
      <c r="DR512" s="19"/>
      <c r="DS512" s="19"/>
      <c r="DT512" s="19"/>
      <c r="DU512" s="19"/>
      <c r="DV512" s="19"/>
      <c r="DW512" s="19"/>
      <c r="DX512" s="19"/>
    </row>
    <row r="513" spans="69:128" s="62" customFormat="1" hidden="1" x14ac:dyDescent="0.5">
      <c r="BQ513" s="19"/>
      <c r="BR513" s="19"/>
      <c r="BS513" s="19"/>
      <c r="BT513" s="19"/>
      <c r="BU513" s="19"/>
      <c r="BV513" s="19"/>
      <c r="BW513" s="19"/>
      <c r="BX513" s="19"/>
      <c r="BY513" s="19"/>
      <c r="BZ513" s="19"/>
      <c r="CA513" s="19"/>
      <c r="CB513" s="19"/>
      <c r="CC513" s="19"/>
      <c r="CD513" s="19"/>
      <c r="CE513" s="19"/>
      <c r="CF513" s="19"/>
      <c r="CG513" s="19"/>
      <c r="CH513" s="19"/>
      <c r="CI513" s="19"/>
      <c r="CJ513" s="19"/>
      <c r="CK513" s="19"/>
      <c r="CL513" s="19"/>
      <c r="CM513" s="19"/>
      <c r="CN513" s="19"/>
      <c r="CO513" s="19"/>
      <c r="CP513" s="19"/>
      <c r="CQ513" s="19"/>
      <c r="CR513" s="19"/>
      <c r="CS513" s="19"/>
      <c r="CT513" s="19"/>
      <c r="CU513" s="19"/>
      <c r="CV513" s="19"/>
      <c r="CW513" s="19"/>
      <c r="CX513" s="19"/>
      <c r="CY513" s="19"/>
      <c r="CZ513" s="19"/>
      <c r="DA513" s="19"/>
      <c r="DB513" s="19"/>
      <c r="DC513" s="19"/>
      <c r="DD513" s="19"/>
      <c r="DE513" s="19"/>
      <c r="DF513" s="19"/>
      <c r="DG513" s="19"/>
      <c r="DH513" s="19"/>
      <c r="DI513" s="19"/>
      <c r="DJ513" s="19"/>
      <c r="DK513" s="19"/>
      <c r="DL513" s="19"/>
      <c r="DM513" s="19"/>
      <c r="DN513" s="19"/>
      <c r="DO513" s="19"/>
      <c r="DP513" s="19"/>
      <c r="DQ513" s="19"/>
      <c r="DR513" s="19"/>
      <c r="DS513" s="19"/>
      <c r="DT513" s="19"/>
      <c r="DU513" s="19"/>
      <c r="DV513" s="19"/>
      <c r="DW513" s="19"/>
      <c r="DX513" s="19"/>
    </row>
    <row r="514" spans="69:128" s="62" customFormat="1" hidden="1" x14ac:dyDescent="0.5">
      <c r="BQ514" s="19"/>
      <c r="BR514" s="19"/>
      <c r="BS514" s="19"/>
      <c r="BT514" s="19"/>
      <c r="BU514" s="19"/>
      <c r="BV514" s="19"/>
      <c r="BW514" s="19"/>
      <c r="BX514" s="19"/>
      <c r="BY514" s="19"/>
      <c r="BZ514" s="19"/>
      <c r="CA514" s="19"/>
      <c r="CB514" s="19"/>
      <c r="CC514" s="19"/>
      <c r="CD514" s="19"/>
      <c r="CE514" s="19"/>
      <c r="CF514" s="19"/>
      <c r="CG514" s="19"/>
      <c r="CH514" s="19"/>
      <c r="CI514" s="19"/>
      <c r="CJ514" s="19"/>
      <c r="CK514" s="19"/>
      <c r="CL514" s="19"/>
      <c r="CM514" s="19"/>
      <c r="CN514" s="19"/>
      <c r="CO514" s="19"/>
      <c r="CP514" s="19"/>
      <c r="CQ514" s="19"/>
      <c r="CR514" s="19"/>
      <c r="CS514" s="19"/>
      <c r="CT514" s="19"/>
      <c r="CU514" s="19"/>
      <c r="CV514" s="19"/>
      <c r="CW514" s="19"/>
      <c r="CX514" s="19"/>
      <c r="CY514" s="19"/>
      <c r="CZ514" s="19"/>
      <c r="DA514" s="19"/>
      <c r="DB514" s="19"/>
      <c r="DC514" s="19"/>
      <c r="DD514" s="19"/>
      <c r="DE514" s="19"/>
      <c r="DF514" s="19"/>
      <c r="DG514" s="19"/>
      <c r="DH514" s="19"/>
      <c r="DI514" s="19"/>
      <c r="DJ514" s="19"/>
      <c r="DK514" s="19"/>
      <c r="DL514" s="19"/>
      <c r="DM514" s="19"/>
      <c r="DN514" s="19"/>
      <c r="DO514" s="19"/>
      <c r="DP514" s="19"/>
      <c r="DQ514" s="19"/>
      <c r="DR514" s="19"/>
      <c r="DS514" s="19"/>
      <c r="DT514" s="19"/>
      <c r="DU514" s="19"/>
      <c r="DV514" s="19"/>
      <c r="DW514" s="19"/>
      <c r="DX514" s="19"/>
    </row>
    <row r="515" spans="69:128" s="62" customFormat="1" hidden="1" x14ac:dyDescent="0.5">
      <c r="BQ515" s="19"/>
      <c r="BR515" s="19"/>
      <c r="BS515" s="19"/>
      <c r="BT515" s="19"/>
      <c r="BU515" s="19"/>
      <c r="BV515" s="19"/>
      <c r="BW515" s="19"/>
      <c r="BX515" s="19"/>
      <c r="BY515" s="19"/>
      <c r="BZ515" s="19"/>
      <c r="CA515" s="19"/>
      <c r="CB515" s="19"/>
      <c r="CC515" s="19"/>
      <c r="CD515" s="19"/>
      <c r="CE515" s="19"/>
      <c r="CF515" s="19"/>
      <c r="CG515" s="19"/>
      <c r="CH515" s="19"/>
      <c r="CI515" s="19"/>
      <c r="CJ515" s="19"/>
      <c r="CK515" s="19"/>
      <c r="CL515" s="19"/>
      <c r="CM515" s="19"/>
      <c r="CN515" s="19"/>
      <c r="CO515" s="19"/>
      <c r="CP515" s="19"/>
      <c r="CQ515" s="19"/>
      <c r="CR515" s="19"/>
      <c r="CS515" s="19"/>
      <c r="CT515" s="19"/>
      <c r="CU515" s="19"/>
      <c r="CV515" s="19"/>
      <c r="CW515" s="19"/>
      <c r="CX515" s="19"/>
      <c r="CY515" s="19"/>
      <c r="CZ515" s="19"/>
      <c r="DA515" s="19"/>
      <c r="DB515" s="19"/>
      <c r="DC515" s="19"/>
      <c r="DD515" s="19"/>
      <c r="DE515" s="19"/>
      <c r="DF515" s="19"/>
      <c r="DG515" s="19"/>
      <c r="DH515" s="19"/>
      <c r="DI515" s="19"/>
      <c r="DJ515" s="19"/>
      <c r="DK515" s="19"/>
      <c r="DL515" s="19"/>
      <c r="DM515" s="19"/>
      <c r="DN515" s="19"/>
      <c r="DO515" s="19"/>
      <c r="DP515" s="19"/>
      <c r="DQ515" s="19"/>
      <c r="DR515" s="19"/>
      <c r="DS515" s="19"/>
      <c r="DT515" s="19"/>
      <c r="DU515" s="19"/>
      <c r="DV515" s="19"/>
      <c r="DW515" s="19"/>
      <c r="DX515" s="19"/>
    </row>
    <row r="516" spans="69:128" s="62" customFormat="1" hidden="1" x14ac:dyDescent="0.5">
      <c r="BQ516" s="19"/>
      <c r="BR516" s="19"/>
      <c r="BS516" s="19"/>
      <c r="BT516" s="19"/>
      <c r="BU516" s="19"/>
      <c r="BV516" s="19"/>
      <c r="BW516" s="19"/>
      <c r="BX516" s="19"/>
      <c r="BY516" s="19"/>
      <c r="BZ516" s="19"/>
      <c r="CA516" s="19"/>
      <c r="CB516" s="19"/>
      <c r="CC516" s="19"/>
      <c r="CD516" s="19"/>
      <c r="CE516" s="19"/>
      <c r="CF516" s="19"/>
      <c r="CG516" s="19"/>
      <c r="CH516" s="19"/>
      <c r="CI516" s="19"/>
      <c r="CJ516" s="19"/>
      <c r="CK516" s="19"/>
      <c r="CL516" s="19"/>
      <c r="CM516" s="19"/>
      <c r="CN516" s="19"/>
      <c r="CO516" s="19"/>
      <c r="CP516" s="19"/>
      <c r="CQ516" s="19"/>
      <c r="CR516" s="19"/>
      <c r="CS516" s="19"/>
      <c r="CT516" s="19"/>
      <c r="CU516" s="19"/>
      <c r="CV516" s="19"/>
      <c r="CW516" s="19"/>
      <c r="CX516" s="19"/>
      <c r="CY516" s="19"/>
      <c r="CZ516" s="19"/>
      <c r="DA516" s="19"/>
      <c r="DB516" s="19"/>
      <c r="DC516" s="19"/>
      <c r="DD516" s="19"/>
      <c r="DE516" s="19"/>
      <c r="DF516" s="19"/>
      <c r="DG516" s="19"/>
      <c r="DH516" s="19"/>
      <c r="DI516" s="19"/>
      <c r="DJ516" s="19"/>
      <c r="DK516" s="19"/>
      <c r="DL516" s="19"/>
      <c r="DM516" s="19"/>
      <c r="DN516" s="19"/>
      <c r="DO516" s="19"/>
      <c r="DP516" s="19"/>
      <c r="DQ516" s="19"/>
      <c r="DR516" s="19"/>
      <c r="DS516" s="19"/>
      <c r="DT516" s="19"/>
      <c r="DU516" s="19"/>
      <c r="DV516" s="19"/>
      <c r="DW516" s="19"/>
      <c r="DX516" s="19"/>
    </row>
    <row r="517" spans="69:128" s="62" customFormat="1" hidden="1" x14ac:dyDescent="0.5">
      <c r="BQ517" s="19"/>
      <c r="BR517" s="19"/>
      <c r="BS517" s="19"/>
      <c r="BT517" s="19"/>
      <c r="BU517" s="19"/>
      <c r="BV517" s="19"/>
      <c r="BW517" s="19"/>
      <c r="BX517" s="19"/>
      <c r="BY517" s="19"/>
      <c r="BZ517" s="19"/>
      <c r="CA517" s="19"/>
      <c r="CB517" s="19"/>
      <c r="CC517" s="19"/>
      <c r="CD517" s="19"/>
      <c r="CE517" s="19"/>
      <c r="CF517" s="19"/>
      <c r="CG517" s="19"/>
      <c r="CH517" s="19"/>
      <c r="CI517" s="19"/>
      <c r="CJ517" s="19"/>
      <c r="CK517" s="19"/>
      <c r="CL517" s="19"/>
      <c r="CM517" s="19"/>
      <c r="CN517" s="19"/>
      <c r="CO517" s="19"/>
      <c r="CP517" s="19"/>
      <c r="CQ517" s="19"/>
      <c r="CR517" s="19"/>
      <c r="CS517" s="19"/>
      <c r="CT517" s="19"/>
      <c r="CU517" s="19"/>
      <c r="CV517" s="19"/>
      <c r="CW517" s="19"/>
      <c r="CX517" s="19"/>
      <c r="CY517" s="19"/>
      <c r="CZ517" s="19"/>
      <c r="DA517" s="19"/>
      <c r="DB517" s="19"/>
      <c r="DC517" s="19"/>
      <c r="DD517" s="19"/>
      <c r="DE517" s="19"/>
      <c r="DF517" s="19"/>
      <c r="DG517" s="19"/>
      <c r="DH517" s="19"/>
      <c r="DI517" s="19"/>
      <c r="DJ517" s="19"/>
      <c r="DK517" s="19"/>
      <c r="DL517" s="19"/>
      <c r="DM517" s="19"/>
      <c r="DN517" s="19"/>
      <c r="DO517" s="19"/>
      <c r="DP517" s="19"/>
      <c r="DQ517" s="19"/>
      <c r="DR517" s="19"/>
      <c r="DS517" s="19"/>
      <c r="DT517" s="19"/>
      <c r="DU517" s="19"/>
      <c r="DV517" s="19"/>
      <c r="DW517" s="19"/>
      <c r="DX517" s="19"/>
    </row>
    <row r="518" spans="69:128" s="62" customFormat="1" hidden="1" x14ac:dyDescent="0.5">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c r="DV518" s="19"/>
      <c r="DW518" s="19"/>
      <c r="DX518" s="19"/>
    </row>
    <row r="519" spans="69:128" s="62" customFormat="1" hidden="1" x14ac:dyDescent="0.5">
      <c r="BQ519" s="19"/>
      <c r="BR519" s="19"/>
      <c r="BS519" s="19"/>
      <c r="BT519" s="19"/>
      <c r="BU519" s="19"/>
      <c r="BV519" s="19"/>
      <c r="BW519" s="19"/>
      <c r="BX519" s="19"/>
      <c r="BY519" s="19"/>
      <c r="BZ519" s="19"/>
      <c r="CA519" s="19"/>
      <c r="CB519" s="19"/>
      <c r="CC519" s="19"/>
      <c r="CD519" s="19"/>
      <c r="CE519" s="19"/>
      <c r="CF519" s="19"/>
      <c r="CG519" s="19"/>
      <c r="CH519" s="19"/>
      <c r="CI519" s="19"/>
      <c r="CJ519" s="19"/>
      <c r="CK519" s="19"/>
      <c r="CL519" s="19"/>
      <c r="CM519" s="19"/>
      <c r="CN519" s="19"/>
      <c r="CO519" s="19"/>
      <c r="CP519" s="19"/>
      <c r="CQ519" s="19"/>
      <c r="CR519" s="19"/>
      <c r="CS519" s="19"/>
      <c r="CT519" s="19"/>
      <c r="CU519" s="19"/>
      <c r="CV519" s="19"/>
      <c r="CW519" s="19"/>
      <c r="CX519" s="19"/>
      <c r="CY519" s="19"/>
      <c r="CZ519" s="19"/>
      <c r="DA519" s="19"/>
      <c r="DB519" s="19"/>
      <c r="DC519" s="19"/>
      <c r="DD519" s="19"/>
      <c r="DE519" s="19"/>
      <c r="DF519" s="19"/>
      <c r="DG519" s="19"/>
      <c r="DH519" s="19"/>
      <c r="DI519" s="19"/>
      <c r="DJ519" s="19"/>
      <c r="DK519" s="19"/>
      <c r="DL519" s="19"/>
      <c r="DM519" s="19"/>
      <c r="DN519" s="19"/>
      <c r="DO519" s="19"/>
      <c r="DP519" s="19"/>
      <c r="DQ519" s="19"/>
      <c r="DR519" s="19"/>
      <c r="DS519" s="19"/>
      <c r="DT519" s="19"/>
      <c r="DU519" s="19"/>
      <c r="DV519" s="19"/>
      <c r="DW519" s="19"/>
      <c r="DX519" s="19"/>
    </row>
    <row r="520" spans="69:128" s="62" customFormat="1" hidden="1" x14ac:dyDescent="0.5">
      <c r="BQ520" s="19"/>
      <c r="BR520" s="19"/>
      <c r="BS520" s="19"/>
      <c r="BT520" s="19"/>
      <c r="BU520" s="19"/>
      <c r="BV520" s="19"/>
      <c r="BW520" s="19"/>
      <c r="BX520" s="19"/>
      <c r="BY520" s="19"/>
      <c r="BZ520" s="19"/>
      <c r="CA520" s="19"/>
      <c r="CB520" s="19"/>
      <c r="CC520" s="19"/>
      <c r="CD520" s="19"/>
      <c r="CE520" s="19"/>
      <c r="CF520" s="19"/>
      <c r="CG520" s="19"/>
      <c r="CH520" s="19"/>
      <c r="CI520" s="19"/>
      <c r="CJ520" s="19"/>
      <c r="CK520" s="19"/>
      <c r="CL520" s="19"/>
      <c r="CM520" s="19"/>
      <c r="CN520" s="19"/>
      <c r="CO520" s="19"/>
      <c r="CP520" s="19"/>
      <c r="CQ520" s="19"/>
      <c r="CR520" s="19"/>
      <c r="CS520" s="19"/>
      <c r="CT520" s="19"/>
      <c r="CU520" s="19"/>
      <c r="CV520" s="19"/>
      <c r="CW520" s="19"/>
      <c r="CX520" s="19"/>
      <c r="CY520" s="19"/>
      <c r="CZ520" s="19"/>
      <c r="DA520" s="19"/>
      <c r="DB520" s="19"/>
      <c r="DC520" s="19"/>
      <c r="DD520" s="19"/>
      <c r="DE520" s="19"/>
      <c r="DF520" s="19"/>
      <c r="DG520" s="19"/>
      <c r="DH520" s="19"/>
      <c r="DI520" s="19"/>
      <c r="DJ520" s="19"/>
      <c r="DK520" s="19"/>
      <c r="DL520" s="19"/>
      <c r="DM520" s="19"/>
      <c r="DN520" s="19"/>
      <c r="DO520" s="19"/>
      <c r="DP520" s="19"/>
      <c r="DQ520" s="19"/>
      <c r="DR520" s="19"/>
      <c r="DS520" s="19"/>
      <c r="DT520" s="19"/>
      <c r="DU520" s="19"/>
      <c r="DV520" s="19"/>
      <c r="DW520" s="19"/>
      <c r="DX520" s="19"/>
    </row>
    <row r="521" spans="69:128" s="62" customFormat="1" hidden="1" x14ac:dyDescent="0.5">
      <c r="BQ521" s="19"/>
      <c r="BR521" s="19"/>
      <c r="BS521" s="19"/>
      <c r="BT521" s="19"/>
      <c r="BU521" s="19"/>
      <c r="BV521" s="19"/>
      <c r="BW521" s="19"/>
      <c r="BX521" s="19"/>
      <c r="BY521" s="19"/>
      <c r="BZ521" s="19"/>
      <c r="CA521" s="19"/>
      <c r="CB521" s="19"/>
      <c r="CC521" s="19"/>
      <c r="CD521" s="19"/>
      <c r="CE521" s="19"/>
      <c r="CF521" s="19"/>
      <c r="CG521" s="19"/>
      <c r="CH521" s="19"/>
      <c r="CI521" s="19"/>
      <c r="CJ521" s="19"/>
      <c r="CK521" s="19"/>
      <c r="CL521" s="19"/>
      <c r="CM521" s="19"/>
      <c r="CN521" s="19"/>
      <c r="CO521" s="19"/>
      <c r="CP521" s="19"/>
      <c r="CQ521" s="19"/>
      <c r="CR521" s="19"/>
      <c r="CS521" s="19"/>
      <c r="CT521" s="19"/>
      <c r="CU521" s="19"/>
      <c r="CV521" s="19"/>
      <c r="CW521" s="19"/>
      <c r="CX521" s="19"/>
      <c r="CY521" s="19"/>
      <c r="CZ521" s="19"/>
      <c r="DA521" s="19"/>
      <c r="DB521" s="19"/>
      <c r="DC521" s="19"/>
      <c r="DD521" s="19"/>
      <c r="DE521" s="19"/>
      <c r="DF521" s="19"/>
      <c r="DG521" s="19"/>
      <c r="DH521" s="19"/>
      <c r="DI521" s="19"/>
      <c r="DJ521" s="19"/>
      <c r="DK521" s="19"/>
      <c r="DL521" s="19"/>
      <c r="DM521" s="19"/>
      <c r="DN521" s="19"/>
      <c r="DO521" s="19"/>
      <c r="DP521" s="19"/>
      <c r="DQ521" s="19"/>
      <c r="DR521" s="19"/>
      <c r="DS521" s="19"/>
      <c r="DT521" s="19"/>
      <c r="DU521" s="19"/>
      <c r="DV521" s="19"/>
      <c r="DW521" s="19"/>
      <c r="DX521" s="19"/>
    </row>
    <row r="522" spans="69:128" s="62" customFormat="1" hidden="1" x14ac:dyDescent="0.5">
      <c r="BQ522" s="19"/>
      <c r="BR522" s="19"/>
      <c r="BS522" s="19"/>
      <c r="BT522" s="19"/>
      <c r="BU522" s="19"/>
      <c r="BV522" s="19"/>
      <c r="BW522" s="19"/>
      <c r="BX522" s="19"/>
      <c r="BY522" s="19"/>
      <c r="BZ522" s="19"/>
      <c r="CA522" s="19"/>
      <c r="CB522" s="19"/>
      <c r="CC522" s="19"/>
      <c r="CD522" s="19"/>
      <c r="CE522" s="19"/>
      <c r="CF522" s="19"/>
      <c r="CG522" s="19"/>
      <c r="CH522" s="19"/>
      <c r="CI522" s="19"/>
      <c r="CJ522" s="19"/>
      <c r="CK522" s="19"/>
      <c r="CL522" s="19"/>
      <c r="CM522" s="19"/>
      <c r="CN522" s="19"/>
      <c r="CO522" s="19"/>
      <c r="CP522" s="19"/>
      <c r="CQ522" s="19"/>
      <c r="CR522" s="19"/>
      <c r="CS522" s="19"/>
      <c r="CT522" s="19"/>
      <c r="CU522" s="19"/>
      <c r="CV522" s="19"/>
      <c r="CW522" s="19"/>
      <c r="CX522" s="19"/>
      <c r="CY522" s="19"/>
      <c r="CZ522" s="19"/>
      <c r="DA522" s="19"/>
      <c r="DB522" s="19"/>
      <c r="DC522" s="19"/>
      <c r="DD522" s="19"/>
      <c r="DE522" s="19"/>
      <c r="DF522" s="19"/>
      <c r="DG522" s="19"/>
      <c r="DH522" s="19"/>
      <c r="DI522" s="19"/>
      <c r="DJ522" s="19"/>
      <c r="DK522" s="19"/>
      <c r="DL522" s="19"/>
      <c r="DM522" s="19"/>
      <c r="DN522" s="19"/>
      <c r="DO522" s="19"/>
      <c r="DP522" s="19"/>
      <c r="DQ522" s="19"/>
      <c r="DR522" s="19"/>
      <c r="DS522" s="19"/>
      <c r="DT522" s="19"/>
      <c r="DU522" s="19"/>
      <c r="DV522" s="19"/>
      <c r="DW522" s="19"/>
      <c r="DX522" s="19"/>
    </row>
    <row r="523" spans="69:128" s="62" customFormat="1" hidden="1" x14ac:dyDescent="0.5">
      <c r="BQ523" s="19"/>
      <c r="BR523" s="19"/>
      <c r="BS523" s="19"/>
      <c r="BT523" s="19"/>
      <c r="BU523" s="19"/>
      <c r="BV523" s="19"/>
      <c r="BW523" s="19"/>
      <c r="BX523" s="19"/>
      <c r="BY523" s="19"/>
      <c r="BZ523" s="19"/>
      <c r="CA523" s="19"/>
      <c r="CB523" s="19"/>
      <c r="CC523" s="19"/>
      <c r="CD523" s="19"/>
      <c r="CE523" s="19"/>
      <c r="CF523" s="19"/>
      <c r="CG523" s="19"/>
      <c r="CH523" s="19"/>
      <c r="CI523" s="19"/>
      <c r="CJ523" s="19"/>
      <c r="CK523" s="19"/>
      <c r="CL523" s="19"/>
      <c r="CM523" s="19"/>
      <c r="CN523" s="19"/>
      <c r="CO523" s="19"/>
      <c r="CP523" s="19"/>
      <c r="CQ523" s="19"/>
      <c r="CR523" s="19"/>
      <c r="CS523" s="19"/>
      <c r="CT523" s="19"/>
      <c r="CU523" s="19"/>
      <c r="CV523" s="19"/>
      <c r="CW523" s="19"/>
      <c r="CX523" s="19"/>
      <c r="CY523" s="19"/>
      <c r="CZ523" s="19"/>
      <c r="DA523" s="19"/>
      <c r="DB523" s="19"/>
      <c r="DC523" s="19"/>
      <c r="DD523" s="19"/>
      <c r="DE523" s="19"/>
      <c r="DF523" s="19"/>
      <c r="DG523" s="19"/>
      <c r="DH523" s="19"/>
      <c r="DI523" s="19"/>
      <c r="DJ523" s="19"/>
      <c r="DK523" s="19"/>
      <c r="DL523" s="19"/>
      <c r="DM523" s="19"/>
      <c r="DN523" s="19"/>
      <c r="DO523" s="19"/>
      <c r="DP523" s="19"/>
      <c r="DQ523" s="19"/>
      <c r="DR523" s="19"/>
      <c r="DS523" s="19"/>
      <c r="DT523" s="19"/>
      <c r="DU523" s="19"/>
      <c r="DV523" s="19"/>
      <c r="DW523" s="19"/>
      <c r="DX523" s="19"/>
    </row>
    <row r="524" spans="69:128" s="62" customFormat="1" hidden="1" x14ac:dyDescent="0.5">
      <c r="BQ524" s="19"/>
      <c r="BR524" s="19"/>
      <c r="BS524" s="19"/>
      <c r="BT524" s="19"/>
      <c r="BU524" s="19"/>
      <c r="BV524" s="19"/>
      <c r="BW524" s="19"/>
      <c r="BX524" s="19"/>
      <c r="BY524" s="19"/>
      <c r="BZ524" s="19"/>
      <c r="CA524" s="19"/>
      <c r="CB524" s="19"/>
      <c r="CC524" s="19"/>
      <c r="CD524" s="19"/>
      <c r="CE524" s="19"/>
      <c r="CF524" s="19"/>
      <c r="CG524" s="19"/>
      <c r="CH524" s="19"/>
      <c r="CI524" s="19"/>
      <c r="CJ524" s="19"/>
      <c r="CK524" s="19"/>
      <c r="CL524" s="19"/>
      <c r="CM524" s="19"/>
      <c r="CN524" s="19"/>
      <c r="CO524" s="19"/>
      <c r="CP524" s="19"/>
      <c r="CQ524" s="19"/>
      <c r="CR524" s="19"/>
      <c r="CS524" s="19"/>
      <c r="CT524" s="19"/>
      <c r="CU524" s="19"/>
      <c r="CV524" s="19"/>
      <c r="CW524" s="19"/>
      <c r="CX524" s="19"/>
      <c r="CY524" s="19"/>
      <c r="CZ524" s="19"/>
      <c r="DA524" s="19"/>
      <c r="DB524" s="19"/>
      <c r="DC524" s="19"/>
      <c r="DD524" s="19"/>
      <c r="DE524" s="19"/>
      <c r="DF524" s="19"/>
      <c r="DG524" s="19"/>
      <c r="DH524" s="19"/>
      <c r="DI524" s="19"/>
      <c r="DJ524" s="19"/>
      <c r="DK524" s="19"/>
      <c r="DL524" s="19"/>
      <c r="DM524" s="19"/>
      <c r="DN524" s="19"/>
      <c r="DO524" s="19"/>
      <c r="DP524" s="19"/>
      <c r="DQ524" s="19"/>
      <c r="DR524" s="19"/>
      <c r="DS524" s="19"/>
      <c r="DT524" s="19"/>
      <c r="DU524" s="19"/>
      <c r="DV524" s="19"/>
      <c r="DW524" s="19"/>
      <c r="DX524" s="19"/>
    </row>
    <row r="525" spans="69:128" s="62" customFormat="1" hidden="1" x14ac:dyDescent="0.5">
      <c r="BQ525" s="19"/>
      <c r="BR525" s="19"/>
      <c r="BS525" s="19"/>
      <c r="BT525" s="19"/>
      <c r="BU525" s="19"/>
      <c r="BV525" s="19"/>
      <c r="BW525" s="19"/>
      <c r="BX525" s="19"/>
      <c r="BY525" s="19"/>
      <c r="BZ525" s="19"/>
      <c r="CA525" s="19"/>
      <c r="CB525" s="19"/>
      <c r="CC525" s="19"/>
      <c r="CD525" s="19"/>
      <c r="CE525" s="19"/>
      <c r="CF525" s="19"/>
      <c r="CG525" s="19"/>
      <c r="CH525" s="19"/>
      <c r="CI525" s="19"/>
      <c r="CJ525" s="19"/>
      <c r="CK525" s="19"/>
      <c r="CL525" s="19"/>
      <c r="CM525" s="19"/>
      <c r="CN525" s="19"/>
      <c r="CO525" s="19"/>
      <c r="CP525" s="19"/>
      <c r="CQ525" s="19"/>
      <c r="CR525" s="19"/>
      <c r="CS525" s="19"/>
      <c r="CT525" s="19"/>
      <c r="CU525" s="19"/>
      <c r="CV525" s="19"/>
      <c r="CW525" s="19"/>
      <c r="CX525" s="19"/>
      <c r="CY525" s="19"/>
      <c r="CZ525" s="19"/>
      <c r="DA525" s="19"/>
      <c r="DB525" s="19"/>
      <c r="DC525" s="19"/>
      <c r="DD525" s="19"/>
      <c r="DE525" s="19"/>
      <c r="DF525" s="19"/>
      <c r="DG525" s="19"/>
      <c r="DH525" s="19"/>
      <c r="DI525" s="19"/>
      <c r="DJ525" s="19"/>
      <c r="DK525" s="19"/>
      <c r="DL525" s="19"/>
      <c r="DM525" s="19"/>
      <c r="DN525" s="19"/>
      <c r="DO525" s="19"/>
      <c r="DP525" s="19"/>
      <c r="DQ525" s="19"/>
      <c r="DR525" s="19"/>
      <c r="DS525" s="19"/>
      <c r="DT525" s="19"/>
      <c r="DU525" s="19"/>
      <c r="DV525" s="19"/>
      <c r="DW525" s="19"/>
      <c r="DX525" s="19"/>
    </row>
    <row r="526" spans="69:128" s="62" customFormat="1" hidden="1" x14ac:dyDescent="0.5">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row>
    <row r="527" spans="69:128" s="62" customFormat="1" hidden="1" x14ac:dyDescent="0.5">
      <c r="BQ527" s="19"/>
      <c r="BR527" s="19"/>
      <c r="BS527" s="19"/>
      <c r="BT527" s="19"/>
      <c r="BU527" s="19"/>
      <c r="BV527" s="19"/>
      <c r="BW527" s="19"/>
      <c r="BX527" s="19"/>
      <c r="BY527" s="19"/>
      <c r="BZ527" s="19"/>
      <c r="CA527" s="19"/>
      <c r="CB527" s="19"/>
      <c r="CC527" s="19"/>
      <c r="CD527" s="19"/>
      <c r="CE527" s="19"/>
      <c r="CF527" s="19"/>
      <c r="CG527" s="19"/>
      <c r="CH527" s="19"/>
      <c r="CI527" s="19"/>
      <c r="CJ527" s="19"/>
      <c r="CK527" s="19"/>
      <c r="CL527" s="19"/>
      <c r="CM527" s="19"/>
      <c r="CN527" s="19"/>
      <c r="CO527" s="19"/>
      <c r="CP527" s="19"/>
      <c r="CQ527" s="19"/>
      <c r="CR527" s="19"/>
      <c r="CS527" s="19"/>
      <c r="CT527" s="19"/>
      <c r="CU527" s="19"/>
      <c r="CV527" s="19"/>
      <c r="CW527" s="19"/>
      <c r="CX527" s="19"/>
      <c r="CY527" s="19"/>
      <c r="CZ527" s="19"/>
      <c r="DA527" s="19"/>
      <c r="DB527" s="19"/>
      <c r="DC527" s="19"/>
      <c r="DD527" s="19"/>
      <c r="DE527" s="19"/>
      <c r="DF527" s="19"/>
      <c r="DG527" s="19"/>
      <c r="DH527" s="19"/>
      <c r="DI527" s="19"/>
      <c r="DJ527" s="19"/>
      <c r="DK527" s="19"/>
      <c r="DL527" s="19"/>
      <c r="DM527" s="19"/>
      <c r="DN527" s="19"/>
      <c r="DO527" s="19"/>
      <c r="DP527" s="19"/>
      <c r="DQ527" s="19"/>
      <c r="DR527" s="19"/>
      <c r="DS527" s="19"/>
      <c r="DT527" s="19"/>
      <c r="DU527" s="19"/>
      <c r="DV527" s="19"/>
      <c r="DW527" s="19"/>
      <c r="DX527" s="19"/>
    </row>
    <row r="528" spans="69:128" s="62" customFormat="1" hidden="1" x14ac:dyDescent="0.5">
      <c r="BQ528" s="19"/>
      <c r="BR528" s="19"/>
      <c r="BS528" s="19"/>
      <c r="BT528" s="19"/>
      <c r="BU528" s="19"/>
      <c r="BV528" s="19"/>
      <c r="BW528" s="19"/>
      <c r="BX528" s="19"/>
      <c r="BY528" s="19"/>
      <c r="BZ528" s="19"/>
      <c r="CA528" s="19"/>
      <c r="CB528" s="19"/>
      <c r="CC528" s="19"/>
      <c r="CD528" s="19"/>
      <c r="CE528" s="19"/>
      <c r="CF528" s="19"/>
      <c r="CG528" s="19"/>
      <c r="CH528" s="19"/>
      <c r="CI528" s="19"/>
      <c r="CJ528" s="19"/>
      <c r="CK528" s="19"/>
      <c r="CL528" s="19"/>
      <c r="CM528" s="19"/>
      <c r="CN528" s="19"/>
      <c r="CO528" s="19"/>
      <c r="CP528" s="19"/>
      <c r="CQ528" s="19"/>
      <c r="CR528" s="19"/>
      <c r="CS528" s="19"/>
      <c r="CT528" s="19"/>
      <c r="CU528" s="19"/>
      <c r="CV528" s="19"/>
      <c r="CW528" s="19"/>
      <c r="CX528" s="19"/>
      <c r="CY528" s="19"/>
      <c r="CZ528" s="19"/>
      <c r="DA528" s="19"/>
      <c r="DB528" s="19"/>
      <c r="DC528" s="19"/>
      <c r="DD528" s="19"/>
      <c r="DE528" s="19"/>
      <c r="DF528" s="19"/>
      <c r="DG528" s="19"/>
      <c r="DH528" s="19"/>
      <c r="DI528" s="19"/>
      <c r="DJ528" s="19"/>
      <c r="DK528" s="19"/>
      <c r="DL528" s="19"/>
      <c r="DM528" s="19"/>
      <c r="DN528" s="19"/>
      <c r="DO528" s="19"/>
      <c r="DP528" s="19"/>
      <c r="DQ528" s="19"/>
      <c r="DR528" s="19"/>
      <c r="DS528" s="19"/>
      <c r="DT528" s="19"/>
      <c r="DU528" s="19"/>
      <c r="DV528" s="19"/>
      <c r="DW528" s="19"/>
      <c r="DX528" s="19"/>
    </row>
    <row r="529" spans="69:128" s="62" customFormat="1" hidden="1" x14ac:dyDescent="0.5">
      <c r="BQ529" s="19"/>
      <c r="BR529" s="19"/>
      <c r="BS529" s="19"/>
      <c r="BT529" s="19"/>
      <c r="BU529" s="19"/>
      <c r="BV529" s="19"/>
      <c r="BW529" s="19"/>
      <c r="BX529" s="19"/>
      <c r="BY529" s="19"/>
      <c r="BZ529" s="19"/>
      <c r="CA529" s="19"/>
      <c r="CB529" s="19"/>
      <c r="CC529" s="19"/>
      <c r="CD529" s="19"/>
      <c r="CE529" s="19"/>
      <c r="CF529" s="19"/>
      <c r="CG529" s="19"/>
      <c r="CH529" s="19"/>
      <c r="CI529" s="19"/>
      <c r="CJ529" s="19"/>
      <c r="CK529" s="19"/>
      <c r="CL529" s="19"/>
      <c r="CM529" s="19"/>
      <c r="CN529" s="19"/>
      <c r="CO529" s="19"/>
      <c r="CP529" s="19"/>
      <c r="CQ529" s="19"/>
      <c r="CR529" s="19"/>
      <c r="CS529" s="19"/>
      <c r="CT529" s="19"/>
      <c r="CU529" s="19"/>
      <c r="CV529" s="19"/>
      <c r="CW529" s="19"/>
      <c r="CX529" s="19"/>
      <c r="CY529" s="19"/>
      <c r="CZ529" s="19"/>
      <c r="DA529" s="19"/>
      <c r="DB529" s="19"/>
      <c r="DC529" s="19"/>
      <c r="DD529" s="19"/>
      <c r="DE529" s="19"/>
      <c r="DF529" s="19"/>
      <c r="DG529" s="19"/>
      <c r="DH529" s="19"/>
      <c r="DI529" s="19"/>
      <c r="DJ529" s="19"/>
      <c r="DK529" s="19"/>
      <c r="DL529" s="19"/>
      <c r="DM529" s="19"/>
      <c r="DN529" s="19"/>
      <c r="DO529" s="19"/>
      <c r="DP529" s="19"/>
      <c r="DQ529" s="19"/>
      <c r="DR529" s="19"/>
      <c r="DS529" s="19"/>
      <c r="DT529" s="19"/>
      <c r="DU529" s="19"/>
      <c r="DV529" s="19"/>
      <c r="DW529" s="19"/>
      <c r="DX529" s="19"/>
    </row>
    <row r="530" spans="69:128" s="62" customFormat="1" hidden="1" x14ac:dyDescent="0.5">
      <c r="BQ530" s="19"/>
      <c r="BR530" s="19"/>
      <c r="BS530" s="19"/>
      <c r="BT530" s="19"/>
      <c r="BU530" s="19"/>
      <c r="BV530" s="19"/>
      <c r="BW530" s="19"/>
      <c r="BX530" s="19"/>
      <c r="BY530" s="19"/>
      <c r="BZ530" s="19"/>
      <c r="CA530" s="19"/>
      <c r="CB530" s="19"/>
      <c r="CC530" s="19"/>
      <c r="CD530" s="19"/>
      <c r="CE530" s="19"/>
      <c r="CF530" s="19"/>
      <c r="CG530" s="19"/>
      <c r="CH530" s="19"/>
      <c r="CI530" s="19"/>
      <c r="CJ530" s="19"/>
      <c r="CK530" s="19"/>
      <c r="CL530" s="19"/>
      <c r="CM530" s="19"/>
      <c r="CN530" s="19"/>
      <c r="CO530" s="19"/>
      <c r="CP530" s="19"/>
      <c r="CQ530" s="19"/>
      <c r="CR530" s="19"/>
      <c r="CS530" s="19"/>
      <c r="CT530" s="19"/>
      <c r="CU530" s="19"/>
      <c r="CV530" s="19"/>
      <c r="CW530" s="19"/>
      <c r="CX530" s="19"/>
      <c r="CY530" s="19"/>
      <c r="CZ530" s="19"/>
      <c r="DA530" s="19"/>
      <c r="DB530" s="19"/>
      <c r="DC530" s="19"/>
      <c r="DD530" s="19"/>
      <c r="DE530" s="19"/>
      <c r="DF530" s="19"/>
      <c r="DG530" s="19"/>
      <c r="DH530" s="19"/>
      <c r="DI530" s="19"/>
      <c r="DJ530" s="19"/>
      <c r="DK530" s="19"/>
      <c r="DL530" s="19"/>
      <c r="DM530" s="19"/>
      <c r="DN530" s="19"/>
      <c r="DO530" s="19"/>
      <c r="DP530" s="19"/>
      <c r="DQ530" s="19"/>
      <c r="DR530" s="19"/>
      <c r="DS530" s="19"/>
      <c r="DT530" s="19"/>
      <c r="DU530" s="19"/>
      <c r="DV530" s="19"/>
      <c r="DW530" s="19"/>
      <c r="DX530" s="19"/>
    </row>
    <row r="531" spans="69:128" s="62" customFormat="1" hidden="1" x14ac:dyDescent="0.5">
      <c r="BQ531" s="19"/>
      <c r="BR531" s="19"/>
      <c r="BS531" s="19"/>
      <c r="BT531" s="19"/>
      <c r="BU531" s="19"/>
      <c r="BV531" s="19"/>
      <c r="BW531" s="19"/>
      <c r="BX531" s="19"/>
      <c r="BY531" s="19"/>
      <c r="BZ531" s="19"/>
      <c r="CA531" s="19"/>
      <c r="CB531" s="19"/>
      <c r="CC531" s="19"/>
      <c r="CD531" s="19"/>
      <c r="CE531" s="19"/>
      <c r="CF531" s="19"/>
      <c r="CG531" s="19"/>
      <c r="CH531" s="19"/>
      <c r="CI531" s="19"/>
      <c r="CJ531" s="19"/>
      <c r="CK531" s="19"/>
      <c r="CL531" s="19"/>
      <c r="CM531" s="19"/>
      <c r="CN531" s="19"/>
      <c r="CO531" s="19"/>
      <c r="CP531" s="19"/>
      <c r="CQ531" s="19"/>
      <c r="CR531" s="19"/>
      <c r="CS531" s="19"/>
      <c r="CT531" s="19"/>
      <c r="CU531" s="19"/>
      <c r="CV531" s="19"/>
      <c r="CW531" s="19"/>
      <c r="CX531" s="19"/>
      <c r="CY531" s="19"/>
      <c r="CZ531" s="19"/>
      <c r="DA531" s="19"/>
      <c r="DB531" s="19"/>
      <c r="DC531" s="19"/>
      <c r="DD531" s="19"/>
      <c r="DE531" s="19"/>
      <c r="DF531" s="19"/>
      <c r="DG531" s="19"/>
      <c r="DH531" s="19"/>
      <c r="DI531" s="19"/>
      <c r="DJ531" s="19"/>
      <c r="DK531" s="19"/>
      <c r="DL531" s="19"/>
      <c r="DM531" s="19"/>
      <c r="DN531" s="19"/>
      <c r="DO531" s="19"/>
      <c r="DP531" s="19"/>
      <c r="DQ531" s="19"/>
      <c r="DR531" s="19"/>
      <c r="DS531" s="19"/>
      <c r="DT531" s="19"/>
      <c r="DU531" s="19"/>
      <c r="DV531" s="19"/>
      <c r="DW531" s="19"/>
      <c r="DX531" s="19"/>
    </row>
    <row r="532" spans="69:128" s="62" customFormat="1" hidden="1" x14ac:dyDescent="0.5">
      <c r="BQ532" s="19"/>
      <c r="BR532" s="19"/>
      <c r="BS532" s="19"/>
      <c r="BT532" s="19"/>
      <c r="BU532" s="19"/>
      <c r="BV532" s="19"/>
      <c r="BW532" s="19"/>
      <c r="BX532" s="19"/>
      <c r="BY532" s="19"/>
      <c r="BZ532" s="19"/>
      <c r="CA532" s="19"/>
      <c r="CB532" s="19"/>
      <c r="CC532" s="19"/>
      <c r="CD532" s="19"/>
      <c r="CE532" s="19"/>
      <c r="CF532" s="19"/>
      <c r="CG532" s="19"/>
      <c r="CH532" s="19"/>
      <c r="CI532" s="19"/>
      <c r="CJ532" s="19"/>
      <c r="CK532" s="19"/>
      <c r="CL532" s="19"/>
      <c r="CM532" s="19"/>
      <c r="CN532" s="19"/>
      <c r="CO532" s="19"/>
      <c r="CP532" s="19"/>
      <c r="CQ532" s="19"/>
      <c r="CR532" s="19"/>
      <c r="CS532" s="19"/>
      <c r="CT532" s="19"/>
      <c r="CU532" s="19"/>
      <c r="CV532" s="19"/>
      <c r="CW532" s="19"/>
      <c r="CX532" s="19"/>
      <c r="CY532" s="19"/>
      <c r="CZ532" s="19"/>
      <c r="DA532" s="19"/>
      <c r="DB532" s="19"/>
      <c r="DC532" s="19"/>
      <c r="DD532" s="19"/>
      <c r="DE532" s="19"/>
      <c r="DF532" s="19"/>
      <c r="DG532" s="19"/>
      <c r="DH532" s="19"/>
      <c r="DI532" s="19"/>
      <c r="DJ532" s="19"/>
      <c r="DK532" s="19"/>
      <c r="DL532" s="19"/>
      <c r="DM532" s="19"/>
      <c r="DN532" s="19"/>
      <c r="DO532" s="19"/>
      <c r="DP532" s="19"/>
      <c r="DQ532" s="19"/>
      <c r="DR532" s="19"/>
      <c r="DS532" s="19"/>
      <c r="DT532" s="19"/>
      <c r="DU532" s="19"/>
      <c r="DV532" s="19"/>
      <c r="DW532" s="19"/>
      <c r="DX532" s="19"/>
    </row>
    <row r="533" spans="69:128" s="62" customFormat="1" hidden="1" x14ac:dyDescent="0.5">
      <c r="BQ533" s="19"/>
      <c r="BR533" s="19"/>
      <c r="BS533" s="19"/>
      <c r="BT533" s="19"/>
      <c r="BU533" s="19"/>
      <c r="BV533" s="19"/>
      <c r="BW533" s="19"/>
      <c r="BX533" s="19"/>
      <c r="BY533" s="19"/>
      <c r="BZ533" s="19"/>
      <c r="CA533" s="19"/>
      <c r="CB533" s="19"/>
      <c r="CC533" s="19"/>
      <c r="CD533" s="19"/>
      <c r="CE533" s="19"/>
      <c r="CF533" s="19"/>
      <c r="CG533" s="19"/>
      <c r="CH533" s="19"/>
      <c r="CI533" s="19"/>
      <c r="CJ533" s="19"/>
      <c r="CK533" s="19"/>
      <c r="CL533" s="19"/>
      <c r="CM533" s="19"/>
      <c r="CN533" s="19"/>
      <c r="CO533" s="19"/>
      <c r="CP533" s="19"/>
      <c r="CQ533" s="19"/>
      <c r="CR533" s="19"/>
      <c r="CS533" s="19"/>
      <c r="CT533" s="19"/>
      <c r="CU533" s="19"/>
      <c r="CV533" s="19"/>
      <c r="CW533" s="19"/>
      <c r="CX533" s="19"/>
      <c r="CY533" s="19"/>
      <c r="CZ533" s="19"/>
      <c r="DA533" s="19"/>
      <c r="DB533" s="19"/>
      <c r="DC533" s="19"/>
      <c r="DD533" s="19"/>
      <c r="DE533" s="19"/>
      <c r="DF533" s="19"/>
      <c r="DG533" s="19"/>
      <c r="DH533" s="19"/>
      <c r="DI533" s="19"/>
      <c r="DJ533" s="19"/>
      <c r="DK533" s="19"/>
      <c r="DL533" s="19"/>
      <c r="DM533" s="19"/>
      <c r="DN533" s="19"/>
      <c r="DO533" s="19"/>
      <c r="DP533" s="19"/>
      <c r="DQ533" s="19"/>
      <c r="DR533" s="19"/>
      <c r="DS533" s="19"/>
      <c r="DT533" s="19"/>
      <c r="DU533" s="19"/>
      <c r="DV533" s="19"/>
      <c r="DW533" s="19"/>
      <c r="DX533" s="19"/>
    </row>
    <row r="534" spans="69:128" s="62" customFormat="1" hidden="1" x14ac:dyDescent="0.5">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c r="DX534" s="19"/>
    </row>
    <row r="535" spans="69:128" s="62" customFormat="1" hidden="1" x14ac:dyDescent="0.5">
      <c r="BQ535" s="19"/>
      <c r="BR535" s="19"/>
      <c r="BS535" s="19"/>
      <c r="BT535" s="19"/>
      <c r="BU535" s="19"/>
      <c r="BV535" s="19"/>
      <c r="BW535" s="19"/>
      <c r="BX535" s="19"/>
      <c r="BY535" s="19"/>
      <c r="BZ535" s="19"/>
      <c r="CA535" s="19"/>
      <c r="CB535" s="19"/>
      <c r="CC535" s="19"/>
      <c r="CD535" s="19"/>
      <c r="CE535" s="19"/>
      <c r="CF535" s="19"/>
      <c r="CG535" s="19"/>
      <c r="CH535" s="19"/>
      <c r="CI535" s="19"/>
      <c r="CJ535" s="19"/>
      <c r="CK535" s="19"/>
      <c r="CL535" s="19"/>
      <c r="CM535" s="19"/>
      <c r="CN535" s="19"/>
      <c r="CO535" s="19"/>
      <c r="CP535" s="19"/>
      <c r="CQ535" s="19"/>
      <c r="CR535" s="19"/>
      <c r="CS535" s="19"/>
      <c r="CT535" s="19"/>
      <c r="CU535" s="19"/>
      <c r="CV535" s="19"/>
      <c r="CW535" s="19"/>
      <c r="CX535" s="19"/>
      <c r="CY535" s="19"/>
      <c r="CZ535" s="19"/>
      <c r="DA535" s="19"/>
      <c r="DB535" s="19"/>
      <c r="DC535" s="19"/>
      <c r="DD535" s="19"/>
      <c r="DE535" s="19"/>
      <c r="DF535" s="19"/>
      <c r="DG535" s="19"/>
      <c r="DH535" s="19"/>
      <c r="DI535" s="19"/>
      <c r="DJ535" s="19"/>
      <c r="DK535" s="19"/>
      <c r="DL535" s="19"/>
      <c r="DM535" s="19"/>
      <c r="DN535" s="19"/>
      <c r="DO535" s="19"/>
      <c r="DP535" s="19"/>
      <c r="DQ535" s="19"/>
      <c r="DR535" s="19"/>
      <c r="DS535" s="19"/>
      <c r="DT535" s="19"/>
      <c r="DU535" s="19"/>
      <c r="DV535" s="19"/>
      <c r="DW535" s="19"/>
      <c r="DX535" s="19"/>
    </row>
    <row r="536" spans="69:128" s="62" customFormat="1" hidden="1" x14ac:dyDescent="0.5">
      <c r="BQ536" s="19"/>
      <c r="BR536" s="19"/>
      <c r="BS536" s="19"/>
      <c r="BT536" s="19"/>
      <c r="BU536" s="19"/>
      <c r="BV536" s="19"/>
      <c r="BW536" s="19"/>
      <c r="BX536" s="19"/>
      <c r="BY536" s="19"/>
      <c r="BZ536" s="19"/>
      <c r="CA536" s="19"/>
      <c r="CB536" s="19"/>
      <c r="CC536" s="19"/>
      <c r="CD536" s="19"/>
      <c r="CE536" s="19"/>
      <c r="CF536" s="19"/>
      <c r="CG536" s="19"/>
      <c r="CH536" s="19"/>
      <c r="CI536" s="19"/>
      <c r="CJ536" s="19"/>
      <c r="CK536" s="19"/>
      <c r="CL536" s="19"/>
      <c r="CM536" s="19"/>
      <c r="CN536" s="19"/>
      <c r="CO536" s="19"/>
      <c r="CP536" s="19"/>
      <c r="CQ536" s="19"/>
      <c r="CR536" s="19"/>
      <c r="CS536" s="19"/>
      <c r="CT536" s="19"/>
      <c r="CU536" s="19"/>
      <c r="CV536" s="19"/>
      <c r="CW536" s="19"/>
      <c r="CX536" s="19"/>
      <c r="CY536" s="19"/>
      <c r="CZ536" s="19"/>
      <c r="DA536" s="19"/>
      <c r="DB536" s="19"/>
      <c r="DC536" s="19"/>
      <c r="DD536" s="19"/>
      <c r="DE536" s="19"/>
      <c r="DF536" s="19"/>
      <c r="DG536" s="19"/>
      <c r="DH536" s="19"/>
      <c r="DI536" s="19"/>
      <c r="DJ536" s="19"/>
      <c r="DK536" s="19"/>
      <c r="DL536" s="19"/>
      <c r="DM536" s="19"/>
      <c r="DN536" s="19"/>
      <c r="DO536" s="19"/>
      <c r="DP536" s="19"/>
      <c r="DQ536" s="19"/>
      <c r="DR536" s="19"/>
      <c r="DS536" s="19"/>
      <c r="DT536" s="19"/>
      <c r="DU536" s="19"/>
      <c r="DV536" s="19"/>
      <c r="DW536" s="19"/>
      <c r="DX536" s="19"/>
    </row>
    <row r="537" spans="69:128" s="62" customFormat="1" hidden="1" x14ac:dyDescent="0.5">
      <c r="BQ537" s="19"/>
      <c r="BR537" s="19"/>
      <c r="BS537" s="19"/>
      <c r="BT537" s="19"/>
      <c r="BU537" s="19"/>
      <c r="BV537" s="19"/>
      <c r="BW537" s="19"/>
      <c r="BX537" s="19"/>
      <c r="BY537" s="19"/>
      <c r="BZ537" s="19"/>
      <c r="CA537" s="19"/>
      <c r="CB537" s="19"/>
      <c r="CC537" s="19"/>
      <c r="CD537" s="19"/>
      <c r="CE537" s="19"/>
      <c r="CF537" s="19"/>
      <c r="CG537" s="19"/>
      <c r="CH537" s="19"/>
      <c r="CI537" s="19"/>
      <c r="CJ537" s="19"/>
      <c r="CK537" s="19"/>
      <c r="CL537" s="19"/>
      <c r="CM537" s="19"/>
      <c r="CN537" s="19"/>
      <c r="CO537" s="19"/>
      <c r="CP537" s="19"/>
      <c r="CQ537" s="19"/>
      <c r="CR537" s="19"/>
      <c r="CS537" s="19"/>
      <c r="CT537" s="19"/>
      <c r="CU537" s="19"/>
      <c r="CV537" s="19"/>
      <c r="CW537" s="19"/>
      <c r="CX537" s="19"/>
      <c r="CY537" s="19"/>
      <c r="CZ537" s="19"/>
      <c r="DA537" s="19"/>
      <c r="DB537" s="19"/>
      <c r="DC537" s="19"/>
      <c r="DD537" s="19"/>
      <c r="DE537" s="19"/>
      <c r="DF537" s="19"/>
      <c r="DG537" s="19"/>
      <c r="DH537" s="19"/>
      <c r="DI537" s="19"/>
      <c r="DJ537" s="19"/>
      <c r="DK537" s="19"/>
      <c r="DL537" s="19"/>
      <c r="DM537" s="19"/>
      <c r="DN537" s="19"/>
      <c r="DO537" s="19"/>
      <c r="DP537" s="19"/>
      <c r="DQ537" s="19"/>
      <c r="DR537" s="19"/>
      <c r="DS537" s="19"/>
      <c r="DT537" s="19"/>
      <c r="DU537" s="19"/>
      <c r="DV537" s="19"/>
      <c r="DW537" s="19"/>
      <c r="DX537" s="19"/>
    </row>
    <row r="538" spans="69:128" s="62" customFormat="1" hidden="1" x14ac:dyDescent="0.5">
      <c r="BQ538" s="19"/>
      <c r="BR538" s="19"/>
      <c r="BS538" s="19"/>
      <c r="BT538" s="19"/>
      <c r="BU538" s="19"/>
      <c r="BV538" s="19"/>
      <c r="BW538" s="19"/>
      <c r="BX538" s="19"/>
      <c r="BY538" s="19"/>
      <c r="BZ538" s="19"/>
      <c r="CA538" s="19"/>
      <c r="CB538" s="19"/>
      <c r="CC538" s="19"/>
      <c r="CD538" s="19"/>
      <c r="CE538" s="19"/>
      <c r="CF538" s="19"/>
      <c r="CG538" s="19"/>
      <c r="CH538" s="19"/>
      <c r="CI538" s="19"/>
      <c r="CJ538" s="19"/>
      <c r="CK538" s="19"/>
      <c r="CL538" s="19"/>
      <c r="CM538" s="19"/>
      <c r="CN538" s="19"/>
      <c r="CO538" s="19"/>
      <c r="CP538" s="19"/>
      <c r="CQ538" s="19"/>
      <c r="CR538" s="19"/>
      <c r="CS538" s="19"/>
      <c r="CT538" s="19"/>
      <c r="CU538" s="19"/>
      <c r="CV538" s="19"/>
      <c r="CW538" s="19"/>
      <c r="CX538" s="19"/>
      <c r="CY538" s="19"/>
      <c r="CZ538" s="19"/>
      <c r="DA538" s="19"/>
      <c r="DB538" s="19"/>
      <c r="DC538" s="19"/>
      <c r="DD538" s="19"/>
      <c r="DE538" s="19"/>
      <c r="DF538" s="19"/>
      <c r="DG538" s="19"/>
      <c r="DH538" s="19"/>
      <c r="DI538" s="19"/>
      <c r="DJ538" s="19"/>
      <c r="DK538" s="19"/>
      <c r="DL538" s="19"/>
      <c r="DM538" s="19"/>
      <c r="DN538" s="19"/>
      <c r="DO538" s="19"/>
      <c r="DP538" s="19"/>
      <c r="DQ538" s="19"/>
      <c r="DR538" s="19"/>
      <c r="DS538" s="19"/>
      <c r="DT538" s="19"/>
      <c r="DU538" s="19"/>
      <c r="DV538" s="19"/>
      <c r="DW538" s="19"/>
      <c r="DX538" s="19"/>
    </row>
    <row r="539" spans="69:128" s="62" customFormat="1" hidden="1" x14ac:dyDescent="0.5">
      <c r="BQ539" s="19"/>
      <c r="BR539" s="19"/>
      <c r="BS539" s="19"/>
      <c r="BT539" s="19"/>
      <c r="BU539" s="19"/>
      <c r="BV539" s="19"/>
      <c r="BW539" s="19"/>
      <c r="BX539" s="19"/>
      <c r="BY539" s="19"/>
      <c r="BZ539" s="19"/>
      <c r="CA539" s="19"/>
      <c r="CB539" s="19"/>
      <c r="CC539" s="19"/>
      <c r="CD539" s="19"/>
      <c r="CE539" s="19"/>
      <c r="CF539" s="19"/>
      <c r="CG539" s="19"/>
      <c r="CH539" s="19"/>
      <c r="CI539" s="19"/>
      <c r="CJ539" s="19"/>
      <c r="CK539" s="19"/>
      <c r="CL539" s="19"/>
      <c r="CM539" s="19"/>
      <c r="CN539" s="19"/>
      <c r="CO539" s="19"/>
      <c r="CP539" s="19"/>
      <c r="CQ539" s="19"/>
      <c r="CR539" s="19"/>
      <c r="CS539" s="19"/>
      <c r="CT539" s="19"/>
      <c r="CU539" s="19"/>
      <c r="CV539" s="19"/>
      <c r="CW539" s="19"/>
      <c r="CX539" s="19"/>
      <c r="CY539" s="19"/>
      <c r="CZ539" s="19"/>
      <c r="DA539" s="19"/>
      <c r="DB539" s="19"/>
      <c r="DC539" s="19"/>
      <c r="DD539" s="19"/>
      <c r="DE539" s="19"/>
      <c r="DF539" s="19"/>
      <c r="DG539" s="19"/>
      <c r="DH539" s="19"/>
      <c r="DI539" s="19"/>
      <c r="DJ539" s="19"/>
      <c r="DK539" s="19"/>
      <c r="DL539" s="19"/>
      <c r="DM539" s="19"/>
      <c r="DN539" s="19"/>
      <c r="DO539" s="19"/>
      <c r="DP539" s="19"/>
      <c r="DQ539" s="19"/>
      <c r="DR539" s="19"/>
      <c r="DS539" s="19"/>
      <c r="DT539" s="19"/>
      <c r="DU539" s="19"/>
      <c r="DV539" s="19"/>
      <c r="DW539" s="19"/>
      <c r="DX539" s="19"/>
    </row>
  </sheetData>
  <sheetProtection algorithmName="SHA-512" hashValue="QnaqgTCixItPCeiNY/YJAIVoniqKwGLn2YIBSubxe1OAdCiwzgJDIoWbdB7t93gsBq1xUiWV07bzACbhWJzxGA==" saltValue="ml7CUM0oHyFoVs1AMmtrNA==" spinCount="100000" sheet="1" objects="1" scenarios="1" selectLockedCells="1" selectUnlockedCells="1"/>
  <mergeCells count="279">
    <mergeCell ref="E382:H382"/>
    <mergeCell ref="A282:H282"/>
    <mergeCell ref="A315:D315"/>
    <mergeCell ref="E290:H290"/>
    <mergeCell ref="A302:H302"/>
    <mergeCell ref="A307:D307"/>
    <mergeCell ref="A379:D379"/>
    <mergeCell ref="A325:D325"/>
    <mergeCell ref="A327:D327"/>
    <mergeCell ref="E325:H325"/>
    <mergeCell ref="E327:H327"/>
    <mergeCell ref="E316:H316"/>
    <mergeCell ref="E320:H320"/>
    <mergeCell ref="A286:H286"/>
    <mergeCell ref="A303:D303"/>
    <mergeCell ref="A294:D294"/>
    <mergeCell ref="E294:H294"/>
    <mergeCell ref="A295:D295"/>
    <mergeCell ref="A296:D296"/>
    <mergeCell ref="A297:D297"/>
    <mergeCell ref="A298:D298"/>
    <mergeCell ref="A299:D299"/>
    <mergeCell ref="A300:D300"/>
    <mergeCell ref="E380:H380"/>
    <mergeCell ref="E379:H379"/>
    <mergeCell ref="A375:D375"/>
    <mergeCell ref="A353:D353"/>
    <mergeCell ref="A354:D354"/>
    <mergeCell ref="A345:D345"/>
    <mergeCell ref="E281:H281"/>
    <mergeCell ref="E355:H355"/>
    <mergeCell ref="E356:H356"/>
    <mergeCell ref="E375:H375"/>
    <mergeCell ref="E295:H295"/>
    <mergeCell ref="E296:H296"/>
    <mergeCell ref="E297:H297"/>
    <mergeCell ref="E298:H298"/>
    <mergeCell ref="E299:H299"/>
    <mergeCell ref="E300:H300"/>
    <mergeCell ref="A323:D323"/>
    <mergeCell ref="E323:H323"/>
    <mergeCell ref="A314:D314"/>
    <mergeCell ref="E314:H314"/>
    <mergeCell ref="E315:H315"/>
    <mergeCell ref="A308:D308"/>
    <mergeCell ref="A309:D309"/>
    <mergeCell ref="A310:D310"/>
    <mergeCell ref="A311:D311"/>
    <mergeCell ref="A401:H402"/>
    <mergeCell ref="A328:H328"/>
    <mergeCell ref="A329:D329"/>
    <mergeCell ref="A330:D330"/>
    <mergeCell ref="E329:H329"/>
    <mergeCell ref="E330:H330"/>
    <mergeCell ref="E340:H340"/>
    <mergeCell ref="A332:D332"/>
    <mergeCell ref="A333:D333"/>
    <mergeCell ref="E339:H339"/>
    <mergeCell ref="A359:D359"/>
    <mergeCell ref="A360:D360"/>
    <mergeCell ref="A339:D339"/>
    <mergeCell ref="A340:D340"/>
    <mergeCell ref="E360:H360"/>
    <mergeCell ref="A331:H331"/>
    <mergeCell ref="E359:H359"/>
    <mergeCell ref="A383:H383"/>
    <mergeCell ref="A384:D384"/>
    <mergeCell ref="E384:H384"/>
    <mergeCell ref="E385:H385"/>
    <mergeCell ref="A386:H386"/>
    <mergeCell ref="E350:H350"/>
    <mergeCell ref="E351:H351"/>
    <mergeCell ref="A1:B1"/>
    <mergeCell ref="A3:B3"/>
    <mergeCell ref="A4:B4"/>
    <mergeCell ref="A6:B6"/>
    <mergeCell ref="A7:B7"/>
    <mergeCell ref="E358:H358"/>
    <mergeCell ref="A288:D288"/>
    <mergeCell ref="E288:H288"/>
    <mergeCell ref="A290:D290"/>
    <mergeCell ref="E332:H332"/>
    <mergeCell ref="A306:D306"/>
    <mergeCell ref="E306:H306"/>
    <mergeCell ref="A357:H357"/>
    <mergeCell ref="E279:H279"/>
    <mergeCell ref="A312:H312"/>
    <mergeCell ref="A322:D322"/>
    <mergeCell ref="E322:H322"/>
    <mergeCell ref="A279:D279"/>
    <mergeCell ref="A321:D321"/>
    <mergeCell ref="E307:H307"/>
    <mergeCell ref="E321:H321"/>
    <mergeCell ref="H13:H14"/>
    <mergeCell ref="A276:D276"/>
    <mergeCell ref="A277:D277"/>
    <mergeCell ref="A382:D382"/>
    <mergeCell ref="A385:D385"/>
    <mergeCell ref="A338:H338"/>
    <mergeCell ref="A342:D342"/>
    <mergeCell ref="E381:H381"/>
    <mergeCell ref="A343:D343"/>
    <mergeCell ref="A344:D344"/>
    <mergeCell ref="E343:H343"/>
    <mergeCell ref="E344:H344"/>
    <mergeCell ref="E342:H342"/>
    <mergeCell ref="E341:H341"/>
    <mergeCell ref="A350:D350"/>
    <mergeCell ref="A351:D351"/>
    <mergeCell ref="A352:D352"/>
    <mergeCell ref="A346:D346"/>
    <mergeCell ref="A347:D347"/>
    <mergeCell ref="A348:D348"/>
    <mergeCell ref="A349:D349"/>
    <mergeCell ref="A380:D380"/>
    <mergeCell ref="A355:D355"/>
    <mergeCell ref="A356:D356"/>
    <mergeCell ref="E352:H352"/>
    <mergeCell ref="E353:H353"/>
    <mergeCell ref="E354:H354"/>
    <mergeCell ref="A400:I400"/>
    <mergeCell ref="A389:D389"/>
    <mergeCell ref="A387:D387"/>
    <mergeCell ref="E387:H387"/>
    <mergeCell ref="A390:D390"/>
    <mergeCell ref="A341:D341"/>
    <mergeCell ref="E333:H333"/>
    <mergeCell ref="A358:D358"/>
    <mergeCell ref="A397:D397"/>
    <mergeCell ref="E397:H397"/>
    <mergeCell ref="E393:H393"/>
    <mergeCell ref="E394:H394"/>
    <mergeCell ref="E395:H395"/>
    <mergeCell ref="A396:D396"/>
    <mergeCell ref="E396:H396"/>
    <mergeCell ref="A391:D391"/>
    <mergeCell ref="E391:H391"/>
    <mergeCell ref="A392:D392"/>
    <mergeCell ref="E392:H392"/>
    <mergeCell ref="E390:H390"/>
    <mergeCell ref="A388:D388"/>
    <mergeCell ref="E388:H388"/>
    <mergeCell ref="E389:H389"/>
    <mergeCell ref="A381:D381"/>
    <mergeCell ref="E308:H308"/>
    <mergeCell ref="E309:H309"/>
    <mergeCell ref="E310:H310"/>
    <mergeCell ref="E311:H311"/>
    <mergeCell ref="K15:P15"/>
    <mergeCell ref="K29:P29"/>
    <mergeCell ref="A291:D291"/>
    <mergeCell ref="E291:H291"/>
    <mergeCell ref="A289:D289"/>
    <mergeCell ref="E289:H289"/>
    <mergeCell ref="A287:D287"/>
    <mergeCell ref="A278:D278"/>
    <mergeCell ref="E278:H278"/>
    <mergeCell ref="E287:H287"/>
    <mergeCell ref="A283:D283"/>
    <mergeCell ref="A284:D284"/>
    <mergeCell ref="A285:D285"/>
    <mergeCell ref="E283:H283"/>
    <mergeCell ref="E284:H284"/>
    <mergeCell ref="E285:H285"/>
    <mergeCell ref="K68:P68"/>
    <mergeCell ref="K83:P83"/>
    <mergeCell ref="K97:P97"/>
    <mergeCell ref="B154:E154"/>
    <mergeCell ref="E280:H280"/>
    <mergeCell ref="A280:D280"/>
    <mergeCell ref="A281:D281"/>
    <mergeCell ref="A273:H273"/>
    <mergeCell ref="A2:B2"/>
    <mergeCell ref="B201:E201"/>
    <mergeCell ref="F201:I201"/>
    <mergeCell ref="R201:U201"/>
    <mergeCell ref="N201:Q201"/>
    <mergeCell ref="R154:U154"/>
    <mergeCell ref="R155:U155"/>
    <mergeCell ref="R156:U156"/>
    <mergeCell ref="E276:H276"/>
    <mergeCell ref="E277:H277"/>
    <mergeCell ref="A128:H128"/>
    <mergeCell ref="D13:D14"/>
    <mergeCell ref="C13:C14"/>
    <mergeCell ref="E13:E14"/>
    <mergeCell ref="F13:F14"/>
    <mergeCell ref="G13:G14"/>
    <mergeCell ref="A275:D275"/>
    <mergeCell ref="E275:H275"/>
    <mergeCell ref="A274:D274"/>
    <mergeCell ref="E274:H274"/>
    <mergeCell ref="V154:Y154"/>
    <mergeCell ref="V155:Y155"/>
    <mergeCell ref="V156:Y156"/>
    <mergeCell ref="B200:I200"/>
    <mergeCell ref="N200:U200"/>
    <mergeCell ref="B155:E155"/>
    <mergeCell ref="B156:E156"/>
    <mergeCell ref="F154:I154"/>
    <mergeCell ref="F155:I155"/>
    <mergeCell ref="F156:I156"/>
    <mergeCell ref="J154:M154"/>
    <mergeCell ref="J155:M155"/>
    <mergeCell ref="J156:M156"/>
    <mergeCell ref="N154:Q154"/>
    <mergeCell ref="N155:Q155"/>
    <mergeCell ref="N156:Q156"/>
    <mergeCell ref="A317:D317"/>
    <mergeCell ref="A318:D318"/>
    <mergeCell ref="A319:D319"/>
    <mergeCell ref="E317:H317"/>
    <mergeCell ref="E318:H318"/>
    <mergeCell ref="E319:H319"/>
    <mergeCell ref="A326:D326"/>
    <mergeCell ref="E326:H326"/>
    <mergeCell ref="E292:H292"/>
    <mergeCell ref="E293:H293"/>
    <mergeCell ref="E301:H301"/>
    <mergeCell ref="A292:D292"/>
    <mergeCell ref="A293:D293"/>
    <mergeCell ref="A301:D301"/>
    <mergeCell ref="A304:D304"/>
    <mergeCell ref="E304:H304"/>
    <mergeCell ref="A305:D305"/>
    <mergeCell ref="E303:H303"/>
    <mergeCell ref="E305:H305"/>
    <mergeCell ref="A320:D320"/>
    <mergeCell ref="E313:H313"/>
    <mergeCell ref="A313:D313"/>
    <mergeCell ref="A316:D316"/>
    <mergeCell ref="A324:H324"/>
    <mergeCell ref="A361:D361"/>
    <mergeCell ref="E334:H334"/>
    <mergeCell ref="E335:H335"/>
    <mergeCell ref="E336:H336"/>
    <mergeCell ref="E337:H337"/>
    <mergeCell ref="A334:D334"/>
    <mergeCell ref="A335:D335"/>
    <mergeCell ref="A336:D336"/>
    <mergeCell ref="A337:D337"/>
    <mergeCell ref="E345:H345"/>
    <mergeCell ref="E346:H346"/>
    <mergeCell ref="E347:H347"/>
    <mergeCell ref="E348:H348"/>
    <mergeCell ref="E349:H349"/>
    <mergeCell ref="A362:D362"/>
    <mergeCell ref="A363:D363"/>
    <mergeCell ref="A364:D364"/>
    <mergeCell ref="A365:D365"/>
    <mergeCell ref="A366:D366"/>
    <mergeCell ref="A367:D367"/>
    <mergeCell ref="A368:D368"/>
    <mergeCell ref="A369:D369"/>
    <mergeCell ref="A370:D370"/>
    <mergeCell ref="A371:D371"/>
    <mergeCell ref="A372:D372"/>
    <mergeCell ref="A373:D373"/>
    <mergeCell ref="A374:D374"/>
    <mergeCell ref="A376:D376"/>
    <mergeCell ref="A377:D377"/>
    <mergeCell ref="A378:D378"/>
    <mergeCell ref="E361:H361"/>
    <mergeCell ref="E362:H362"/>
    <mergeCell ref="E363:H363"/>
    <mergeCell ref="E364:H364"/>
    <mergeCell ref="E365:H365"/>
    <mergeCell ref="E366:H366"/>
    <mergeCell ref="E367:H367"/>
    <mergeCell ref="E368:H368"/>
    <mergeCell ref="E369:H369"/>
    <mergeCell ref="E370:H370"/>
    <mergeCell ref="E371:H371"/>
    <mergeCell ref="E372:H372"/>
    <mergeCell ref="E373:H373"/>
    <mergeCell ref="E374:H374"/>
    <mergeCell ref="E376:H376"/>
    <mergeCell ref="E377:H377"/>
    <mergeCell ref="E378:H378"/>
  </mergeCells>
  <phoneticPr fontId="60" type="noConversion"/>
  <printOptions horizontalCentered="1"/>
  <pageMargins left="0.23622047244094491" right="0.23622047244094491" top="0.43307086614173229" bottom="0.23622047244094491" header="0" footer="0"/>
  <pageSetup paperSize="9" scale="64" fitToHeight="2" orientation="portrait" horizontalDpi="2400" verticalDpi="2400" r:id="rId1"/>
  <rowBreaks count="1" manualBreakCount="1">
    <brk id="301"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tabColor rgb="FF002855"/>
  </sheetPr>
  <dimension ref="A1:HY208"/>
  <sheetViews>
    <sheetView showGridLines="0" showRowColHeaders="0" zoomScaleNormal="100" zoomScaleSheetLayoutView="100" workbookViewId="0">
      <selection activeCell="H3" sqref="H3"/>
    </sheetView>
  </sheetViews>
  <sheetFormatPr baseColWidth="10" defaultColWidth="0" defaultRowHeight="19.5" customHeight="1" zeroHeight="1" x14ac:dyDescent="0.5"/>
  <cols>
    <col min="1" max="1" width="30.59765625" style="37" customWidth="1"/>
    <col min="2" max="2" width="2.59765625" style="1" customWidth="1"/>
    <col min="3" max="3" width="14.59765625" style="1" customWidth="1"/>
    <col min="4" max="4" width="14.8984375" style="1" customWidth="1"/>
    <col min="5" max="7" width="12.59765625" style="1" customWidth="1"/>
    <col min="8" max="8" width="13.09765625" style="1" customWidth="1"/>
    <col min="9" max="9" width="12.19921875" style="142" customWidth="1"/>
    <col min="10" max="10" width="0.69921875" style="100" customWidth="1"/>
    <col min="11" max="11" width="4.59765625" style="1" hidden="1" customWidth="1"/>
    <col min="12" max="13" width="52.59765625" style="100" hidden="1" customWidth="1"/>
    <col min="14" max="14" width="21.3984375" style="1" hidden="1" customWidth="1"/>
    <col min="15" max="185" width="9" style="1" hidden="1" customWidth="1"/>
    <col min="186" max="233" width="9" style="19" hidden="1" customWidth="1"/>
    <col min="234" max="16384" width="9" style="1" hidden="1"/>
  </cols>
  <sheetData>
    <row r="1" spans="1:233" ht="160.5" customHeight="1" thickBot="1" x14ac:dyDescent="0.55000000000000004">
      <c r="A1" s="190"/>
      <c r="B1" s="190"/>
      <c r="C1" s="190"/>
      <c r="D1" s="190"/>
      <c r="E1" s="190"/>
      <c r="F1" s="190"/>
      <c r="G1" s="191"/>
      <c r="H1" s="190"/>
      <c r="I1" s="190"/>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row>
    <row r="2" spans="1:233" ht="19.8" thickTop="1" x14ac:dyDescent="0.5">
      <c r="A2" s="1"/>
      <c r="B2" s="101" t="s">
        <v>0</v>
      </c>
      <c r="C2" s="172" t="str">
        <f>IF(ApplName="","",ApplName)</f>
        <v/>
      </c>
      <c r="D2" s="21"/>
      <c r="E2" s="21"/>
      <c r="F2" s="21"/>
      <c r="H2" s="101" t="s">
        <v>385</v>
      </c>
      <c r="I2" s="128">
        <f ca="1">TODAY()</f>
        <v>46029</v>
      </c>
    </row>
    <row r="3" spans="1:233" ht="19.2" x14ac:dyDescent="0.5">
      <c r="A3" s="1"/>
      <c r="B3" s="101" t="s">
        <v>1</v>
      </c>
      <c r="C3" s="172" t="str">
        <f>IF(AgtName="","",AgtName)</f>
        <v/>
      </c>
      <c r="D3" s="21"/>
      <c r="E3" s="21"/>
      <c r="F3" s="21"/>
      <c r="G3" s="21"/>
      <c r="H3" s="21"/>
      <c r="I3" s="21"/>
    </row>
    <row r="4" spans="1:233" ht="19.2" x14ac:dyDescent="0.5">
      <c r="A4" s="1"/>
      <c r="B4" s="101" t="s">
        <v>216</v>
      </c>
      <c r="C4" s="171" t="str">
        <f>Country</f>
        <v>Ecuador Zona 2</v>
      </c>
      <c r="D4" s="5"/>
      <c r="E4" s="5"/>
      <c r="F4" s="5"/>
      <c r="G4" s="5"/>
      <c r="I4" s="1"/>
    </row>
    <row r="5" spans="1:233" ht="19.5" customHeight="1" x14ac:dyDescent="0.5">
      <c r="A5" s="1"/>
      <c r="I5" s="1"/>
    </row>
    <row r="6" spans="1:233" ht="19.2" x14ac:dyDescent="0.5">
      <c r="A6" s="1"/>
      <c r="B6" s="101" t="s">
        <v>4</v>
      </c>
      <c r="C6" s="172">
        <f>IF(ApplAge="","",ApplAge)</f>
        <v>37</v>
      </c>
      <c r="F6" s="101" t="s">
        <v>6</v>
      </c>
      <c r="G6" s="172">
        <f>IF(NumChild="","",NumChild)</f>
        <v>3</v>
      </c>
      <c r="I6" s="1"/>
    </row>
    <row r="7" spans="1:233" ht="19.2" x14ac:dyDescent="0.5">
      <c r="A7" s="1"/>
      <c r="B7" s="101" t="s">
        <v>5</v>
      </c>
      <c r="C7" s="172" t="str">
        <f>IF(SpcAge="","",SpcAge)</f>
        <v/>
      </c>
      <c r="D7" s="118"/>
      <c r="F7" s="5"/>
      <c r="I7" s="1"/>
    </row>
    <row r="8" spans="1:233" ht="19.2" x14ac:dyDescent="0.5">
      <c r="A8" s="1"/>
      <c r="D8" s="118"/>
      <c r="F8" s="5"/>
      <c r="I8" s="1"/>
    </row>
    <row r="9" spans="1:233" ht="19.2" x14ac:dyDescent="0.5">
      <c r="A9" s="1"/>
      <c r="B9" s="101" t="s">
        <v>386</v>
      </c>
      <c r="C9" s="172" t="str">
        <f>RiderTrans</f>
        <v>No</v>
      </c>
      <c r="F9" s="170"/>
      <c r="G9" s="171"/>
      <c r="I9" s="1"/>
    </row>
    <row r="10" spans="1:233" ht="19.8" thickBot="1" x14ac:dyDescent="0.55000000000000004">
      <c r="A10" s="194"/>
      <c r="B10" s="192" t="s">
        <v>220</v>
      </c>
      <c r="C10" s="193" t="str">
        <f>RiderPlus</f>
        <v>No</v>
      </c>
      <c r="D10" s="190"/>
      <c r="E10" s="190"/>
      <c r="F10" s="190"/>
      <c r="G10" s="190"/>
      <c r="H10" s="190"/>
      <c r="I10" s="190"/>
    </row>
    <row r="11" spans="1:233" ht="19.8" thickTop="1" x14ac:dyDescent="0.5">
      <c r="A11" s="1"/>
      <c r="G11" s="102"/>
      <c r="H11" s="102"/>
      <c r="I11" s="102"/>
    </row>
    <row r="12" spans="1:233" ht="22.5" customHeight="1" x14ac:dyDescent="0.5">
      <c r="A12" s="103" t="s">
        <v>36</v>
      </c>
      <c r="B12" s="104"/>
      <c r="C12" s="105"/>
      <c r="D12" s="105"/>
      <c r="E12" s="105"/>
      <c r="F12" s="105"/>
      <c r="G12" s="105"/>
      <c r="H12" s="105"/>
      <c r="I12" s="157"/>
    </row>
    <row r="13" spans="1:233" ht="19.8" x14ac:dyDescent="0.5">
      <c r="A13" s="106" t="s">
        <v>42</v>
      </c>
      <c r="B13" s="107"/>
      <c r="C13" s="108" t="s">
        <v>387</v>
      </c>
      <c r="D13" s="108" t="s">
        <v>388</v>
      </c>
      <c r="E13" s="108">
        <v>2000</v>
      </c>
      <c r="F13" s="108">
        <v>5000</v>
      </c>
      <c r="G13" s="109">
        <v>10000</v>
      </c>
      <c r="H13" s="155">
        <v>20000</v>
      </c>
      <c r="I13" s="110">
        <v>50000</v>
      </c>
    </row>
    <row r="14" spans="1:233" ht="19.8" x14ac:dyDescent="0.5">
      <c r="A14" s="111" t="s">
        <v>43</v>
      </c>
      <c r="B14" s="112"/>
      <c r="C14" s="113">
        <v>1000</v>
      </c>
      <c r="D14" s="113">
        <v>2000</v>
      </c>
      <c r="E14" s="113">
        <v>3000</v>
      </c>
      <c r="F14" s="114">
        <v>5000</v>
      </c>
      <c r="G14" s="114">
        <v>10000</v>
      </c>
      <c r="H14" s="156">
        <v>20000</v>
      </c>
      <c r="I14" s="115">
        <v>50000</v>
      </c>
    </row>
    <row r="15" spans="1:233" ht="22.5" customHeight="1" x14ac:dyDescent="0.5">
      <c r="A15" s="103" t="s">
        <v>389</v>
      </c>
      <c r="B15" s="104"/>
      <c r="C15" s="947" t="s">
        <v>390</v>
      </c>
      <c r="D15" s="948"/>
      <c r="E15" s="948"/>
      <c r="F15" s="948"/>
      <c r="G15" s="948"/>
      <c r="H15" s="948"/>
      <c r="I15" s="948"/>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row>
    <row r="16" spans="1:233" ht="19.2" x14ac:dyDescent="0.5">
      <c r="A16" s="27" t="s">
        <v>391</v>
      </c>
      <c r="B16" s="63"/>
      <c r="C16" s="77">
        <f ca="1">'ABSOLUTE VIP '!$C$28</f>
        <v>35895.589999999997</v>
      </c>
      <c r="D16" s="35" t="s">
        <v>51</v>
      </c>
      <c r="E16" s="35" t="s">
        <v>51</v>
      </c>
      <c r="F16" s="77">
        <f ca="1">'ABSOLUTE VIP '!$D$28</f>
        <v>12324.32</v>
      </c>
      <c r="G16" s="77">
        <f ca="1">'ABSOLUTE VIP '!$E$28</f>
        <v>9821.8700000000008</v>
      </c>
      <c r="H16" s="77">
        <f ca="1">'ABSOLUTE VIP '!$F$28</f>
        <v>7562.63</v>
      </c>
      <c r="I16" s="268">
        <f ca="1">'ABSOLUTE VIP '!$G$28</f>
        <v>5747.6</v>
      </c>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row>
    <row r="17" spans="1:13" s="1" customFormat="1" ht="19.2" x14ac:dyDescent="0.5">
      <c r="A17" s="37" t="s">
        <v>392</v>
      </c>
      <c r="B17" s="49"/>
      <c r="C17" s="38">
        <f ca="1">'ABSOLUTE VIP '!$C$42</f>
        <v>19024.650000000001</v>
      </c>
      <c r="D17" s="148" t="s">
        <v>51</v>
      </c>
      <c r="E17" s="148" t="s">
        <v>51</v>
      </c>
      <c r="F17" s="38">
        <f ca="1">'ABSOLUTE VIP '!$D$42</f>
        <v>6532.5</v>
      </c>
      <c r="G17" s="38">
        <f ca="1">'ABSOLUTE VIP '!$E$42</f>
        <v>5205.91</v>
      </c>
      <c r="H17" s="38">
        <f ca="1">'ABSOLUTE VIP '!$F$42</f>
        <v>4007.94</v>
      </c>
      <c r="I17" s="39">
        <f ca="1">'ABSOLUTE VIP '!$G$42</f>
        <v>3046.16</v>
      </c>
      <c r="J17" s="100"/>
      <c r="L17" s="100"/>
      <c r="M17" s="100"/>
    </row>
    <row r="18" spans="1:13" s="1" customFormat="1" ht="19.5" customHeight="1" x14ac:dyDescent="0.5">
      <c r="A18" s="37" t="s">
        <v>393</v>
      </c>
      <c r="B18" s="49"/>
      <c r="C18" s="38">
        <f ca="1">'ABSOLUTE VIP '!$C$54</f>
        <v>9692.23</v>
      </c>
      <c r="D18" s="148" t="s">
        <v>51</v>
      </c>
      <c r="E18" s="148" t="s">
        <v>51</v>
      </c>
      <c r="F18" s="38">
        <f ca="1">'ABSOLUTE VIP '!$D$54</f>
        <v>3327.56</v>
      </c>
      <c r="G18" s="38">
        <f ca="1">'ABSOLUTE VIP '!$E$54</f>
        <v>2651.2</v>
      </c>
      <c r="H18" s="38">
        <f ca="1">'ABSOLUTE VIP '!$F$54</f>
        <v>2041.16</v>
      </c>
      <c r="I18" s="39">
        <f ca="1">'ABSOLUTE VIP '!$G$54</f>
        <v>1551.72</v>
      </c>
      <c r="J18" s="100"/>
      <c r="L18" s="100"/>
      <c r="M18" s="100"/>
    </row>
    <row r="19" spans="1:13" s="1" customFormat="1" ht="19.5" customHeight="1" x14ac:dyDescent="0.5">
      <c r="A19" s="37" t="s">
        <v>394</v>
      </c>
      <c r="B19" s="49"/>
      <c r="C19" s="38">
        <f ca="1">'ABSOLUTE VIP '!$C$66</f>
        <v>2989.88</v>
      </c>
      <c r="D19" s="148" t="s">
        <v>51</v>
      </c>
      <c r="E19" s="148" t="s">
        <v>51</v>
      </c>
      <c r="F19" s="38">
        <f ca="1">'ABSOLUTE VIP '!$D$66</f>
        <v>1027.1199999999999</v>
      </c>
      <c r="G19" s="38">
        <f ca="1">'ABSOLUTE VIP '!$E$66</f>
        <v>818.07</v>
      </c>
      <c r="H19" s="38">
        <f ca="1">'ABSOLUTE VIP '!$F$66</f>
        <v>629.13</v>
      </c>
      <c r="I19" s="39">
        <f ca="1">'ABSOLUTE VIP '!$G$66</f>
        <v>478.39</v>
      </c>
      <c r="J19" s="100"/>
      <c r="L19" s="100"/>
      <c r="M19" s="100"/>
    </row>
    <row r="20" spans="1:13" s="1" customFormat="1" ht="19.5" customHeight="1" x14ac:dyDescent="0.5">
      <c r="A20" s="116" t="s">
        <v>395</v>
      </c>
      <c r="B20" s="269"/>
      <c r="C20" s="129">
        <f ca="1">'UNIVERSAL VIP'!$C$28</f>
        <v>17701.07</v>
      </c>
      <c r="D20" s="129">
        <f ca="1">'UNIVERSAL VIP'!$D$28</f>
        <v>12700.19</v>
      </c>
      <c r="E20" s="129">
        <f ca="1">'UNIVERSAL VIP'!$E$28</f>
        <v>10793.71</v>
      </c>
      <c r="F20" s="129">
        <f ca="1">'UNIVERSAL VIP'!$F$28</f>
        <v>9605.7999999999993</v>
      </c>
      <c r="G20" s="129">
        <f ca="1">'UNIVERSAL VIP'!$G$28</f>
        <v>7429.97</v>
      </c>
      <c r="H20" s="129">
        <f ca="1">'UNIVERSAL VIP'!$H$28</f>
        <v>5769.71</v>
      </c>
      <c r="I20" s="158">
        <f ca="1">'UNIVERSAL VIP'!$I$28</f>
        <v>4383.8100000000004</v>
      </c>
      <c r="J20" s="100"/>
      <c r="L20" s="100"/>
      <c r="M20" s="100"/>
    </row>
    <row r="21" spans="1:13" s="1" customFormat="1" ht="19.5" customHeight="1" x14ac:dyDescent="0.5">
      <c r="A21" s="116" t="s">
        <v>396</v>
      </c>
      <c r="B21" s="200"/>
      <c r="C21" s="129">
        <f ca="1">'UNIVERSAL VIP'!$C$81</f>
        <v>8851.0400000000009</v>
      </c>
      <c r="D21" s="129">
        <f ca="1">'UNIVERSAL VIP'!$D$81</f>
        <v>6350.6</v>
      </c>
      <c r="E21" s="129">
        <f ca="1">'UNIVERSAL VIP'!$E$81</f>
        <v>5397.86</v>
      </c>
      <c r="F21" s="129">
        <f ca="1">'UNIVERSAL VIP'!$F$81</f>
        <v>4803.91</v>
      </c>
      <c r="G21" s="129">
        <f ca="1">'UNIVERSAL VIP'!$G$81</f>
        <v>3715.49</v>
      </c>
      <c r="H21" s="129">
        <f ca="1">'UNIVERSAL VIP'!$H$81</f>
        <v>2885.36</v>
      </c>
      <c r="I21" s="158">
        <f ca="1">'UNIVERSAL VIP'!$I$81</f>
        <v>2191.91</v>
      </c>
      <c r="J21" s="100"/>
      <c r="L21" s="100"/>
      <c r="M21" s="100"/>
    </row>
    <row r="22" spans="1:13" s="1" customFormat="1" ht="19.5" customHeight="1" x14ac:dyDescent="0.5">
      <c r="A22" s="116" t="s">
        <v>397</v>
      </c>
      <c r="B22" s="200"/>
      <c r="C22" s="129">
        <f ca="1">'UNIVERSAL VIP'!$C$96</f>
        <v>4426.0200000000004</v>
      </c>
      <c r="D22" s="129">
        <f ca="1">'UNIVERSAL VIP'!$D$96</f>
        <v>3174.8</v>
      </c>
      <c r="E22" s="129">
        <f ca="1">'UNIVERSAL VIP'!$E$96</f>
        <v>2698.43</v>
      </c>
      <c r="F22" s="129">
        <f ca="1">'UNIVERSAL VIP'!$F$96</f>
        <v>2400.9499999999998</v>
      </c>
      <c r="G22" s="129">
        <f ca="1">'UNIVERSAL VIP'!$G$96</f>
        <v>1858.25</v>
      </c>
      <c r="H22" s="129">
        <f ca="1">'UNIVERSAL VIP'!$H$96</f>
        <v>1443.18</v>
      </c>
      <c r="I22" s="158">
        <f ca="1">'UNIVERSAL VIP'!$I$96</f>
        <v>1096.46</v>
      </c>
      <c r="J22" s="100"/>
      <c r="L22" s="100"/>
      <c r="M22" s="100"/>
    </row>
    <row r="23" spans="1:13" s="1" customFormat="1" ht="19.5" customHeight="1" x14ac:dyDescent="0.5">
      <c r="A23" s="116" t="s">
        <v>398</v>
      </c>
      <c r="B23" s="200"/>
      <c r="C23" s="129">
        <f ca="1">'UNIVERSAL VIP'!$C$111</f>
        <v>1474.34</v>
      </c>
      <c r="D23" s="129">
        <f ca="1">'UNIVERSAL VIP'!$D$111</f>
        <v>1058.27</v>
      </c>
      <c r="E23" s="129">
        <f ca="1">'UNIVERSAL VIP'!$E$111</f>
        <v>899.48</v>
      </c>
      <c r="F23" s="129">
        <f ca="1">'UNIVERSAL VIP'!$F$111</f>
        <v>799.99</v>
      </c>
      <c r="G23" s="129">
        <f ca="1">'UNIVERSAL VIP'!$G$111</f>
        <v>618.08000000000004</v>
      </c>
      <c r="H23" s="129">
        <f ca="1">'UNIVERSAL VIP'!$H$111</f>
        <v>480.39</v>
      </c>
      <c r="I23" s="158">
        <f ca="1">'UNIVERSAL VIP'!$I$111</f>
        <v>365.83</v>
      </c>
      <c r="J23" s="100"/>
      <c r="L23" s="100"/>
      <c r="M23" s="100"/>
    </row>
    <row r="24" spans="1:13" s="117" customFormat="1" ht="19.5" customHeight="1" x14ac:dyDescent="0.5">
      <c r="A24" s="37" t="s">
        <v>399</v>
      </c>
      <c r="B24" s="49"/>
      <c r="C24" s="38">
        <f ca="1">'SPECIAL VIP'!$C$28</f>
        <v>8929.43</v>
      </c>
      <c r="D24" s="38">
        <f ca="1">'SPECIAL VIP'!$D$28</f>
        <v>6885.26</v>
      </c>
      <c r="E24" s="38" t="s">
        <v>51</v>
      </c>
      <c r="F24" s="38">
        <f ca="1">'SPECIAL VIP'!$E$28</f>
        <v>5210.93</v>
      </c>
      <c r="G24" s="38">
        <f ca="1">'SPECIAL VIP'!$F$28</f>
        <v>4370.75</v>
      </c>
      <c r="H24" s="38">
        <f ca="1">'SPECIAL VIP'!$G$28</f>
        <v>3576.8</v>
      </c>
      <c r="I24" s="39">
        <f ca="1">'SPECIAL VIP'!$H$28</f>
        <v>2718.53</v>
      </c>
      <c r="J24" s="100"/>
      <c r="L24" s="100"/>
      <c r="M24" s="100"/>
    </row>
    <row r="25" spans="1:13" s="117" customFormat="1" ht="19.5" customHeight="1" x14ac:dyDescent="0.5">
      <c r="A25" s="37" t="s">
        <v>400</v>
      </c>
      <c r="B25" s="201"/>
      <c r="C25" s="38">
        <f ca="1">'SPECIAL VIP'!$C$80</f>
        <v>4465.22</v>
      </c>
      <c r="D25" s="38">
        <f ca="1">'SPECIAL VIP'!$D$80</f>
        <v>3443.14</v>
      </c>
      <c r="E25" s="148" t="s">
        <v>51</v>
      </c>
      <c r="F25" s="38">
        <f ca="1">'SPECIAL VIP'!$E$80</f>
        <v>2605.9699999999998</v>
      </c>
      <c r="G25" s="38">
        <f ca="1">'SPECIAL VIP'!$F$80</f>
        <v>2185.88</v>
      </c>
      <c r="H25" s="38">
        <f ca="1">'SPECIAL VIP'!$G$80</f>
        <v>1788.9</v>
      </c>
      <c r="I25" s="39">
        <f ca="1">'SPECIAL VIP'!$H$80</f>
        <v>1359.77</v>
      </c>
      <c r="J25" s="100"/>
      <c r="L25" s="100"/>
      <c r="M25" s="100"/>
    </row>
    <row r="26" spans="1:13" s="117" customFormat="1" ht="19.5" customHeight="1" x14ac:dyDescent="0.5">
      <c r="A26" s="37" t="s">
        <v>401</v>
      </c>
      <c r="B26" s="201"/>
      <c r="C26" s="38">
        <f ca="1">'SPECIAL VIP'!$C$95</f>
        <v>2232.11</v>
      </c>
      <c r="D26" s="38">
        <f ca="1">'SPECIAL VIP'!$D$95</f>
        <v>1721.57</v>
      </c>
      <c r="E26" s="148" t="s">
        <v>51</v>
      </c>
      <c r="F26" s="38">
        <f ca="1">'SPECIAL VIP'!$E$95</f>
        <v>1302.48</v>
      </c>
      <c r="G26" s="38">
        <f ca="1">'SPECIAL VIP'!$F$95</f>
        <v>1092.44</v>
      </c>
      <c r="H26" s="38">
        <f ca="1">'SPECIAL VIP'!$G$95</f>
        <v>894.45</v>
      </c>
      <c r="I26" s="39">
        <f ca="1">'SPECIAL VIP'!$H$95</f>
        <v>680.39</v>
      </c>
      <c r="J26" s="100"/>
      <c r="L26" s="100"/>
      <c r="M26" s="100"/>
    </row>
    <row r="27" spans="1:13" s="117" customFormat="1" ht="19.5" customHeight="1" x14ac:dyDescent="0.5">
      <c r="A27" s="37" t="s">
        <v>402</v>
      </c>
      <c r="B27" s="201"/>
      <c r="C27" s="38">
        <f ca="1">'SPECIAL VIP'!$C$110</f>
        <v>744.71</v>
      </c>
      <c r="D27" s="38">
        <f ca="1">'SPECIAL VIP'!$D$110</f>
        <v>573.86</v>
      </c>
      <c r="E27" s="148" t="s">
        <v>51</v>
      </c>
      <c r="F27" s="38">
        <f ca="1">'SPECIAL VIP'!$E$110</f>
        <v>434.17</v>
      </c>
      <c r="G27" s="38">
        <f ca="1">'SPECIAL VIP'!$F$110</f>
        <v>363.81</v>
      </c>
      <c r="H27" s="38">
        <f ca="1">'SPECIAL VIP'!$G$110</f>
        <v>298.49</v>
      </c>
      <c r="I27" s="39">
        <f ca="1">'SPECIAL VIP'!$H$110</f>
        <v>226.13</v>
      </c>
      <c r="J27" s="100"/>
      <c r="L27" s="100"/>
      <c r="M27" s="100"/>
    </row>
    <row r="28" spans="1:13" s="117" customFormat="1" ht="19.5" customHeight="1" x14ac:dyDescent="0.5">
      <c r="A28" s="116" t="s">
        <v>403</v>
      </c>
      <c r="B28" s="200"/>
      <c r="C28" s="199">
        <f ca="1">'ACCESS VIP'!$C$28</f>
        <v>6978.72</v>
      </c>
      <c r="D28" s="199">
        <f ca="1">'ACCESS VIP'!$D$28</f>
        <v>5372.73</v>
      </c>
      <c r="E28" s="199" t="s">
        <v>51</v>
      </c>
      <c r="F28" s="199">
        <f ca="1">'ACCESS VIP'!$E$28</f>
        <v>3993.87</v>
      </c>
      <c r="G28" s="199">
        <f ca="1">'ACCESS VIP'!$F$28</f>
        <v>3246.15</v>
      </c>
      <c r="H28" s="199">
        <f ca="1">'ACCESS VIP'!$G$28</f>
        <v>2603.96</v>
      </c>
      <c r="I28" s="423">
        <f ca="1">'ACCESS VIP'!$H$28</f>
        <v>1911.52</v>
      </c>
      <c r="J28" s="100"/>
      <c r="L28" s="100"/>
      <c r="M28" s="100"/>
    </row>
    <row r="29" spans="1:13" s="117" customFormat="1" ht="19.5" customHeight="1" x14ac:dyDescent="0.5">
      <c r="A29" s="116" t="s">
        <v>404</v>
      </c>
      <c r="B29" s="202"/>
      <c r="C29" s="199">
        <f ca="1">'ACCESS VIP'!$C$81</f>
        <v>3489.36</v>
      </c>
      <c r="D29" s="199">
        <f ca="1">'ACCESS VIP'!$D$81</f>
        <v>2686.37</v>
      </c>
      <c r="E29" s="199" t="s">
        <v>51</v>
      </c>
      <c r="F29" s="199">
        <f ca="1">'ACCESS VIP'!$E$81</f>
        <v>1996.94</v>
      </c>
      <c r="G29" s="199">
        <f ca="1">'ACCESS VIP'!$F$81</f>
        <v>1623.08</v>
      </c>
      <c r="H29" s="199">
        <f ca="1">'ACCESS VIP'!$G$81</f>
        <v>1302.48</v>
      </c>
      <c r="I29" s="423">
        <f ca="1">'ACCESS VIP'!$H$81</f>
        <v>956.77</v>
      </c>
      <c r="J29" s="100"/>
      <c r="L29" s="100"/>
      <c r="M29" s="100"/>
    </row>
    <row r="30" spans="1:13" s="117" customFormat="1" ht="19.5" customHeight="1" x14ac:dyDescent="0.5">
      <c r="A30" s="116" t="s">
        <v>405</v>
      </c>
      <c r="B30" s="202"/>
      <c r="C30" s="199">
        <f ca="1">'ACCESS VIP'!$C$95</f>
        <v>1744.69</v>
      </c>
      <c r="D30" s="199">
        <f ca="1">'ACCESS VIP'!$D$95</f>
        <v>1343.69</v>
      </c>
      <c r="E30" s="199" t="s">
        <v>51</v>
      </c>
      <c r="F30" s="199">
        <f ca="1">'ACCESS VIP'!$E$95</f>
        <v>998.97</v>
      </c>
      <c r="G30" s="199">
        <f ca="1">'ACCESS VIP'!$F$95</f>
        <v>812.04</v>
      </c>
      <c r="H30" s="199">
        <f ca="1">'ACCESS VIP'!$G$95</f>
        <v>651.25</v>
      </c>
      <c r="I30" s="423">
        <f ca="1">'ACCESS VIP'!$H$95</f>
        <v>477.38</v>
      </c>
      <c r="J30" s="100"/>
      <c r="L30" s="100"/>
      <c r="M30" s="100"/>
    </row>
    <row r="31" spans="1:13" s="1" customFormat="1" ht="19.5" customHeight="1" x14ac:dyDescent="0.5">
      <c r="A31" s="130" t="s">
        <v>406</v>
      </c>
      <c r="B31" s="203"/>
      <c r="C31" s="270">
        <f ca="1">'ACCESS VIP'!$C$110</f>
        <v>581.9</v>
      </c>
      <c r="D31" s="270">
        <f ca="1">'ACCESS VIP'!$D$110</f>
        <v>447.23</v>
      </c>
      <c r="E31" s="270" t="s">
        <v>51</v>
      </c>
      <c r="F31" s="270">
        <f ca="1">'ACCESS VIP'!$E$110</f>
        <v>332.66</v>
      </c>
      <c r="G31" s="270">
        <f ca="1">'ACCESS VIP'!$F$110</f>
        <v>270.35000000000002</v>
      </c>
      <c r="H31" s="270">
        <f ca="1">'ACCESS VIP'!$G$110</f>
        <v>217.08</v>
      </c>
      <c r="I31" s="424">
        <f ca="1">'ACCESS VIP'!$H$110</f>
        <v>158.80000000000001</v>
      </c>
      <c r="J31" s="100"/>
      <c r="L31" s="100"/>
      <c r="M31" s="100"/>
    </row>
    <row r="32" spans="1:13" s="1" customFormat="1" ht="20.399999999999999" customHeight="1" x14ac:dyDescent="0.5">
      <c r="A32" s="949" t="s">
        <v>407</v>
      </c>
      <c r="B32" s="950"/>
      <c r="C32" s="950"/>
      <c r="D32" s="950"/>
      <c r="E32" s="950"/>
      <c r="F32" s="950"/>
      <c r="G32" s="950"/>
      <c r="H32" s="950"/>
      <c r="I32" s="950"/>
      <c r="J32" s="100"/>
      <c r="L32" s="100"/>
      <c r="M32" s="100"/>
    </row>
    <row r="33" spans="1:13" s="1" customFormat="1" ht="19.5" customHeight="1" x14ac:dyDescent="0.5">
      <c r="A33" s="37"/>
      <c r="I33" s="13" t="str">
        <f>VERSION</f>
        <v>V.01.26.4</v>
      </c>
      <c r="J33" s="100"/>
      <c r="L33" s="100"/>
      <c r="M33" s="100"/>
    </row>
    <row r="34" spans="1:13" s="1" customFormat="1" ht="19.5" hidden="1" customHeight="1" x14ac:dyDescent="0.5">
      <c r="A34" s="37"/>
      <c r="I34" s="142"/>
      <c r="J34" s="100"/>
      <c r="L34" s="100"/>
      <c r="M34" s="100"/>
    </row>
    <row r="35" spans="1:13" s="1" customFormat="1" ht="19.5" hidden="1" customHeight="1" x14ac:dyDescent="0.5">
      <c r="A35" s="37"/>
      <c r="I35" s="142"/>
      <c r="J35" s="100"/>
      <c r="L35" s="100"/>
      <c r="M35" s="100"/>
    </row>
    <row r="36" spans="1:13" s="1" customFormat="1" ht="19.5" hidden="1" customHeight="1" x14ac:dyDescent="0.5">
      <c r="A36" s="37"/>
      <c r="I36" s="142"/>
      <c r="J36" s="100"/>
      <c r="L36" s="100"/>
      <c r="M36" s="100"/>
    </row>
    <row r="37" spans="1:13" s="1" customFormat="1" ht="19.5" hidden="1" customHeight="1" x14ac:dyDescent="0.5">
      <c r="A37" s="37"/>
      <c r="I37" s="142"/>
      <c r="J37" s="100"/>
      <c r="L37" s="100"/>
      <c r="M37" s="100"/>
    </row>
    <row r="38" spans="1:13" s="1" customFormat="1" ht="19.5" hidden="1" customHeight="1" x14ac:dyDescent="0.5">
      <c r="A38" s="37"/>
      <c r="I38" s="142"/>
      <c r="J38" s="100"/>
      <c r="L38" s="100"/>
      <c r="M38" s="100"/>
    </row>
    <row r="39" spans="1:13" s="1" customFormat="1" ht="19.5" hidden="1" customHeight="1" x14ac:dyDescent="0.5">
      <c r="A39" s="37"/>
      <c r="I39" s="142"/>
      <c r="J39" s="100"/>
      <c r="L39" s="100"/>
      <c r="M39" s="100"/>
    </row>
    <row r="40" spans="1:13" s="1" customFormat="1" ht="19.5" hidden="1" customHeight="1" x14ac:dyDescent="0.5">
      <c r="A40" s="37"/>
      <c r="I40" s="142"/>
      <c r="J40" s="100"/>
      <c r="L40" s="100"/>
      <c r="M40" s="100"/>
    </row>
    <row r="41" spans="1:13" s="1" customFormat="1" ht="19.5" hidden="1" customHeight="1" x14ac:dyDescent="0.5">
      <c r="A41" s="37"/>
      <c r="I41" s="142"/>
      <c r="J41" s="100"/>
      <c r="L41" s="100"/>
      <c r="M41" s="100"/>
    </row>
    <row r="42" spans="1:13" s="1" customFormat="1" ht="19.5" hidden="1" customHeight="1" x14ac:dyDescent="0.5">
      <c r="A42" s="37"/>
      <c r="I42" s="142"/>
      <c r="J42" s="100"/>
      <c r="L42" s="100"/>
      <c r="M42" s="100"/>
    </row>
    <row r="43" spans="1:13" s="1" customFormat="1" ht="19.5" hidden="1" customHeight="1" x14ac:dyDescent="0.5">
      <c r="A43" s="37"/>
      <c r="I43" s="142"/>
      <c r="J43" s="100"/>
      <c r="L43" s="100"/>
      <c r="M43" s="100"/>
    </row>
    <row r="44" spans="1:13" s="1" customFormat="1" ht="19.5" hidden="1" customHeight="1" x14ac:dyDescent="0.5">
      <c r="A44" s="37"/>
      <c r="I44" s="142"/>
      <c r="J44" s="100"/>
      <c r="L44" s="100"/>
      <c r="M44" s="100"/>
    </row>
    <row r="45" spans="1:13" s="1" customFormat="1" ht="19.5" hidden="1" customHeight="1" x14ac:dyDescent="0.5">
      <c r="A45" s="37"/>
      <c r="I45" s="142"/>
      <c r="J45" s="100"/>
      <c r="L45" s="100"/>
      <c r="M45" s="100"/>
    </row>
    <row r="46" spans="1:13" s="1" customFormat="1" ht="19.5" hidden="1" customHeight="1" x14ac:dyDescent="0.5">
      <c r="A46" s="37"/>
      <c r="I46" s="142"/>
      <c r="J46" s="100"/>
      <c r="L46" s="100"/>
      <c r="M46" s="100"/>
    </row>
    <row r="47" spans="1:13" s="1" customFormat="1" ht="19.5" hidden="1" customHeight="1" x14ac:dyDescent="0.5">
      <c r="A47" s="37"/>
      <c r="I47" s="142"/>
      <c r="J47" s="100"/>
      <c r="L47" s="100"/>
      <c r="M47" s="100"/>
    </row>
    <row r="48" spans="1:13" s="1" customFormat="1" ht="19.5" hidden="1" customHeight="1" x14ac:dyDescent="0.5">
      <c r="A48" s="37"/>
      <c r="I48" s="142"/>
      <c r="J48" s="100"/>
      <c r="L48" s="100"/>
      <c r="M48" s="100"/>
    </row>
    <row r="49" spans="1:13" s="1" customFormat="1" ht="19.5" hidden="1" customHeight="1" x14ac:dyDescent="0.5">
      <c r="A49" s="37"/>
      <c r="I49" s="142"/>
      <c r="J49" s="100"/>
      <c r="L49" s="100"/>
      <c r="M49" s="100"/>
    </row>
    <row r="50" spans="1:13" s="1" customFormat="1" ht="19.5" hidden="1" customHeight="1" x14ac:dyDescent="0.5">
      <c r="A50" s="37"/>
      <c r="I50" s="142"/>
      <c r="J50" s="100"/>
      <c r="L50" s="100"/>
      <c r="M50" s="100"/>
    </row>
    <row r="51" spans="1:13" s="1" customFormat="1" ht="19.5" hidden="1" customHeight="1" x14ac:dyDescent="0.5">
      <c r="A51" s="37"/>
      <c r="I51" s="142"/>
      <c r="J51" s="100"/>
      <c r="L51" s="100"/>
      <c r="M51" s="100"/>
    </row>
    <row r="52" spans="1:13" s="1" customFormat="1" ht="19.5" hidden="1" customHeight="1" x14ac:dyDescent="0.5">
      <c r="A52" s="37"/>
      <c r="I52" s="142"/>
      <c r="J52" s="100"/>
      <c r="L52" s="100"/>
      <c r="M52" s="100"/>
    </row>
    <row r="53" spans="1:13" s="1" customFormat="1" ht="19.5" hidden="1" customHeight="1" x14ac:dyDescent="0.5">
      <c r="A53" s="37"/>
      <c r="I53" s="142"/>
      <c r="J53" s="100"/>
      <c r="L53" s="100"/>
      <c r="M53" s="100"/>
    </row>
    <row r="54" spans="1:13" s="1" customFormat="1" ht="19.5" hidden="1" customHeight="1" x14ac:dyDescent="0.5">
      <c r="A54" s="37"/>
      <c r="I54" s="142"/>
      <c r="J54" s="100"/>
      <c r="L54" s="100"/>
      <c r="M54" s="100"/>
    </row>
    <row r="55" spans="1:13" s="1" customFormat="1" ht="19.5" hidden="1" customHeight="1" x14ac:dyDescent="0.5">
      <c r="A55" s="37"/>
      <c r="I55" s="142"/>
      <c r="J55" s="100"/>
      <c r="L55" s="100"/>
      <c r="M55" s="100"/>
    </row>
    <row r="56" spans="1:13" s="1" customFormat="1" ht="19.5" hidden="1" customHeight="1" x14ac:dyDescent="0.5">
      <c r="A56" s="37"/>
      <c r="I56" s="142"/>
      <c r="J56" s="100"/>
      <c r="L56" s="100"/>
      <c r="M56" s="100"/>
    </row>
    <row r="57" spans="1:13" s="1" customFormat="1" ht="19.5" hidden="1" customHeight="1" x14ac:dyDescent="0.5">
      <c r="A57" s="37"/>
      <c r="I57" s="142"/>
      <c r="J57" s="100"/>
      <c r="L57" s="100"/>
      <c r="M57" s="100"/>
    </row>
    <row r="58" spans="1:13" s="1" customFormat="1" ht="19.5" hidden="1" customHeight="1" x14ac:dyDescent="0.5">
      <c r="A58" s="37"/>
      <c r="I58" s="142"/>
      <c r="J58" s="100"/>
      <c r="L58" s="100"/>
      <c r="M58" s="100"/>
    </row>
    <row r="59" spans="1:13" s="1" customFormat="1" ht="19.5" hidden="1" customHeight="1" x14ac:dyDescent="0.5">
      <c r="A59" s="37"/>
      <c r="I59" s="142"/>
      <c r="J59" s="100"/>
      <c r="L59" s="100"/>
      <c r="M59" s="100"/>
    </row>
    <row r="60" spans="1:13" s="1" customFormat="1" ht="19.5" hidden="1" customHeight="1" x14ac:dyDescent="0.5">
      <c r="A60" s="37"/>
      <c r="I60" s="142"/>
      <c r="J60" s="100"/>
      <c r="L60" s="100"/>
      <c r="M60" s="100"/>
    </row>
    <row r="61" spans="1:13" s="1" customFormat="1" ht="19.5" hidden="1" customHeight="1" x14ac:dyDescent="0.5">
      <c r="A61" s="37"/>
      <c r="I61" s="142"/>
      <c r="J61" s="100"/>
      <c r="L61" s="100"/>
      <c r="M61" s="100"/>
    </row>
    <row r="62" spans="1:13" s="1" customFormat="1" ht="19.5" hidden="1" customHeight="1" x14ac:dyDescent="0.5">
      <c r="A62" s="37"/>
      <c r="I62" s="142"/>
      <c r="J62" s="100"/>
      <c r="L62" s="100"/>
      <c r="M62" s="100"/>
    </row>
    <row r="63" spans="1:13" s="1" customFormat="1" ht="19.5" hidden="1" customHeight="1" x14ac:dyDescent="0.5">
      <c r="A63" s="37"/>
      <c r="I63" s="142"/>
      <c r="J63" s="100"/>
      <c r="L63" s="100"/>
      <c r="M63" s="100"/>
    </row>
    <row r="64" spans="1:13" s="1" customFormat="1" ht="19.5" hidden="1" customHeight="1" x14ac:dyDescent="0.5">
      <c r="A64" s="37"/>
      <c r="I64" s="142"/>
      <c r="J64" s="100"/>
      <c r="L64" s="100"/>
      <c r="M64" s="100"/>
    </row>
    <row r="65" spans="1:13" s="1" customFormat="1" ht="19.5" hidden="1" customHeight="1" x14ac:dyDescent="0.5">
      <c r="A65" s="37"/>
      <c r="I65" s="142"/>
      <c r="J65" s="100"/>
      <c r="L65" s="100"/>
      <c r="M65" s="100"/>
    </row>
    <row r="66" spans="1:13" s="1" customFormat="1" ht="19.5" hidden="1" customHeight="1" x14ac:dyDescent="0.5">
      <c r="A66" s="37"/>
      <c r="I66" s="142"/>
      <c r="J66" s="100"/>
      <c r="L66" s="100"/>
      <c r="M66" s="100"/>
    </row>
    <row r="67" spans="1:13" s="1" customFormat="1" ht="19.5" hidden="1" customHeight="1" x14ac:dyDescent="0.5">
      <c r="A67" s="37"/>
      <c r="I67" s="142"/>
      <c r="J67" s="100"/>
      <c r="L67" s="100"/>
      <c r="M67" s="100"/>
    </row>
    <row r="68" spans="1:13" s="1" customFormat="1" ht="19.5" hidden="1" customHeight="1" x14ac:dyDescent="0.5">
      <c r="A68" s="37"/>
      <c r="I68" s="142"/>
      <c r="J68" s="100"/>
      <c r="L68" s="100"/>
      <c r="M68" s="100"/>
    </row>
    <row r="69" spans="1:13" s="1" customFormat="1" ht="19.5" hidden="1" customHeight="1" x14ac:dyDescent="0.5">
      <c r="A69" s="37"/>
      <c r="I69" s="142"/>
      <c r="J69" s="100"/>
      <c r="L69" s="100"/>
      <c r="M69" s="100"/>
    </row>
    <row r="70" spans="1:13" s="1" customFormat="1" ht="19.5" hidden="1" customHeight="1" x14ac:dyDescent="0.5">
      <c r="A70" s="37"/>
      <c r="I70" s="142"/>
      <c r="J70" s="100"/>
      <c r="L70" s="100"/>
      <c r="M70" s="100"/>
    </row>
    <row r="71" spans="1:13" s="1" customFormat="1" ht="19.5" hidden="1" customHeight="1" x14ac:dyDescent="0.5">
      <c r="A71" s="37"/>
      <c r="I71" s="142"/>
      <c r="J71" s="100"/>
      <c r="L71" s="100"/>
      <c r="M71" s="100"/>
    </row>
    <row r="72" spans="1:13" s="1" customFormat="1" ht="19.5" hidden="1" customHeight="1" x14ac:dyDescent="0.5">
      <c r="A72" s="37"/>
      <c r="I72" s="142"/>
      <c r="J72" s="100"/>
      <c r="L72" s="100"/>
      <c r="M72" s="100"/>
    </row>
    <row r="73" spans="1:13" s="1" customFormat="1" ht="19.5" hidden="1" customHeight="1" x14ac:dyDescent="0.5">
      <c r="A73" s="37"/>
      <c r="I73" s="142"/>
      <c r="J73" s="100"/>
      <c r="L73" s="100"/>
      <c r="M73" s="100"/>
    </row>
    <row r="74" spans="1:13" s="1" customFormat="1" ht="19.5" hidden="1" customHeight="1" x14ac:dyDescent="0.5">
      <c r="A74" s="37"/>
      <c r="I74" s="142"/>
      <c r="J74" s="100"/>
      <c r="L74" s="100"/>
      <c r="M74" s="100"/>
    </row>
    <row r="75" spans="1:13" s="1" customFormat="1" ht="19.5" hidden="1" customHeight="1" x14ac:dyDescent="0.5">
      <c r="A75" s="37"/>
      <c r="I75" s="142"/>
      <c r="J75" s="100"/>
      <c r="L75" s="100"/>
      <c r="M75" s="100"/>
    </row>
    <row r="76" spans="1:13" s="1" customFormat="1" ht="19.5" hidden="1" customHeight="1" x14ac:dyDescent="0.5">
      <c r="A76" s="37"/>
      <c r="I76" s="142"/>
      <c r="J76" s="100"/>
      <c r="L76" s="100"/>
      <c r="M76" s="100"/>
    </row>
    <row r="77" spans="1:13" s="1" customFormat="1" ht="19.5" hidden="1" customHeight="1" x14ac:dyDescent="0.5">
      <c r="A77" s="37"/>
      <c r="I77" s="142"/>
      <c r="J77" s="100"/>
      <c r="L77" s="100"/>
      <c r="M77" s="100"/>
    </row>
    <row r="78" spans="1:13" s="1" customFormat="1" ht="19.5" hidden="1" customHeight="1" x14ac:dyDescent="0.5">
      <c r="A78" s="37"/>
      <c r="I78" s="142"/>
      <c r="J78" s="100"/>
      <c r="L78" s="100"/>
      <c r="M78" s="100"/>
    </row>
    <row r="79" spans="1:13" s="1" customFormat="1" ht="19.5" hidden="1" customHeight="1" x14ac:dyDescent="0.5">
      <c r="A79" s="37"/>
      <c r="I79" s="142"/>
      <c r="J79" s="100"/>
      <c r="L79" s="100"/>
      <c r="M79" s="100"/>
    </row>
    <row r="80" spans="1:13" s="1" customFormat="1" ht="19.5" hidden="1" customHeight="1" x14ac:dyDescent="0.5">
      <c r="A80" s="37"/>
      <c r="I80" s="142"/>
      <c r="J80" s="100"/>
      <c r="L80" s="100"/>
      <c r="M80" s="100"/>
    </row>
    <row r="81" spans="1:13" s="1" customFormat="1" ht="19.5" hidden="1" customHeight="1" x14ac:dyDescent="0.5">
      <c r="A81" s="37"/>
      <c r="I81" s="142"/>
      <c r="J81" s="100"/>
      <c r="L81" s="100"/>
      <c r="M81" s="100"/>
    </row>
    <row r="82" spans="1:13" s="1" customFormat="1" ht="19.5" hidden="1" customHeight="1" x14ac:dyDescent="0.5">
      <c r="A82" s="37"/>
      <c r="I82" s="142"/>
      <c r="J82" s="100"/>
      <c r="L82" s="100"/>
      <c r="M82" s="100"/>
    </row>
    <row r="83" spans="1:13" s="1" customFormat="1" ht="19.5" hidden="1" customHeight="1" x14ac:dyDescent="0.5">
      <c r="A83" s="37"/>
      <c r="I83" s="142"/>
      <c r="J83" s="100"/>
      <c r="L83" s="100"/>
      <c r="M83" s="100"/>
    </row>
    <row r="84" spans="1:13" s="1" customFormat="1" ht="19.5" hidden="1" customHeight="1" x14ac:dyDescent="0.5">
      <c r="A84" s="37"/>
      <c r="I84" s="142"/>
      <c r="J84" s="100"/>
      <c r="L84" s="100"/>
      <c r="M84" s="100"/>
    </row>
    <row r="85" spans="1:13" s="1" customFormat="1" ht="19.5" hidden="1" customHeight="1" x14ac:dyDescent="0.5">
      <c r="A85" s="37"/>
      <c r="I85" s="142"/>
      <c r="J85" s="100"/>
      <c r="L85" s="100"/>
      <c r="M85" s="100"/>
    </row>
    <row r="86" spans="1:13" s="1" customFormat="1" ht="19.5" hidden="1" customHeight="1" x14ac:dyDescent="0.5">
      <c r="A86" s="37"/>
      <c r="I86" s="142"/>
      <c r="J86" s="100"/>
      <c r="L86" s="100"/>
      <c r="M86" s="100"/>
    </row>
    <row r="87" spans="1:13" s="1" customFormat="1" ht="19.5" hidden="1" customHeight="1" x14ac:dyDescent="0.5">
      <c r="A87" s="37"/>
      <c r="I87" s="142"/>
      <c r="J87" s="100"/>
      <c r="L87" s="100"/>
      <c r="M87" s="100"/>
    </row>
    <row r="88" spans="1:13" s="1" customFormat="1" ht="19.5" hidden="1" customHeight="1" x14ac:dyDescent="0.5">
      <c r="A88" s="37"/>
      <c r="I88" s="142"/>
      <c r="J88" s="100"/>
      <c r="L88" s="100"/>
      <c r="M88" s="100"/>
    </row>
    <row r="89" spans="1:13" s="1" customFormat="1" ht="19.5" hidden="1" customHeight="1" x14ac:dyDescent="0.5">
      <c r="A89" s="37"/>
      <c r="I89" s="142"/>
      <c r="J89" s="100"/>
      <c r="L89" s="100"/>
      <c r="M89" s="100"/>
    </row>
    <row r="90" spans="1:13" s="1" customFormat="1" ht="19.5" hidden="1" customHeight="1" x14ac:dyDescent="0.5">
      <c r="A90" s="37"/>
      <c r="I90" s="142"/>
      <c r="J90" s="100"/>
      <c r="L90" s="100"/>
      <c r="M90" s="100"/>
    </row>
    <row r="91" spans="1:13" s="1" customFormat="1" ht="19.5" hidden="1" customHeight="1" x14ac:dyDescent="0.5">
      <c r="A91" s="37"/>
      <c r="I91" s="142"/>
      <c r="J91" s="100"/>
      <c r="L91" s="100"/>
      <c r="M91" s="100"/>
    </row>
    <row r="92" spans="1:13" s="1" customFormat="1" ht="19.5" hidden="1" customHeight="1" x14ac:dyDescent="0.5">
      <c r="A92" s="37"/>
      <c r="I92" s="142"/>
      <c r="J92" s="100"/>
      <c r="L92" s="100"/>
      <c r="M92" s="100"/>
    </row>
    <row r="93" spans="1:13" s="1" customFormat="1" ht="19.5" hidden="1" customHeight="1" x14ac:dyDescent="0.5">
      <c r="A93" s="37"/>
      <c r="I93" s="142"/>
      <c r="J93" s="100"/>
      <c r="L93" s="100"/>
      <c r="M93" s="100"/>
    </row>
    <row r="94" spans="1:13" s="1" customFormat="1" ht="19.5" hidden="1" customHeight="1" x14ac:dyDescent="0.5">
      <c r="A94" s="37"/>
      <c r="I94" s="142"/>
      <c r="J94" s="100"/>
      <c r="L94" s="100"/>
      <c r="M94" s="100"/>
    </row>
    <row r="95" spans="1:13" s="1" customFormat="1" ht="19.5" hidden="1" customHeight="1" x14ac:dyDescent="0.5">
      <c r="A95" s="37"/>
      <c r="I95" s="142"/>
      <c r="J95" s="100"/>
      <c r="L95" s="100"/>
      <c r="M95" s="100"/>
    </row>
    <row r="96" spans="1:13" s="1" customFormat="1" ht="19.5" hidden="1" customHeight="1" x14ac:dyDescent="0.5">
      <c r="A96" s="37"/>
      <c r="I96" s="142"/>
      <c r="J96" s="100"/>
      <c r="L96" s="100"/>
      <c r="M96" s="100"/>
    </row>
    <row r="97" spans="1:13" s="1" customFormat="1" ht="19.5" hidden="1" customHeight="1" x14ac:dyDescent="0.5">
      <c r="A97" s="37"/>
      <c r="I97" s="142"/>
      <c r="J97" s="100"/>
      <c r="L97" s="100"/>
      <c r="M97" s="100"/>
    </row>
    <row r="98" spans="1:13" s="1" customFormat="1" ht="19.5" hidden="1" customHeight="1" x14ac:dyDescent="0.5">
      <c r="A98" s="37"/>
      <c r="I98" s="142"/>
      <c r="J98" s="100"/>
      <c r="L98" s="100"/>
      <c r="M98" s="100"/>
    </row>
    <row r="99" spans="1:13" s="1" customFormat="1" ht="19.5" hidden="1" customHeight="1" x14ac:dyDescent="0.5">
      <c r="A99" s="37"/>
      <c r="I99" s="142"/>
      <c r="J99" s="100"/>
      <c r="L99" s="100"/>
      <c r="M99" s="100"/>
    </row>
    <row r="100" spans="1:13" s="1" customFormat="1" ht="19.5" hidden="1" customHeight="1" x14ac:dyDescent="0.5">
      <c r="A100" s="37"/>
      <c r="I100" s="142"/>
      <c r="J100" s="100"/>
      <c r="L100" s="100"/>
      <c r="M100" s="100"/>
    </row>
    <row r="101" spans="1:13" s="1" customFormat="1" ht="19.5" hidden="1" customHeight="1" x14ac:dyDescent="0.5">
      <c r="A101" s="37"/>
      <c r="I101" s="142"/>
      <c r="J101" s="100"/>
      <c r="L101" s="100"/>
      <c r="M101" s="100"/>
    </row>
    <row r="102" spans="1:13" s="1" customFormat="1" ht="19.5" hidden="1" customHeight="1" x14ac:dyDescent="0.5">
      <c r="A102" s="37"/>
      <c r="I102" s="142"/>
      <c r="J102" s="100"/>
      <c r="L102" s="100"/>
      <c r="M102" s="100"/>
    </row>
    <row r="103" spans="1:13" s="1" customFormat="1" ht="19.5" hidden="1" customHeight="1" x14ac:dyDescent="0.5">
      <c r="A103" s="37"/>
      <c r="I103" s="142"/>
      <c r="J103" s="100"/>
      <c r="L103" s="100"/>
      <c r="M103" s="100"/>
    </row>
    <row r="104" spans="1:13" s="1" customFormat="1" ht="19.5" hidden="1" customHeight="1" x14ac:dyDescent="0.5">
      <c r="A104" s="37"/>
      <c r="I104" s="142"/>
      <c r="J104" s="100"/>
      <c r="L104" s="100"/>
      <c r="M104" s="100"/>
    </row>
    <row r="105" spans="1:13" s="1" customFormat="1" ht="19.5" hidden="1" customHeight="1" x14ac:dyDescent="0.5">
      <c r="A105" s="37"/>
      <c r="I105" s="142"/>
      <c r="J105" s="100"/>
      <c r="L105" s="100"/>
      <c r="M105" s="100"/>
    </row>
    <row r="106" spans="1:13" s="1" customFormat="1" ht="19.5" hidden="1" customHeight="1" x14ac:dyDescent="0.5">
      <c r="A106" s="37"/>
      <c r="I106" s="142"/>
      <c r="J106" s="100"/>
      <c r="L106" s="100"/>
      <c r="M106" s="100"/>
    </row>
    <row r="107" spans="1:13" s="1" customFormat="1" ht="19.5" hidden="1" customHeight="1" x14ac:dyDescent="0.5">
      <c r="A107" s="37"/>
      <c r="I107" s="142"/>
      <c r="J107" s="100"/>
      <c r="L107" s="100"/>
      <c r="M107" s="100"/>
    </row>
    <row r="108" spans="1:13" s="1" customFormat="1" ht="19.5" hidden="1" customHeight="1" x14ac:dyDescent="0.5">
      <c r="A108" s="37"/>
      <c r="I108" s="142"/>
      <c r="J108" s="100"/>
      <c r="L108" s="100"/>
      <c r="M108" s="100"/>
    </row>
    <row r="109" spans="1:13" s="1" customFormat="1" ht="19.5" hidden="1" customHeight="1" x14ac:dyDescent="0.5">
      <c r="A109" s="37"/>
      <c r="I109" s="142"/>
      <c r="J109" s="100"/>
      <c r="L109" s="100"/>
      <c r="M109" s="100"/>
    </row>
    <row r="110" spans="1:13" s="1" customFormat="1" ht="19.5" hidden="1" customHeight="1" x14ac:dyDescent="0.5">
      <c r="A110" s="37"/>
      <c r="I110" s="142"/>
      <c r="J110" s="100"/>
      <c r="L110" s="100"/>
      <c r="M110" s="100"/>
    </row>
    <row r="111" spans="1:13" s="1" customFormat="1" ht="19.5" hidden="1" customHeight="1" x14ac:dyDescent="0.5">
      <c r="A111" s="37"/>
      <c r="I111" s="142"/>
      <c r="J111" s="100"/>
      <c r="L111" s="100"/>
      <c r="M111" s="100"/>
    </row>
    <row r="112" spans="1:13" s="1" customFormat="1" ht="19.5" hidden="1" customHeight="1" x14ac:dyDescent="0.5">
      <c r="A112" s="37"/>
      <c r="I112" s="142"/>
      <c r="J112" s="100"/>
      <c r="L112" s="100"/>
      <c r="M112" s="100"/>
    </row>
    <row r="113" spans="1:13" s="1" customFormat="1" ht="19.5" hidden="1" customHeight="1" x14ac:dyDescent="0.5">
      <c r="A113" s="37"/>
      <c r="I113" s="142"/>
      <c r="J113" s="100"/>
      <c r="L113" s="100"/>
      <c r="M113" s="100"/>
    </row>
    <row r="114" spans="1:13" s="1" customFormat="1" ht="19.5" hidden="1" customHeight="1" x14ac:dyDescent="0.5">
      <c r="A114" s="37"/>
      <c r="I114" s="142"/>
      <c r="J114" s="100"/>
      <c r="L114" s="100"/>
      <c r="M114" s="100"/>
    </row>
    <row r="115" spans="1:13" s="1" customFormat="1" ht="19.5" hidden="1" customHeight="1" x14ac:dyDescent="0.5">
      <c r="A115" s="37"/>
      <c r="I115" s="142"/>
      <c r="J115" s="100"/>
      <c r="L115" s="100"/>
      <c r="M115" s="100"/>
    </row>
    <row r="116" spans="1:13" s="1" customFormat="1" ht="19.5" hidden="1" customHeight="1" x14ac:dyDescent="0.5">
      <c r="A116" s="37"/>
      <c r="I116" s="142"/>
      <c r="J116" s="100"/>
      <c r="L116" s="100"/>
      <c r="M116" s="100"/>
    </row>
    <row r="117" spans="1:13" s="1" customFormat="1" ht="19.5" hidden="1" customHeight="1" x14ac:dyDescent="0.5">
      <c r="A117" s="37"/>
      <c r="I117" s="142"/>
      <c r="J117" s="100"/>
      <c r="L117" s="100"/>
      <c r="M117" s="100"/>
    </row>
    <row r="118" spans="1:13" s="1" customFormat="1" ht="19.5" hidden="1" customHeight="1" x14ac:dyDescent="0.5">
      <c r="A118" s="37"/>
      <c r="I118" s="142"/>
      <c r="J118" s="100"/>
      <c r="L118" s="100"/>
      <c r="M118" s="100"/>
    </row>
    <row r="119" spans="1:13" s="1" customFormat="1" ht="19.5" hidden="1" customHeight="1" x14ac:dyDescent="0.5">
      <c r="A119" s="37"/>
      <c r="I119" s="142"/>
      <c r="J119" s="100"/>
      <c r="L119" s="100"/>
      <c r="M119" s="100"/>
    </row>
    <row r="120" spans="1:13" s="1" customFormat="1" ht="19.5" hidden="1" customHeight="1" x14ac:dyDescent="0.5">
      <c r="A120" s="37"/>
      <c r="I120" s="142"/>
      <c r="J120" s="100"/>
      <c r="L120" s="100"/>
      <c r="M120" s="100"/>
    </row>
    <row r="121" spans="1:13" s="1" customFormat="1" ht="19.5" hidden="1" customHeight="1" x14ac:dyDescent="0.5">
      <c r="A121" s="37"/>
      <c r="I121" s="142"/>
      <c r="J121" s="100"/>
      <c r="L121" s="100"/>
      <c r="M121" s="100"/>
    </row>
    <row r="122" spans="1:13" s="1" customFormat="1" ht="19.5" hidden="1" customHeight="1" x14ac:dyDescent="0.5">
      <c r="A122" s="37"/>
      <c r="I122" s="142"/>
      <c r="J122" s="100"/>
      <c r="L122" s="100"/>
      <c r="M122" s="100"/>
    </row>
    <row r="123" spans="1:13" s="1" customFormat="1" ht="19.5" hidden="1" customHeight="1" x14ac:dyDescent="0.5">
      <c r="A123" s="37"/>
      <c r="I123" s="142"/>
      <c r="J123" s="100"/>
      <c r="L123" s="100"/>
      <c r="M123" s="100"/>
    </row>
    <row r="124" spans="1:13" s="1" customFormat="1" ht="19.5" hidden="1" customHeight="1" x14ac:dyDescent="0.5">
      <c r="A124" s="37"/>
      <c r="I124" s="142"/>
      <c r="J124" s="100"/>
      <c r="L124" s="100"/>
      <c r="M124" s="100"/>
    </row>
    <row r="125" spans="1:13" s="1" customFormat="1" ht="19.5" hidden="1" customHeight="1" x14ac:dyDescent="0.5">
      <c r="A125" s="37"/>
      <c r="I125" s="142"/>
      <c r="J125" s="100"/>
      <c r="L125" s="100"/>
      <c r="M125" s="100"/>
    </row>
    <row r="126" spans="1:13" s="1" customFormat="1" ht="19.5" hidden="1" customHeight="1" x14ac:dyDescent="0.5">
      <c r="A126" s="37"/>
      <c r="I126" s="142"/>
      <c r="J126" s="100"/>
      <c r="L126" s="100"/>
      <c r="M126" s="100"/>
    </row>
    <row r="127" spans="1:13" s="1" customFormat="1" ht="19.5" hidden="1" customHeight="1" x14ac:dyDescent="0.5">
      <c r="A127" s="37"/>
      <c r="I127" s="142"/>
      <c r="J127" s="100"/>
      <c r="L127" s="100"/>
      <c r="M127" s="100"/>
    </row>
    <row r="128" spans="1:13" s="1" customFormat="1" ht="19.5" hidden="1" customHeight="1" x14ac:dyDescent="0.5">
      <c r="A128" s="37"/>
      <c r="I128" s="142"/>
      <c r="J128" s="100"/>
      <c r="L128" s="100"/>
      <c r="M128" s="100"/>
    </row>
    <row r="129" spans="1:13" s="1" customFormat="1" ht="19.5" hidden="1" customHeight="1" x14ac:dyDescent="0.5">
      <c r="A129" s="37"/>
      <c r="I129" s="142"/>
      <c r="J129" s="100"/>
      <c r="L129" s="100"/>
      <c r="M129" s="100"/>
    </row>
    <row r="130" spans="1:13" s="1" customFormat="1" ht="19.5" hidden="1" customHeight="1" x14ac:dyDescent="0.5">
      <c r="A130" s="37"/>
      <c r="I130" s="142"/>
      <c r="J130" s="100"/>
      <c r="L130" s="100"/>
      <c r="M130" s="100"/>
    </row>
    <row r="131" spans="1:13" s="1" customFormat="1" ht="19.5" hidden="1" customHeight="1" x14ac:dyDescent="0.5">
      <c r="A131" s="37"/>
      <c r="I131" s="142"/>
      <c r="J131" s="100"/>
      <c r="L131" s="100"/>
      <c r="M131" s="100"/>
    </row>
    <row r="132" spans="1:13" s="1" customFormat="1" ht="19.5" hidden="1" customHeight="1" x14ac:dyDescent="0.5">
      <c r="A132" s="37"/>
      <c r="I132" s="142"/>
      <c r="J132" s="100"/>
      <c r="L132" s="100"/>
      <c r="M132" s="100"/>
    </row>
    <row r="133" spans="1:13" s="1" customFormat="1" ht="19.5" hidden="1" customHeight="1" x14ac:dyDescent="0.5">
      <c r="A133" s="37"/>
      <c r="I133" s="142"/>
      <c r="J133" s="100"/>
      <c r="L133" s="100"/>
      <c r="M133" s="100"/>
    </row>
    <row r="134" spans="1:13" s="1" customFormat="1" ht="19.5" hidden="1" customHeight="1" x14ac:dyDescent="0.5">
      <c r="A134" s="37"/>
      <c r="I134" s="142"/>
      <c r="J134" s="100"/>
      <c r="L134" s="100"/>
      <c r="M134" s="100"/>
    </row>
    <row r="135" spans="1:13" s="1" customFormat="1" ht="19.5" hidden="1" customHeight="1" x14ac:dyDescent="0.5">
      <c r="A135" s="37"/>
      <c r="I135" s="142"/>
      <c r="J135" s="100"/>
      <c r="L135" s="100"/>
      <c r="M135" s="100"/>
    </row>
    <row r="136" spans="1:13" s="1" customFormat="1" ht="19.5" hidden="1" customHeight="1" x14ac:dyDescent="0.5">
      <c r="A136" s="37"/>
      <c r="I136" s="142"/>
      <c r="J136" s="100"/>
      <c r="L136" s="100"/>
      <c r="M136" s="100"/>
    </row>
    <row r="137" spans="1:13" s="1" customFormat="1" ht="19.5" hidden="1" customHeight="1" x14ac:dyDescent="0.5">
      <c r="A137" s="37"/>
      <c r="I137" s="142"/>
      <c r="J137" s="100"/>
      <c r="L137" s="100"/>
      <c r="M137" s="100"/>
    </row>
    <row r="138" spans="1:13" s="1" customFormat="1" ht="19.5" hidden="1" customHeight="1" x14ac:dyDescent="0.5">
      <c r="A138" s="37"/>
      <c r="I138" s="142"/>
      <c r="J138" s="100"/>
      <c r="L138" s="100"/>
      <c r="M138" s="100"/>
    </row>
    <row r="139" spans="1:13" s="1" customFormat="1" ht="19.5" hidden="1" customHeight="1" x14ac:dyDescent="0.5">
      <c r="A139" s="37"/>
      <c r="I139" s="142"/>
      <c r="J139" s="100"/>
      <c r="L139" s="100"/>
      <c r="M139" s="100"/>
    </row>
    <row r="140" spans="1:13" s="1" customFormat="1" ht="19.5" hidden="1" customHeight="1" x14ac:dyDescent="0.5">
      <c r="A140" s="37"/>
      <c r="I140" s="142"/>
      <c r="J140" s="100"/>
      <c r="L140" s="100"/>
      <c r="M140" s="100"/>
    </row>
    <row r="141" spans="1:13" s="1" customFormat="1" ht="19.5" hidden="1" customHeight="1" x14ac:dyDescent="0.5">
      <c r="A141" s="37"/>
      <c r="I141" s="142"/>
      <c r="J141" s="100"/>
      <c r="L141" s="100"/>
      <c r="M141" s="100"/>
    </row>
    <row r="142" spans="1:13" s="1" customFormat="1" ht="19.5" hidden="1" customHeight="1" x14ac:dyDescent="0.5">
      <c r="A142" s="37"/>
      <c r="I142" s="142"/>
      <c r="J142" s="100"/>
      <c r="L142" s="100"/>
      <c r="M142" s="100"/>
    </row>
    <row r="143" spans="1:13" s="1" customFormat="1" ht="19.5" hidden="1" customHeight="1" x14ac:dyDescent="0.5">
      <c r="A143" s="37"/>
      <c r="I143" s="142"/>
      <c r="J143" s="100"/>
      <c r="L143" s="100"/>
      <c r="M143" s="100"/>
    </row>
    <row r="144" spans="1:13" s="1" customFormat="1" ht="19.5" hidden="1" customHeight="1" x14ac:dyDescent="0.5">
      <c r="A144" s="37"/>
      <c r="I144" s="142"/>
      <c r="J144" s="100"/>
      <c r="L144" s="100"/>
      <c r="M144" s="100"/>
    </row>
    <row r="145" spans="1:13" s="1" customFormat="1" ht="19.5" hidden="1" customHeight="1" x14ac:dyDescent="0.5">
      <c r="A145" s="37"/>
      <c r="I145" s="142"/>
      <c r="J145" s="100"/>
      <c r="L145" s="100"/>
      <c r="M145" s="100"/>
    </row>
    <row r="146" spans="1:13" s="1" customFormat="1" ht="19.5" hidden="1" customHeight="1" x14ac:dyDescent="0.5">
      <c r="A146" s="37"/>
      <c r="I146" s="142"/>
      <c r="J146" s="100"/>
      <c r="L146" s="100"/>
      <c r="M146" s="100"/>
    </row>
    <row r="147" spans="1:13" s="1" customFormat="1" ht="19.5" hidden="1" customHeight="1" x14ac:dyDescent="0.5">
      <c r="A147" s="37"/>
      <c r="I147" s="142"/>
      <c r="J147" s="100"/>
      <c r="L147" s="100"/>
      <c r="M147" s="100"/>
    </row>
    <row r="148" spans="1:13" s="1" customFormat="1" ht="19.5" hidden="1" customHeight="1" x14ac:dyDescent="0.5">
      <c r="A148" s="37"/>
      <c r="I148" s="142"/>
      <c r="J148" s="100"/>
      <c r="L148" s="100"/>
      <c r="M148" s="100"/>
    </row>
    <row r="149" spans="1:13" s="1" customFormat="1" ht="19.5" hidden="1" customHeight="1" x14ac:dyDescent="0.5">
      <c r="A149" s="37"/>
      <c r="I149" s="142"/>
      <c r="J149" s="100"/>
      <c r="L149" s="100"/>
      <c r="M149" s="100"/>
    </row>
    <row r="150" spans="1:13" s="1" customFormat="1" ht="19.5" hidden="1" customHeight="1" x14ac:dyDescent="0.5">
      <c r="A150" s="37"/>
      <c r="I150" s="142"/>
      <c r="J150" s="100"/>
      <c r="L150" s="100"/>
      <c r="M150" s="100"/>
    </row>
    <row r="151" spans="1:13" s="1" customFormat="1" ht="19.5" hidden="1" customHeight="1" x14ac:dyDescent="0.5">
      <c r="A151" s="37"/>
      <c r="I151" s="142"/>
      <c r="J151" s="100"/>
      <c r="L151" s="100"/>
      <c r="M151" s="100"/>
    </row>
    <row r="152" spans="1:13" s="1" customFormat="1" ht="19.5" hidden="1" customHeight="1" x14ac:dyDescent="0.5">
      <c r="A152" s="37"/>
      <c r="I152" s="142"/>
      <c r="J152" s="100"/>
      <c r="L152" s="100"/>
      <c r="M152" s="100"/>
    </row>
    <row r="153" spans="1:13" s="1" customFormat="1" ht="19.5" hidden="1" customHeight="1" x14ac:dyDescent="0.5">
      <c r="A153" s="37"/>
      <c r="I153" s="142"/>
      <c r="J153" s="100"/>
      <c r="L153" s="100"/>
      <c r="M153" s="100"/>
    </row>
    <row r="154" spans="1:13" s="1" customFormat="1" ht="19.5" hidden="1" customHeight="1" x14ac:dyDescent="0.5">
      <c r="A154" s="37"/>
      <c r="I154" s="142"/>
      <c r="J154" s="100"/>
      <c r="L154" s="100"/>
      <c r="M154" s="100"/>
    </row>
    <row r="155" spans="1:13" s="1" customFormat="1" ht="19.5" hidden="1" customHeight="1" x14ac:dyDescent="0.5">
      <c r="A155" s="37"/>
      <c r="I155" s="142"/>
      <c r="J155" s="100"/>
      <c r="L155" s="100"/>
      <c r="M155" s="100"/>
    </row>
    <row r="156" spans="1:13" s="1" customFormat="1" ht="19.5" hidden="1" customHeight="1" x14ac:dyDescent="0.5">
      <c r="A156" s="37"/>
      <c r="I156" s="142"/>
      <c r="J156" s="100"/>
      <c r="L156" s="100"/>
      <c r="M156" s="100"/>
    </row>
    <row r="157" spans="1:13" s="1" customFormat="1" ht="19.5" hidden="1" customHeight="1" x14ac:dyDescent="0.5">
      <c r="A157" s="37"/>
      <c r="I157" s="142"/>
      <c r="J157" s="100"/>
      <c r="L157" s="100"/>
      <c r="M157" s="100"/>
    </row>
    <row r="158" spans="1:13" s="1" customFormat="1" ht="19.5" hidden="1" customHeight="1" x14ac:dyDescent="0.5">
      <c r="A158" s="37"/>
      <c r="I158" s="142"/>
      <c r="J158" s="100"/>
      <c r="L158" s="100"/>
      <c r="M158" s="100"/>
    </row>
    <row r="159" spans="1:13" s="1" customFormat="1" ht="19.5" hidden="1" customHeight="1" x14ac:dyDescent="0.5">
      <c r="A159" s="37"/>
      <c r="I159" s="142"/>
      <c r="J159" s="100"/>
      <c r="L159" s="100"/>
      <c r="M159" s="100"/>
    </row>
    <row r="160" spans="1:13" s="1" customFormat="1" ht="19.5" hidden="1" customHeight="1" x14ac:dyDescent="0.5">
      <c r="A160" s="37"/>
      <c r="I160" s="142"/>
      <c r="J160" s="100"/>
      <c r="L160" s="100"/>
      <c r="M160" s="100"/>
    </row>
    <row r="161" spans="1:13" s="1" customFormat="1" ht="19.5" hidden="1" customHeight="1" x14ac:dyDescent="0.5">
      <c r="A161" s="37"/>
      <c r="I161" s="142"/>
      <c r="J161" s="100"/>
      <c r="L161" s="100"/>
      <c r="M161" s="100"/>
    </row>
    <row r="162" spans="1:13" s="1" customFormat="1" ht="19.5" hidden="1" customHeight="1" x14ac:dyDescent="0.5">
      <c r="A162" s="37"/>
      <c r="I162" s="142"/>
      <c r="J162" s="100"/>
      <c r="L162" s="100"/>
      <c r="M162" s="100"/>
    </row>
    <row r="163" spans="1:13" s="1" customFormat="1" ht="19.5" hidden="1" customHeight="1" x14ac:dyDescent="0.5">
      <c r="A163" s="37"/>
      <c r="I163" s="142"/>
      <c r="J163" s="100"/>
      <c r="L163" s="100"/>
      <c r="M163" s="100"/>
    </row>
    <row r="164" spans="1:13" s="1" customFormat="1" ht="19.5" hidden="1" customHeight="1" x14ac:dyDescent="0.5">
      <c r="A164" s="37"/>
      <c r="I164" s="142"/>
      <c r="J164" s="100"/>
      <c r="L164" s="100"/>
      <c r="M164" s="100"/>
    </row>
    <row r="165" spans="1:13" s="1" customFormat="1" ht="19.5" hidden="1" customHeight="1" x14ac:dyDescent="0.5">
      <c r="A165" s="37"/>
      <c r="I165" s="142"/>
      <c r="J165" s="100"/>
      <c r="L165" s="100"/>
      <c r="M165" s="100"/>
    </row>
    <row r="166" spans="1:13" s="1" customFormat="1" ht="19.5" hidden="1" customHeight="1" x14ac:dyDescent="0.5">
      <c r="A166" s="37"/>
      <c r="I166" s="142"/>
      <c r="J166" s="100"/>
      <c r="L166" s="100"/>
      <c r="M166" s="100"/>
    </row>
    <row r="167" spans="1:13" s="1" customFormat="1" ht="19.5" hidden="1" customHeight="1" x14ac:dyDescent="0.5">
      <c r="A167" s="37"/>
      <c r="I167" s="142"/>
      <c r="J167" s="100"/>
      <c r="L167" s="100"/>
      <c r="M167" s="100"/>
    </row>
    <row r="168" spans="1:13" s="1" customFormat="1" ht="19.5" hidden="1" customHeight="1" x14ac:dyDescent="0.5">
      <c r="A168" s="37"/>
      <c r="I168" s="142"/>
      <c r="J168" s="100"/>
      <c r="L168" s="100"/>
      <c r="M168" s="100"/>
    </row>
    <row r="169" spans="1:13" s="1" customFormat="1" ht="19.5" hidden="1" customHeight="1" x14ac:dyDescent="0.5">
      <c r="A169" s="37"/>
      <c r="I169" s="142"/>
      <c r="J169" s="100"/>
      <c r="L169" s="100"/>
      <c r="M169" s="100"/>
    </row>
    <row r="170" spans="1:13" s="1" customFormat="1" ht="19.5" hidden="1" customHeight="1" x14ac:dyDescent="0.5">
      <c r="A170" s="37"/>
      <c r="I170" s="142"/>
      <c r="J170" s="100"/>
      <c r="L170" s="100"/>
      <c r="M170" s="100"/>
    </row>
    <row r="171" spans="1:13" s="1" customFormat="1" ht="19.5" hidden="1" customHeight="1" x14ac:dyDescent="0.5">
      <c r="A171" s="37"/>
      <c r="I171" s="142"/>
      <c r="J171" s="100"/>
      <c r="L171" s="100"/>
      <c r="M171" s="100"/>
    </row>
    <row r="172" spans="1:13" s="1" customFormat="1" ht="19.5" hidden="1" customHeight="1" x14ac:dyDescent="0.5">
      <c r="A172" s="37"/>
      <c r="I172" s="142"/>
      <c r="J172" s="100"/>
      <c r="L172" s="100"/>
      <c r="M172" s="100"/>
    </row>
    <row r="173" spans="1:13" s="1" customFormat="1" ht="19.5" hidden="1" customHeight="1" x14ac:dyDescent="0.5">
      <c r="A173" s="37"/>
      <c r="I173" s="142"/>
      <c r="J173" s="100"/>
      <c r="L173" s="100"/>
      <c r="M173" s="100"/>
    </row>
    <row r="174" spans="1:13" s="1" customFormat="1" ht="19.5" hidden="1" customHeight="1" x14ac:dyDescent="0.5">
      <c r="A174" s="37"/>
      <c r="I174" s="142"/>
      <c r="J174" s="100"/>
      <c r="L174" s="100"/>
      <c r="M174" s="100"/>
    </row>
    <row r="175" spans="1:13" s="1" customFormat="1" ht="19.5" hidden="1" customHeight="1" x14ac:dyDescent="0.5">
      <c r="A175" s="37"/>
      <c r="I175" s="142"/>
      <c r="J175" s="100"/>
      <c r="L175" s="100"/>
      <c r="M175" s="100"/>
    </row>
    <row r="176" spans="1:13" s="1" customFormat="1" ht="19.5" hidden="1" customHeight="1" x14ac:dyDescent="0.5">
      <c r="A176" s="37"/>
      <c r="I176" s="142"/>
      <c r="J176" s="100"/>
      <c r="L176" s="100"/>
      <c r="M176" s="100"/>
    </row>
    <row r="177" spans="1:13" s="1" customFormat="1" ht="19.5" hidden="1" customHeight="1" x14ac:dyDescent="0.5">
      <c r="A177" s="37"/>
      <c r="I177" s="142"/>
      <c r="J177" s="100"/>
      <c r="L177" s="100"/>
      <c r="M177" s="100"/>
    </row>
    <row r="178" spans="1:13" s="1" customFormat="1" ht="19.5" hidden="1" customHeight="1" x14ac:dyDescent="0.5">
      <c r="A178" s="37"/>
      <c r="I178" s="142"/>
      <c r="J178" s="100"/>
      <c r="L178" s="100"/>
      <c r="M178" s="100"/>
    </row>
    <row r="179" spans="1:13" s="1" customFormat="1" ht="19.5" hidden="1" customHeight="1" x14ac:dyDescent="0.5">
      <c r="A179" s="37"/>
      <c r="I179" s="142"/>
      <c r="J179" s="100"/>
      <c r="L179" s="100"/>
      <c r="M179" s="100"/>
    </row>
    <row r="180" spans="1:13" s="1" customFormat="1" ht="19.5" hidden="1" customHeight="1" x14ac:dyDescent="0.5">
      <c r="A180" s="37"/>
      <c r="I180" s="142"/>
      <c r="J180" s="100"/>
      <c r="L180" s="100"/>
      <c r="M180" s="100"/>
    </row>
    <row r="181" spans="1:13" s="1" customFormat="1" ht="19.5" hidden="1" customHeight="1" x14ac:dyDescent="0.5">
      <c r="A181" s="37"/>
      <c r="I181" s="142"/>
      <c r="J181" s="100"/>
      <c r="L181" s="100"/>
      <c r="M181" s="100"/>
    </row>
    <row r="182" spans="1:13" s="1" customFormat="1" ht="19.5" hidden="1" customHeight="1" x14ac:dyDescent="0.5">
      <c r="A182" s="37"/>
      <c r="I182" s="142"/>
      <c r="J182" s="100"/>
      <c r="L182" s="100"/>
      <c r="M182" s="100"/>
    </row>
    <row r="183" spans="1:13" s="1" customFormat="1" ht="19.5" hidden="1" customHeight="1" x14ac:dyDescent="0.5">
      <c r="A183" s="37"/>
      <c r="I183" s="142"/>
      <c r="J183" s="100"/>
      <c r="L183" s="100"/>
      <c r="M183" s="100"/>
    </row>
    <row r="184" spans="1:13" s="1" customFormat="1" ht="19.5" hidden="1" customHeight="1" x14ac:dyDescent="0.5">
      <c r="A184" s="37"/>
      <c r="I184" s="142"/>
      <c r="J184" s="100"/>
      <c r="L184" s="100"/>
      <c r="M184" s="100"/>
    </row>
    <row r="185" spans="1:13" s="1" customFormat="1" ht="19.5" hidden="1" customHeight="1" x14ac:dyDescent="0.5">
      <c r="A185" s="37"/>
      <c r="I185" s="142"/>
      <c r="J185" s="100"/>
      <c r="L185" s="100"/>
      <c r="M185" s="100"/>
    </row>
    <row r="186" spans="1:13" s="1" customFormat="1" ht="19.5" hidden="1" customHeight="1" x14ac:dyDescent="0.5">
      <c r="A186" s="37"/>
      <c r="I186" s="142"/>
      <c r="J186" s="100"/>
      <c r="L186" s="100"/>
      <c r="M186" s="100"/>
    </row>
    <row r="187" spans="1:13" s="1" customFormat="1" ht="19.5" hidden="1" customHeight="1" x14ac:dyDescent="0.5">
      <c r="A187" s="37"/>
      <c r="I187" s="142"/>
      <c r="J187" s="100"/>
      <c r="L187" s="100"/>
      <c r="M187" s="100"/>
    </row>
    <row r="188" spans="1:13" s="1" customFormat="1" ht="19.5" hidden="1" customHeight="1" x14ac:dyDescent="0.5">
      <c r="A188" s="37"/>
      <c r="I188" s="142"/>
      <c r="J188" s="100"/>
      <c r="L188" s="100"/>
      <c r="M188" s="100"/>
    </row>
    <row r="189" spans="1:13" s="1" customFormat="1" ht="19.5" hidden="1" customHeight="1" x14ac:dyDescent="0.5">
      <c r="A189" s="37"/>
      <c r="I189" s="142"/>
      <c r="J189" s="100"/>
      <c r="L189" s="100"/>
      <c r="M189" s="100"/>
    </row>
    <row r="190" spans="1:13" s="1" customFormat="1" ht="19.5" hidden="1" customHeight="1" x14ac:dyDescent="0.5">
      <c r="A190" s="37"/>
      <c r="I190" s="142"/>
      <c r="J190" s="100"/>
      <c r="L190" s="100"/>
      <c r="M190" s="100"/>
    </row>
    <row r="191" spans="1:13" s="1" customFormat="1" ht="19.5" hidden="1" customHeight="1" x14ac:dyDescent="0.5">
      <c r="A191" s="37"/>
      <c r="I191" s="142"/>
      <c r="J191" s="100"/>
      <c r="L191" s="100"/>
      <c r="M191" s="100"/>
    </row>
    <row r="192" spans="1:13" s="1" customFormat="1" ht="19.5" hidden="1" customHeight="1" x14ac:dyDescent="0.5">
      <c r="A192" s="37"/>
      <c r="I192" s="142"/>
      <c r="J192" s="100"/>
      <c r="L192" s="100"/>
      <c r="M192" s="100"/>
    </row>
    <row r="193" spans="1:13" s="1" customFormat="1" ht="19.5" hidden="1" customHeight="1" x14ac:dyDescent="0.5">
      <c r="A193" s="37"/>
      <c r="I193" s="142"/>
      <c r="J193" s="100"/>
      <c r="L193" s="100"/>
      <c r="M193" s="100"/>
    </row>
    <row r="194" spans="1:13" s="1" customFormat="1" ht="19.5" hidden="1" customHeight="1" x14ac:dyDescent="0.5">
      <c r="A194" s="37"/>
      <c r="I194" s="142"/>
      <c r="J194" s="100"/>
      <c r="L194" s="100"/>
      <c r="M194" s="100"/>
    </row>
    <row r="195" spans="1:13" s="1" customFormat="1" ht="19.5" hidden="1" customHeight="1" x14ac:dyDescent="0.5">
      <c r="A195" s="37"/>
      <c r="I195" s="142"/>
      <c r="J195" s="100"/>
      <c r="L195" s="100"/>
      <c r="M195" s="100"/>
    </row>
    <row r="196" spans="1:13" s="1" customFormat="1" ht="19.5" hidden="1" customHeight="1" x14ac:dyDescent="0.5">
      <c r="A196" s="37"/>
      <c r="I196" s="142"/>
      <c r="J196" s="100"/>
      <c r="L196" s="100"/>
      <c r="M196" s="100"/>
    </row>
    <row r="197" spans="1:13" s="1" customFormat="1" ht="19.5" hidden="1" customHeight="1" x14ac:dyDescent="0.5">
      <c r="A197" s="37"/>
      <c r="I197" s="142"/>
      <c r="J197" s="100"/>
      <c r="L197" s="100"/>
      <c r="M197" s="100"/>
    </row>
    <row r="198" spans="1:13" s="1" customFormat="1" ht="19.5" hidden="1" customHeight="1" x14ac:dyDescent="0.5">
      <c r="A198" s="37"/>
      <c r="I198" s="142"/>
      <c r="J198" s="100"/>
      <c r="L198" s="100"/>
      <c r="M198" s="100"/>
    </row>
    <row r="199" spans="1:13" s="1" customFormat="1" ht="19.5" hidden="1" customHeight="1" x14ac:dyDescent="0.5">
      <c r="A199" s="37"/>
      <c r="I199" s="142"/>
      <c r="J199" s="100"/>
      <c r="L199" s="100"/>
      <c r="M199" s="100"/>
    </row>
    <row r="200" spans="1:13" s="1" customFormat="1" ht="19.5" hidden="1" customHeight="1" x14ac:dyDescent="0.5">
      <c r="A200" s="37"/>
      <c r="I200" s="142"/>
      <c r="J200" s="100"/>
      <c r="L200" s="100"/>
      <c r="M200" s="100"/>
    </row>
    <row r="201" spans="1:13" s="1" customFormat="1" ht="19.5" hidden="1" customHeight="1" x14ac:dyDescent="0.5">
      <c r="A201" s="37"/>
      <c r="I201" s="142"/>
      <c r="J201" s="100"/>
      <c r="L201" s="100"/>
      <c r="M201" s="100"/>
    </row>
    <row r="202" spans="1:13" s="1" customFormat="1" ht="19.5" hidden="1" customHeight="1" x14ac:dyDescent="0.5">
      <c r="A202" s="37"/>
      <c r="I202" s="142"/>
      <c r="J202" s="100"/>
      <c r="L202" s="100"/>
      <c r="M202" s="100"/>
    </row>
    <row r="203" spans="1:13" s="1" customFormat="1" ht="19.5" hidden="1" customHeight="1" x14ac:dyDescent="0.5">
      <c r="A203" s="37"/>
      <c r="I203" s="142"/>
      <c r="J203" s="100"/>
      <c r="L203" s="100"/>
      <c r="M203" s="100"/>
    </row>
    <row r="204" spans="1:13" s="1" customFormat="1" ht="19.5" hidden="1" customHeight="1" x14ac:dyDescent="0.5">
      <c r="A204" s="37"/>
      <c r="I204" s="142"/>
      <c r="J204" s="100"/>
      <c r="L204" s="100"/>
      <c r="M204" s="100"/>
    </row>
    <row r="205" spans="1:13" s="1" customFormat="1" ht="19.5" hidden="1" customHeight="1" x14ac:dyDescent="0.5">
      <c r="A205" s="37"/>
      <c r="I205" s="142"/>
      <c r="J205" s="100"/>
      <c r="L205" s="100"/>
      <c r="M205" s="100"/>
    </row>
    <row r="206" spans="1:13" s="1" customFormat="1" ht="19.5" hidden="1" customHeight="1" x14ac:dyDescent="0.5">
      <c r="A206" s="37"/>
      <c r="I206" s="142"/>
      <c r="J206" s="100"/>
      <c r="L206" s="100"/>
      <c r="M206" s="100"/>
    </row>
    <row r="207" spans="1:13" s="1" customFormat="1" ht="19.5" hidden="1" customHeight="1" x14ac:dyDescent="0.5">
      <c r="A207" s="37"/>
      <c r="I207" s="142"/>
      <c r="J207" s="100"/>
      <c r="L207" s="100"/>
      <c r="M207" s="100"/>
    </row>
    <row r="208" spans="1:13" s="1" customFormat="1" ht="19.5" hidden="1" customHeight="1" x14ac:dyDescent="0.5">
      <c r="A208" s="37"/>
      <c r="I208" s="142"/>
      <c r="J208" s="100"/>
      <c r="L208" s="100"/>
      <c r="M208" s="100"/>
    </row>
  </sheetData>
  <sheetProtection algorithmName="SHA-512" hashValue="Y+d5acLrTtwd7v7PEwV5or7pV0NTjdMrGBOaQ/koF2izZDmh/Y14kJOKzCjHxBYoctJe3P6G2AzyxNdJsZFNIw==" saltValue="vZ40/6+8uKj73V5XQNHH6A==" spinCount="100000" sheet="1" objects="1" scenarios="1" selectLockedCells="1" selectUnlockedCells="1"/>
  <mergeCells count="2">
    <mergeCell ref="C15:I15"/>
    <mergeCell ref="A32:I32"/>
  </mergeCells>
  <printOptions horizontalCentered="1"/>
  <pageMargins left="0.23622047244094491" right="0.23622047244094491" top="0.74803149606299213" bottom="0.74803149606299213" header="0.31496062992125984" footer="0.31496062992125984"/>
  <pageSetup scale="63" fitToWidth="0" fitToHeight="0" orientation="portrait" horizontalDpi="4294967292" verticalDpi="4294967292"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k D A A B Q S w M E F A A C A A g A G 5 G d U H 3 X U 9 e p A A A A + A A A A B I A H A B D b 2 5 m a W c v U G F j a 2 F n Z S 5 4 b W w g o h g A K K A U A A A A A A A A A A A A A A A A A A A A A A A A A A A A h Y 9 N D o I w G E S v Q r q n L f U H J B 9 l Q d x J Y m J i 3 J J a o R G K o c V y N x c e y S t I o q g 7 l z N 5 k 7 x 5 3 O 6 Q D k 3 t X W V n V K s T F G C K P K l F e 1 S 6 T F B v T 3 6 E U g 7 b Q p y L U n o j r E 0 8 G J W g y t p L T I h z D r s Z b r u S M E o D c s g 3 O 1 H J p v C V N r b Q Q q L P 6 v h / h T j s X z K c 4 X C F F + E y w m w e A J l q y J X + I m w 0 x h T I T w l Z X 9 u + k 1 w a f 5 0 B m S K Q 9 w v + B F B L A w Q U A A I A C A A b k Z 1 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5 G d U C i K R 7 g O A A A A E Q A A A B M A H A B G b 3 J t d W x h c y 9 T Z W N 0 a W 9 u M S 5 t I K I Y A C i g F A A A A A A A A A A A A A A A A A A A A A A A A A A A A C t O T S 7 J z M 9 T C I b Q h t Y A U E s B A i 0 A F A A C A A g A G 5 G d U H 3 X U 9 e p A A A A + A A A A B I A A A A A A A A A A A A A A A A A A A A A A E N v b m Z p Z y 9 Q Y W N r Y W d l L n h t b F B L A Q I t A B Q A A g A I A B u R n V A P y u m r p A A A A O k A A A A T A A A A A A A A A A A A A A A A A P U A A A B b Q 2 9 u d G V u d F 9 U e X B l c 1 0 u e G 1 s U E s B A i 0 A F A A C A A g A G 5 G d U C i K R 7 g O A A A A E Q A A A B M A A A A A A A A A A A A A A A A A 5 g E A A E Z v c m 1 1 b G F z L 1 N l Y 3 R p b 2 4 x L m 1 Q S w U G A A A A A A M A A w D C A A A A Q Q 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M x 2 F A I D b s t A p R Q 1 s X i v u V A A A A A A A g A A A A A A A 2 Y A A M A A A A A Q A A A A B G 4 i a h Q F V K i W b S T j i E 7 L f Q A A A A A E g A A A o A A A A B A A A A C U l C U n u j y 3 R j d 2 t I s e j 8 D 9 U A A A A M + d 0 x b a c T b u F R t W U 4 G R B 5 F n r p R i m S o 0 W h D C j 5 P I 2 v W m H E a 3 a Q g B V Q g M R S y N l P G a k H U d k 5 q a i 7 Z 1 w q A J g 5 P g A P n H X 7 R T 6 h 5 m D N T / N O A A m w q w F A A A A N c o y h t I W N 5 q Z g X t 0 i o f g M 9 z s U k r < / D a t a M a s h u p > 
</file>

<file path=customXml/itemProps1.xml><?xml version="1.0" encoding="utf-8"?>
<ds:datastoreItem xmlns:ds="http://schemas.openxmlformats.org/officeDocument/2006/customXml" ds:itemID="{77C3E578-AE76-4824-BB86-DEC1956121A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24</vt:i4>
      </vt:variant>
    </vt:vector>
  </HeadingPairs>
  <TitlesOfParts>
    <vt:vector size="30" baseType="lpstr">
      <vt:lpstr>Información del Solicitante</vt:lpstr>
      <vt:lpstr>ABSOLUTE VIP </vt:lpstr>
      <vt:lpstr>UNIVERSAL VIP</vt:lpstr>
      <vt:lpstr>SPECIAL VIP</vt:lpstr>
      <vt:lpstr>ACCESS VIP</vt:lpstr>
      <vt:lpstr>Resumen Tarifas Mensuales</vt:lpstr>
      <vt:lpstr>AgtName</vt:lpstr>
      <vt:lpstr>ApplAge</vt:lpstr>
      <vt:lpstr>ApplName</vt:lpstr>
      <vt:lpstr>'ABSOLUTE VIP '!Área_de_impresión</vt:lpstr>
      <vt:lpstr>'ACCESS VIP'!Área_de_impresión</vt:lpstr>
      <vt:lpstr>'Información del Solicitante'!Área_de_impresión</vt:lpstr>
      <vt:lpstr>'SPECIAL VIP'!Área_de_impresión</vt:lpstr>
      <vt:lpstr>'UNIVERSAL VIP'!Área_de_impresión</vt:lpstr>
      <vt:lpstr>Countries</vt:lpstr>
      <vt:lpstr>Country</vt:lpstr>
      <vt:lpstr>NumChild</vt:lpstr>
      <vt:lpstr>NumChild2</vt:lpstr>
      <vt:lpstr>PmntMethod</vt:lpstr>
      <vt:lpstr>Rgn</vt:lpstr>
      <vt:lpstr>RiderMat</vt:lpstr>
      <vt:lpstr>RiderMatern</vt:lpstr>
      <vt:lpstr>RiderPlus</vt:lpstr>
      <vt:lpstr>RiderTrans</vt:lpstr>
      <vt:lpstr>SpcAge</vt:lpstr>
      <vt:lpstr>'ABSOLUTE VIP '!Títulos_a_imprimir</vt:lpstr>
      <vt:lpstr>'ACCESS VIP'!Títulos_a_imprimir</vt:lpstr>
      <vt:lpstr>'SPECIAL VIP'!Títulos_a_imprimir</vt:lpstr>
      <vt:lpstr>'UNIVERSAL VIP'!Títulos_a_imprimir</vt:lpstr>
      <vt:lpstr>VERSION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 Ycaza</dc:creator>
  <cp:keywords/>
  <dc:description/>
  <cp:lastModifiedBy>Carla Loor</cp:lastModifiedBy>
  <cp:revision/>
  <cp:lastPrinted>2025-11-26T15:36:49Z</cp:lastPrinted>
  <dcterms:created xsi:type="dcterms:W3CDTF">2016-03-30T20:53:26Z</dcterms:created>
  <dcterms:modified xsi:type="dcterms:W3CDTF">2026-01-07T20:50:56Z</dcterms:modified>
  <cp:category/>
  <cp:contentStatus/>
</cp:coreProperties>
</file>