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mics-my.sharepoint.com/personal/jgranja_bmicos_com/Documents/Documentos/JFGRANJA/2026/1. COTIZADOR/"/>
    </mc:Choice>
  </mc:AlternateContent>
  <xr:revisionPtr revIDLastSave="0" documentId="8_{A739079B-E3E6-4C1F-9E38-4CF1C86D136A}" xr6:coauthVersionLast="47" xr6:coauthVersionMax="47" xr10:uidLastSave="{00000000-0000-0000-0000-000000000000}"/>
  <workbookProtection workbookAlgorithmName="SHA-512" workbookHashValue="dMCXkrw0IwLoOcBMYQ781QTo3XcXzUDU64RyAOR+lf+AMVDZuMYJnZQckb+OJ/+7cIBIY74mbz6ky1Ul7zMEkg==" workbookSaltValue="R+Rcw5bB/BuhC21h3B+RMw==" workbookSpinCount="100000" lockStructure="1"/>
  <bookViews>
    <workbookView xWindow="28680" yWindow="-120" windowWidth="29040" windowHeight="15720" tabRatio="810" activeTab="1" xr2:uid="{00000000-000D-0000-FFFF-FFFF00000000}"/>
  </bookViews>
  <sheets>
    <sheet name="Datos" sheetId="1" r:id="rId1"/>
    <sheet name="Term95" sheetId="46" r:id="rId2"/>
    <sheet name="Listas" sheetId="50" state="hidden" r:id="rId3"/>
    <sheet name="Tablas" sheetId="52" state="hidden" r:id="rId4"/>
    <sheet name="TablasLB" sheetId="51" state="hidden" r:id="rId5"/>
    <sheet name="CalculosLB" sheetId="48" state="hidden" r:id="rId6"/>
    <sheet name="Calculos" sheetId="49" state="hidden" r:id="rId7"/>
  </sheets>
  <externalReferences>
    <externalReference r:id="rId8"/>
  </externalReferences>
  <definedNames>
    <definedName name="_xlnm._FilterDatabase" localSheetId="2" hidden="1">Listas!$C$1:$C$3</definedName>
    <definedName name="AAA">[1]Listas!$S$2:$T$31</definedName>
    <definedName name="_xlnm.Print_Area" localSheetId="0">Datos!$A$1:$N$35</definedName>
    <definedName name="_xlnm.Print_Area" localSheetId="1">Term95!$A$1:$J$139</definedName>
    <definedName name="columnaCorrecion">Listas!$S$2:$T$31</definedName>
    <definedName name="columnaFumador">Listas!$L$2:$M$3</definedName>
    <definedName name="columnaGenero">Listas!$C$2:$D$3</definedName>
    <definedName name="columnaLogica">Listas!$F$2:$G$3</definedName>
    <definedName name="columnaTermino">Listas!$I$2:$J$6</definedName>
    <definedName name="datosFemenino">Tablas!$B$4:$R$58</definedName>
    <definedName name="datosFemeninoLB">TablasLB!$B$4:$R$58</definedName>
    <definedName name="datosMasculino">Tablas!$A$4:$R$62</definedName>
    <definedName name="datosMasculinoLB">TablasLB!$A$4:$R$62</definedName>
    <definedName name="EDADMAX">Listas!$Q$5</definedName>
    <definedName name="ENCDIF">Listas!$Q$6</definedName>
    <definedName name="ENCDIFESP">Listas!$Q$16</definedName>
    <definedName name="factorSubnormal">Listas!$Y$2:$Y$18</definedName>
    <definedName name="FORMADEPAGO">Listas!$V$2:$V$3</definedName>
    <definedName name="formaPago">Listas!$A$2:$A$4</definedName>
    <definedName name="fumador">Listas!$L$2:$L$3</definedName>
    <definedName name="GADM">Listas!$Q$7</definedName>
    <definedName name="IVA">Listas!$Q$2</definedName>
    <definedName name="LIMMIN">Listas!$Q$12</definedName>
    <definedName name="logico">Listas!$F$2:$F$3</definedName>
    <definedName name="MAXEEDAD">Listas!$Q$9</definedName>
    <definedName name="MINEEDAD">Listas!$Q$8</definedName>
    <definedName name="OTRCC">Listas!$Q$13</definedName>
    <definedName name="OTRCD">Listas!$Q$14</definedName>
    <definedName name="OTRDIFESP">Listas!$Q$15</definedName>
    <definedName name="SEGCAM">Listas!$Q$4</definedName>
    <definedName name="sexo">Listas!$C$2:$C$3</definedName>
    <definedName name="SUMMIN">Listas!$Q$11</definedName>
    <definedName name="SUPBAN">Listas!$Q$3</definedName>
    <definedName name="tablaSubnormal">Listas!$Y$2:$Z$18</definedName>
    <definedName name="TARJETA">Listas!$AB$2:$AB$3</definedName>
    <definedName name="TARMIN">Listas!$Q$10</definedName>
    <definedName name="termino">Listas!$I$2:$I$6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50" l="1"/>
  <c r="BJ18" i="49"/>
  <c r="BJ18" i="48"/>
  <c r="BK18" i="49" l="1"/>
  <c r="A139" i="46"/>
  <c r="A43" i="46"/>
  <c r="A89" i="46"/>
  <c r="BK19" i="49"/>
  <c r="BK20" i="49"/>
  <c r="BK21" i="49"/>
  <c r="BK22" i="49"/>
  <c r="BK23" i="49"/>
  <c r="BK24" i="49"/>
  <c r="BK25" i="49"/>
  <c r="BK26" i="49"/>
  <c r="BK27" i="49"/>
  <c r="BK28" i="49"/>
  <c r="BK29" i="49"/>
  <c r="BK30" i="49"/>
  <c r="BK31" i="49"/>
  <c r="BK32" i="49"/>
  <c r="BK33" i="49"/>
  <c r="BK34" i="49"/>
  <c r="BK35" i="49"/>
  <c r="BK36" i="49"/>
  <c r="BK37" i="49"/>
  <c r="BK38" i="49"/>
  <c r="BK39" i="49"/>
  <c r="BK40" i="49"/>
  <c r="BK41" i="49"/>
  <c r="BK42" i="49"/>
  <c r="BK43" i="49"/>
  <c r="BK44" i="49"/>
  <c r="BK45" i="49"/>
  <c r="BK46" i="49"/>
  <c r="BK47" i="49"/>
  <c r="BK48" i="49"/>
  <c r="BK49" i="49"/>
  <c r="BK50" i="49"/>
  <c r="BK51" i="49"/>
  <c r="BK52" i="49"/>
  <c r="BK53" i="49"/>
  <c r="BK54" i="49"/>
  <c r="BK55" i="49"/>
  <c r="BK56" i="49"/>
  <c r="BK57" i="49"/>
  <c r="BK58" i="49"/>
  <c r="BK59" i="49"/>
  <c r="BK60" i="49"/>
  <c r="BK61" i="49"/>
  <c r="BK62" i="49"/>
  <c r="BK63" i="49"/>
  <c r="BK64" i="49"/>
  <c r="BK65" i="49"/>
  <c r="BK66" i="49"/>
  <c r="BK67" i="49"/>
  <c r="BK68" i="49"/>
  <c r="BK69" i="49"/>
  <c r="BK70" i="49"/>
  <c r="BK71" i="49"/>
  <c r="BK72" i="49"/>
  <c r="BK73" i="49"/>
  <c r="BK74" i="49"/>
  <c r="BK75" i="49"/>
  <c r="BK76" i="49"/>
  <c r="BK77" i="49"/>
  <c r="BK78" i="49"/>
  <c r="BK79" i="49"/>
  <c r="BK80" i="49"/>
  <c r="BK81" i="49"/>
  <c r="BK82" i="49"/>
  <c r="BK83" i="49"/>
  <c r="BK84" i="49"/>
  <c r="BK85" i="49"/>
  <c r="BK86" i="49"/>
  <c r="BK87" i="49"/>
  <c r="BK88" i="49"/>
  <c r="BK89" i="49"/>
  <c r="BK90" i="49"/>
  <c r="BK91" i="49"/>
  <c r="BK92" i="49"/>
  <c r="BK93" i="49"/>
  <c r="BK94" i="49"/>
  <c r="BK95" i="49"/>
  <c r="BK96" i="49"/>
  <c r="BK97" i="49"/>
  <c r="BK98" i="49"/>
  <c r="BK99" i="49"/>
  <c r="BK100" i="49"/>
  <c r="BK101" i="49"/>
  <c r="BK102" i="49"/>
  <c r="BK103" i="49"/>
  <c r="BK104" i="49"/>
  <c r="BK105" i="49"/>
  <c r="BK106" i="49"/>
  <c r="BK107" i="49"/>
  <c r="BK108" i="49"/>
  <c r="BK109" i="49"/>
  <c r="BK110" i="49"/>
  <c r="BK111" i="49"/>
  <c r="BK112" i="49"/>
  <c r="BK113" i="49"/>
  <c r="BK114" i="49"/>
  <c r="BK115" i="49"/>
  <c r="P18" i="49"/>
  <c r="O18" i="49"/>
  <c r="BK19" i="48"/>
  <c r="BK20" i="48"/>
  <c r="BK21" i="48"/>
  <c r="BK22" i="48"/>
  <c r="BK23" i="48"/>
  <c r="BK24" i="48"/>
  <c r="BK25" i="48"/>
  <c r="BK26" i="48"/>
  <c r="BK27" i="48"/>
  <c r="BK28" i="48"/>
  <c r="BK29" i="48"/>
  <c r="BK30" i="48"/>
  <c r="BK31" i="48"/>
  <c r="BK32" i="48"/>
  <c r="BK33" i="48"/>
  <c r="BK34" i="48"/>
  <c r="BK35" i="48"/>
  <c r="BK36" i="48"/>
  <c r="BK37" i="48"/>
  <c r="BK38" i="48"/>
  <c r="BK39" i="48"/>
  <c r="BK40" i="48"/>
  <c r="BK41" i="48"/>
  <c r="BK42" i="48"/>
  <c r="BK43" i="48"/>
  <c r="BK44" i="48"/>
  <c r="BK45" i="48"/>
  <c r="BK46" i="48"/>
  <c r="BK47" i="48"/>
  <c r="BK48" i="48"/>
  <c r="BK49" i="48"/>
  <c r="BK50" i="48"/>
  <c r="BK51" i="48"/>
  <c r="BK52" i="48"/>
  <c r="BK53" i="48"/>
  <c r="BK54" i="48"/>
  <c r="BK55" i="48"/>
  <c r="BK56" i="48"/>
  <c r="BK57" i="48"/>
  <c r="BK58" i="48"/>
  <c r="BK59" i="48"/>
  <c r="BK60" i="48"/>
  <c r="BK61" i="48"/>
  <c r="BK62" i="48"/>
  <c r="BK63" i="48"/>
  <c r="BK64" i="48"/>
  <c r="BK65" i="48"/>
  <c r="BK66" i="48"/>
  <c r="BK67" i="48"/>
  <c r="BK68" i="48"/>
  <c r="BK69" i="48"/>
  <c r="BK70" i="48"/>
  <c r="BK71" i="48"/>
  <c r="BK72" i="48"/>
  <c r="BK73" i="48"/>
  <c r="BK74" i="48"/>
  <c r="BK75" i="48"/>
  <c r="BK76" i="48"/>
  <c r="BK77" i="48"/>
  <c r="BK78" i="48"/>
  <c r="BK79" i="48"/>
  <c r="BK80" i="48"/>
  <c r="BK81" i="48"/>
  <c r="BK82" i="48"/>
  <c r="BK83" i="48"/>
  <c r="BK84" i="48"/>
  <c r="BK85" i="48"/>
  <c r="BK86" i="48"/>
  <c r="BK87" i="48"/>
  <c r="BK88" i="48"/>
  <c r="BK89" i="48"/>
  <c r="BK90" i="48"/>
  <c r="BK91" i="48"/>
  <c r="BK92" i="48"/>
  <c r="BK93" i="48"/>
  <c r="BK94" i="48"/>
  <c r="BK95" i="48"/>
  <c r="BK96" i="48"/>
  <c r="BK97" i="48"/>
  <c r="BK98" i="48"/>
  <c r="BK99" i="48"/>
  <c r="BK100" i="48"/>
  <c r="BK101" i="48"/>
  <c r="BK102" i="48"/>
  <c r="BK103" i="48"/>
  <c r="BK104" i="48"/>
  <c r="BK105" i="48"/>
  <c r="BK106" i="48"/>
  <c r="BK107" i="48"/>
  <c r="BK108" i="48"/>
  <c r="BK109" i="48"/>
  <c r="BK110" i="48"/>
  <c r="BK111" i="48"/>
  <c r="BK112" i="48"/>
  <c r="BK113" i="48"/>
  <c r="BK114" i="48"/>
  <c r="BK115" i="48"/>
  <c r="BK18" i="48"/>
  <c r="P10" i="1" l="1"/>
  <c r="M11" i="1"/>
  <c r="B2" i="48" s="1"/>
  <c r="C18" i="48" s="1"/>
  <c r="Z115" i="48"/>
  <c r="P115" i="48"/>
  <c r="Z114" i="48"/>
  <c r="P114" i="48"/>
  <c r="Z113" i="48"/>
  <c r="P113" i="48"/>
  <c r="Z112" i="48"/>
  <c r="P112" i="48"/>
  <c r="Z111" i="48"/>
  <c r="P111" i="48"/>
  <c r="Z110" i="48"/>
  <c r="P110" i="48"/>
  <c r="Z109" i="48"/>
  <c r="P109" i="48"/>
  <c r="Z108" i="48"/>
  <c r="P108" i="48"/>
  <c r="Z107" i="48"/>
  <c r="P107" i="48"/>
  <c r="Z106" i="48"/>
  <c r="P106" i="48"/>
  <c r="Z105" i="48"/>
  <c r="P105" i="48"/>
  <c r="Z104" i="48"/>
  <c r="P104" i="48"/>
  <c r="Z103" i="48"/>
  <c r="P103" i="48"/>
  <c r="Z102" i="48"/>
  <c r="P102" i="48"/>
  <c r="Z101" i="48"/>
  <c r="P101" i="48"/>
  <c r="Z100" i="48"/>
  <c r="P100" i="48"/>
  <c r="Z99" i="48"/>
  <c r="P99" i="48"/>
  <c r="Z98" i="48"/>
  <c r="P98" i="48"/>
  <c r="Z97" i="48"/>
  <c r="P97" i="48"/>
  <c r="Z96" i="48"/>
  <c r="P96" i="48"/>
  <c r="Z95" i="48"/>
  <c r="P95" i="48"/>
  <c r="Z94" i="48"/>
  <c r="P94" i="48"/>
  <c r="Z93" i="48"/>
  <c r="P93" i="48"/>
  <c r="Z92" i="48"/>
  <c r="P92" i="48"/>
  <c r="Z91" i="48"/>
  <c r="P91" i="48"/>
  <c r="Z90" i="48"/>
  <c r="P90" i="48"/>
  <c r="Z89" i="48"/>
  <c r="P89" i="48"/>
  <c r="Z88" i="48"/>
  <c r="P88" i="48"/>
  <c r="Z87" i="48"/>
  <c r="P87" i="48"/>
  <c r="Z86" i="48"/>
  <c r="P86" i="48"/>
  <c r="Z85" i="48"/>
  <c r="P85" i="48"/>
  <c r="Z84" i="48"/>
  <c r="P84" i="48"/>
  <c r="Z83" i="48"/>
  <c r="P83" i="48"/>
  <c r="Z82" i="48"/>
  <c r="P82" i="48"/>
  <c r="Z81" i="48"/>
  <c r="P81" i="48"/>
  <c r="Z80" i="48"/>
  <c r="P80" i="48"/>
  <c r="Z79" i="48"/>
  <c r="P79" i="48"/>
  <c r="Z78" i="48"/>
  <c r="P78" i="48"/>
  <c r="Z77" i="48"/>
  <c r="P77" i="48"/>
  <c r="Z76" i="48"/>
  <c r="P76" i="48"/>
  <c r="Z75" i="48"/>
  <c r="P75" i="48"/>
  <c r="Z74" i="48"/>
  <c r="P74" i="48"/>
  <c r="Z73" i="48"/>
  <c r="P73" i="48"/>
  <c r="Z72" i="48"/>
  <c r="P72" i="48"/>
  <c r="Z71" i="48"/>
  <c r="P71" i="48"/>
  <c r="Z70" i="48"/>
  <c r="P70" i="48"/>
  <c r="Z69" i="48"/>
  <c r="P69" i="48"/>
  <c r="Z68" i="48"/>
  <c r="P68" i="48"/>
  <c r="Z67" i="48"/>
  <c r="P67" i="48"/>
  <c r="Z66" i="48"/>
  <c r="P66" i="48"/>
  <c r="Z65" i="48"/>
  <c r="P65" i="48"/>
  <c r="Z64" i="48"/>
  <c r="P64" i="48"/>
  <c r="Z63" i="48"/>
  <c r="P63" i="48"/>
  <c r="Z62" i="48"/>
  <c r="P62" i="48"/>
  <c r="Z61" i="48"/>
  <c r="P61" i="48"/>
  <c r="Z60" i="48"/>
  <c r="P60" i="48"/>
  <c r="Z59" i="48"/>
  <c r="P59" i="48"/>
  <c r="Z58" i="48"/>
  <c r="P58" i="48"/>
  <c r="Z57" i="48"/>
  <c r="P57" i="48"/>
  <c r="Z56" i="48"/>
  <c r="P56" i="48"/>
  <c r="Z55" i="48"/>
  <c r="P55" i="48"/>
  <c r="Z54" i="48"/>
  <c r="P54" i="48"/>
  <c r="Z53" i="48"/>
  <c r="P53" i="48"/>
  <c r="Z52" i="48"/>
  <c r="P52" i="48"/>
  <c r="Z51" i="48"/>
  <c r="P51" i="48"/>
  <c r="Z50" i="48"/>
  <c r="P50" i="48"/>
  <c r="Z49" i="48"/>
  <c r="P49" i="48"/>
  <c r="Z48" i="48"/>
  <c r="P48" i="48"/>
  <c r="Z47" i="48"/>
  <c r="P47" i="48"/>
  <c r="Z46" i="48"/>
  <c r="P46" i="48"/>
  <c r="Z45" i="48"/>
  <c r="P45" i="48"/>
  <c r="Z44" i="48"/>
  <c r="P44" i="48"/>
  <c r="Z43" i="48"/>
  <c r="P43" i="48"/>
  <c r="Z42" i="48"/>
  <c r="P42" i="48"/>
  <c r="Z41" i="48"/>
  <c r="P41" i="48"/>
  <c r="Z40" i="48"/>
  <c r="P40" i="48"/>
  <c r="Z39" i="48"/>
  <c r="P39" i="48"/>
  <c r="Z38" i="48"/>
  <c r="P38" i="48"/>
  <c r="Z37" i="48"/>
  <c r="P37" i="48"/>
  <c r="Z36" i="48"/>
  <c r="P36" i="48"/>
  <c r="Z35" i="48"/>
  <c r="P35" i="48"/>
  <c r="Z34" i="48"/>
  <c r="P34" i="48"/>
  <c r="Z33" i="48"/>
  <c r="P33" i="48"/>
  <c r="Z32" i="48"/>
  <c r="P32" i="48"/>
  <c r="Z31" i="48"/>
  <c r="P31" i="48"/>
  <c r="Z30" i="48"/>
  <c r="P30" i="48"/>
  <c r="Z29" i="48"/>
  <c r="P29" i="48"/>
  <c r="Z28" i="48"/>
  <c r="P28" i="48"/>
  <c r="Z27" i="48"/>
  <c r="P27" i="48"/>
  <c r="Z26" i="48"/>
  <c r="P26" i="48"/>
  <c r="Z25" i="48"/>
  <c r="P25" i="48"/>
  <c r="Z24" i="48"/>
  <c r="P24" i="48"/>
  <c r="Z23" i="48"/>
  <c r="P23" i="48"/>
  <c r="Z22" i="48"/>
  <c r="P22" i="48"/>
  <c r="Z21" i="48"/>
  <c r="P21" i="48"/>
  <c r="Z20" i="48"/>
  <c r="P20" i="48"/>
  <c r="Z19" i="48"/>
  <c r="P19" i="48"/>
  <c r="Z18" i="48"/>
  <c r="P18" i="48"/>
  <c r="Y18" i="48"/>
  <c r="O18" i="48"/>
  <c r="Z115" i="49"/>
  <c r="P115" i="49"/>
  <c r="Z114" i="49"/>
  <c r="P114" i="49"/>
  <c r="Z113" i="49"/>
  <c r="P113" i="49"/>
  <c r="Z112" i="49"/>
  <c r="P112" i="49"/>
  <c r="Z111" i="49"/>
  <c r="P111" i="49"/>
  <c r="Z110" i="49"/>
  <c r="P110" i="49"/>
  <c r="Z109" i="49"/>
  <c r="P109" i="49"/>
  <c r="Z108" i="49"/>
  <c r="P108" i="49"/>
  <c r="Z107" i="49"/>
  <c r="P107" i="49"/>
  <c r="Z106" i="49"/>
  <c r="P106" i="49"/>
  <c r="Z105" i="49"/>
  <c r="P105" i="49"/>
  <c r="Z104" i="49"/>
  <c r="P104" i="49"/>
  <c r="Z103" i="49"/>
  <c r="P103" i="49"/>
  <c r="Z102" i="49"/>
  <c r="P102" i="49"/>
  <c r="Z101" i="49"/>
  <c r="P101" i="49"/>
  <c r="Z100" i="49"/>
  <c r="P100" i="49"/>
  <c r="Z99" i="49"/>
  <c r="P99" i="49"/>
  <c r="Z98" i="49"/>
  <c r="P98" i="49"/>
  <c r="Z97" i="49"/>
  <c r="P97" i="49"/>
  <c r="Z96" i="49"/>
  <c r="P96" i="49"/>
  <c r="Z95" i="49"/>
  <c r="P95" i="49"/>
  <c r="Z94" i="49"/>
  <c r="P94" i="49"/>
  <c r="Z93" i="49"/>
  <c r="P93" i="49"/>
  <c r="Z92" i="49"/>
  <c r="P92" i="49"/>
  <c r="Z91" i="49"/>
  <c r="P91" i="49"/>
  <c r="Z90" i="49"/>
  <c r="P90" i="49"/>
  <c r="Z89" i="49"/>
  <c r="P89" i="49"/>
  <c r="Z88" i="49"/>
  <c r="P88" i="49"/>
  <c r="Z87" i="49"/>
  <c r="P87" i="49"/>
  <c r="Z86" i="49"/>
  <c r="P86" i="49"/>
  <c r="Z85" i="49"/>
  <c r="P85" i="49"/>
  <c r="Z84" i="49"/>
  <c r="P84" i="49"/>
  <c r="Z83" i="49"/>
  <c r="P83" i="49"/>
  <c r="Z82" i="49"/>
  <c r="P82" i="49"/>
  <c r="Z81" i="49"/>
  <c r="P81" i="49"/>
  <c r="Z80" i="49"/>
  <c r="P80" i="49"/>
  <c r="Z79" i="49"/>
  <c r="P79" i="49"/>
  <c r="Z78" i="49"/>
  <c r="P78" i="49"/>
  <c r="Z77" i="49"/>
  <c r="P77" i="49"/>
  <c r="Z76" i="49"/>
  <c r="P76" i="49"/>
  <c r="Z75" i="49"/>
  <c r="P75" i="49"/>
  <c r="Z74" i="49"/>
  <c r="P74" i="49"/>
  <c r="Z73" i="49"/>
  <c r="P73" i="49"/>
  <c r="Z72" i="49"/>
  <c r="P72" i="49"/>
  <c r="Z71" i="49"/>
  <c r="P71" i="49"/>
  <c r="Z70" i="49"/>
  <c r="P70" i="49"/>
  <c r="Z69" i="49"/>
  <c r="P69" i="49"/>
  <c r="Z68" i="49"/>
  <c r="P68" i="49"/>
  <c r="Z67" i="49"/>
  <c r="P67" i="49"/>
  <c r="Z66" i="49"/>
  <c r="P66" i="49"/>
  <c r="Z65" i="49"/>
  <c r="P65" i="49"/>
  <c r="Z64" i="49"/>
  <c r="P64" i="49"/>
  <c r="Z63" i="49"/>
  <c r="P63" i="49"/>
  <c r="Z62" i="49"/>
  <c r="P62" i="49"/>
  <c r="Z61" i="49"/>
  <c r="P61" i="49"/>
  <c r="Z60" i="49"/>
  <c r="P60" i="49"/>
  <c r="Z59" i="49"/>
  <c r="P59" i="49"/>
  <c r="Z58" i="49"/>
  <c r="P58" i="49"/>
  <c r="Z57" i="49"/>
  <c r="P57" i="49"/>
  <c r="Z56" i="49"/>
  <c r="P56" i="49"/>
  <c r="Z55" i="49"/>
  <c r="P55" i="49"/>
  <c r="Z54" i="49"/>
  <c r="P54" i="49"/>
  <c r="Z53" i="49"/>
  <c r="P53" i="49"/>
  <c r="Z52" i="49"/>
  <c r="P52" i="49"/>
  <c r="Z51" i="49"/>
  <c r="P51" i="49"/>
  <c r="Z50" i="49"/>
  <c r="P50" i="49"/>
  <c r="Z49" i="49"/>
  <c r="P49" i="49"/>
  <c r="Z48" i="49"/>
  <c r="P48" i="49"/>
  <c r="Z47" i="49"/>
  <c r="P47" i="49"/>
  <c r="Z46" i="49"/>
  <c r="P46" i="49"/>
  <c r="Z45" i="49"/>
  <c r="P45" i="49"/>
  <c r="Z44" i="49"/>
  <c r="P44" i="49"/>
  <c r="Z43" i="49"/>
  <c r="P43" i="49"/>
  <c r="Z42" i="49"/>
  <c r="P42" i="49"/>
  <c r="Z41" i="49"/>
  <c r="P41" i="49"/>
  <c r="Z40" i="49"/>
  <c r="P40" i="49"/>
  <c r="Z39" i="49"/>
  <c r="P39" i="49"/>
  <c r="Z38" i="49"/>
  <c r="P38" i="49"/>
  <c r="Z37" i="49"/>
  <c r="P37" i="49"/>
  <c r="Z36" i="49"/>
  <c r="P36" i="49"/>
  <c r="Z35" i="49"/>
  <c r="P35" i="49"/>
  <c r="Z34" i="49"/>
  <c r="P34" i="49"/>
  <c r="Z33" i="49"/>
  <c r="P33" i="49"/>
  <c r="Z32" i="49"/>
  <c r="P32" i="49"/>
  <c r="Z31" i="49"/>
  <c r="P31" i="49"/>
  <c r="Z30" i="49"/>
  <c r="P30" i="49"/>
  <c r="Z29" i="49"/>
  <c r="P29" i="49"/>
  <c r="Z28" i="49"/>
  <c r="P28" i="49"/>
  <c r="Z27" i="49"/>
  <c r="P27" i="49"/>
  <c r="Z26" i="49"/>
  <c r="P26" i="49"/>
  <c r="Z25" i="49"/>
  <c r="P25" i="49"/>
  <c r="Z24" i="49"/>
  <c r="P24" i="49"/>
  <c r="Z23" i="49"/>
  <c r="P23" i="49"/>
  <c r="Z22" i="49"/>
  <c r="P22" i="49"/>
  <c r="Z21" i="49"/>
  <c r="P21" i="49"/>
  <c r="Z20" i="49"/>
  <c r="P20" i="49"/>
  <c r="Z19" i="49"/>
  <c r="P19" i="49"/>
  <c r="Z18" i="49"/>
  <c r="Y18" i="49"/>
  <c r="F8" i="49"/>
  <c r="F8" i="48"/>
  <c r="M20" i="1"/>
  <c r="Z18" i="50"/>
  <c r="Z17" i="50"/>
  <c r="Z16" i="50"/>
  <c r="Z15" i="50"/>
  <c r="Z14" i="50"/>
  <c r="Z13" i="50"/>
  <c r="Z12" i="50"/>
  <c r="Z11" i="50"/>
  <c r="Z10" i="50"/>
  <c r="Z9" i="50"/>
  <c r="Z8" i="50"/>
  <c r="Z7" i="50"/>
  <c r="Z6" i="50"/>
  <c r="Z5" i="50"/>
  <c r="Z4" i="50"/>
  <c r="Z3" i="50"/>
  <c r="Z2" i="50"/>
  <c r="C102" i="46"/>
  <c r="F130" i="46"/>
  <c r="F121" i="46"/>
  <c r="E15" i="46"/>
  <c r="C111" i="46"/>
  <c r="C110" i="46"/>
  <c r="C109" i="46"/>
  <c r="C108" i="46"/>
  <c r="C107" i="46"/>
  <c r="C106" i="46"/>
  <c r="F3" i="48"/>
  <c r="B12" i="48"/>
  <c r="C12" i="48" s="1"/>
  <c r="B10" i="48"/>
  <c r="B8" i="48"/>
  <c r="B6" i="48"/>
  <c r="C6" i="48" s="1"/>
  <c r="B4" i="48"/>
  <c r="C4" i="48" s="1"/>
  <c r="F3" i="49"/>
  <c r="B12" i="49"/>
  <c r="C12" i="49" s="1"/>
  <c r="B10" i="49"/>
  <c r="B8" i="49"/>
  <c r="B6" i="49"/>
  <c r="C6" i="49" s="1"/>
  <c r="B4" i="49"/>
  <c r="C4" i="49" s="1"/>
  <c r="F13" i="46"/>
  <c r="C13" i="46"/>
  <c r="A12" i="46"/>
  <c r="G18" i="46"/>
  <c r="BA18" i="48" l="1"/>
  <c r="AI18" i="49"/>
  <c r="G3" i="48"/>
  <c r="G3" i="49"/>
  <c r="B51" i="46"/>
  <c r="B98" i="46"/>
  <c r="BA18" i="49"/>
  <c r="B2" i="49"/>
  <c r="E16" i="46"/>
  <c r="C10" i="49"/>
  <c r="A10" i="46" s="1"/>
  <c r="B99" i="46"/>
  <c r="AR18" i="48"/>
  <c r="C58" i="46"/>
  <c r="AI18" i="48"/>
  <c r="G58" i="46"/>
  <c r="B52" i="46"/>
  <c r="D18" i="48"/>
  <c r="AR18" i="49"/>
  <c r="F1" i="48"/>
  <c r="F9" i="48" s="1"/>
  <c r="C10" i="48"/>
  <c r="B19" i="48"/>
  <c r="BJ19" i="48" s="1"/>
  <c r="C19" i="48"/>
  <c r="D18" i="49" l="1"/>
  <c r="E18" i="49" s="1"/>
  <c r="F18" i="49" s="1"/>
  <c r="J18" i="49" s="1"/>
  <c r="C18" i="49"/>
  <c r="C19" i="49" s="1"/>
  <c r="C20" i="49" s="1"/>
  <c r="C21" i="49" s="1"/>
  <c r="E18" i="48"/>
  <c r="F18" i="48" s="1"/>
  <c r="F1" i="49"/>
  <c r="F9" i="49" s="1"/>
  <c r="A96" i="46"/>
  <c r="A50" i="46" s="1"/>
  <c r="O19" i="48"/>
  <c r="D19" i="48"/>
  <c r="E19" i="48" s="1"/>
  <c r="Y19" i="48"/>
  <c r="AI19" i="48" s="1"/>
  <c r="B20" i="48"/>
  <c r="BJ20" i="48" s="1"/>
  <c r="C20" i="48"/>
  <c r="B19" i="49" l="1"/>
  <c r="D59" i="46"/>
  <c r="C59" i="46"/>
  <c r="F59" i="46"/>
  <c r="G59" i="46"/>
  <c r="D58" i="46"/>
  <c r="J18" i="48"/>
  <c r="I2" i="49" s="1"/>
  <c r="G18" i="48"/>
  <c r="H18" i="48" s="1"/>
  <c r="F19" i="48"/>
  <c r="J19" i="48" s="1"/>
  <c r="AR19" i="48"/>
  <c r="BA19" i="48"/>
  <c r="O20" i="48"/>
  <c r="Y20" i="48"/>
  <c r="BA20" i="48" s="1"/>
  <c r="G60" i="46"/>
  <c r="F60" i="46"/>
  <c r="D60" i="46"/>
  <c r="D20" i="48"/>
  <c r="E20" i="48" s="1"/>
  <c r="C60" i="46"/>
  <c r="C21" i="48"/>
  <c r="B21" i="48"/>
  <c r="BJ21" i="48" s="1"/>
  <c r="C22" i="49"/>
  <c r="B20" i="49" l="1"/>
  <c r="BJ20" i="49" s="1"/>
  <c r="BJ19" i="49"/>
  <c r="O19" i="49"/>
  <c r="D19" i="49"/>
  <c r="E19" i="49" s="1"/>
  <c r="Y19" i="49"/>
  <c r="BA19" i="49" s="1"/>
  <c r="K18" i="48"/>
  <c r="U18" i="48" s="1"/>
  <c r="BF18" i="48" s="1"/>
  <c r="I18" i="48"/>
  <c r="K2" i="48"/>
  <c r="T18" i="48"/>
  <c r="BE18" i="48" s="1"/>
  <c r="G18" i="49"/>
  <c r="G19" i="48"/>
  <c r="H19" i="48" s="1"/>
  <c r="T18" i="49"/>
  <c r="AR20" i="48"/>
  <c r="AI20" i="48"/>
  <c r="F20" i="48"/>
  <c r="J20" i="48" s="1"/>
  <c r="T19" i="48"/>
  <c r="BE19" i="48" s="1"/>
  <c r="C23" i="49"/>
  <c r="B22" i="48"/>
  <c r="BJ22" i="48" s="1"/>
  <c r="C22" i="48"/>
  <c r="Y21" i="48"/>
  <c r="AR21" i="48" s="1"/>
  <c r="O21" i="48"/>
  <c r="D21" i="48"/>
  <c r="E21" i="48" s="1"/>
  <c r="D20" i="49" l="1"/>
  <c r="E20" i="49" s="1"/>
  <c r="B21" i="49"/>
  <c r="BJ21" i="49" s="1"/>
  <c r="Y20" i="49"/>
  <c r="O20" i="49"/>
  <c r="F19" i="49"/>
  <c r="J19" i="49" s="1"/>
  <c r="T19" i="49" s="1"/>
  <c r="BE19" i="49" s="1"/>
  <c r="AI19" i="49"/>
  <c r="AR19" i="49"/>
  <c r="F61" i="46"/>
  <c r="H18" i="49"/>
  <c r="BG18" i="48"/>
  <c r="C61" i="46"/>
  <c r="O21" i="49"/>
  <c r="G61" i="46"/>
  <c r="D61" i="46"/>
  <c r="V18" i="48"/>
  <c r="L18" i="48"/>
  <c r="I3" i="49"/>
  <c r="K3" i="48" s="1"/>
  <c r="AD18" i="48"/>
  <c r="AM18" i="48"/>
  <c r="AV18" i="48"/>
  <c r="G19" i="49"/>
  <c r="H19" i="49" s="1"/>
  <c r="K19" i="49" s="1"/>
  <c r="G20" i="48"/>
  <c r="H20" i="48" s="1"/>
  <c r="K20" i="48" s="1"/>
  <c r="BE18" i="49"/>
  <c r="I4" i="49" s="1"/>
  <c r="K4" i="48" s="1"/>
  <c r="AD18" i="49"/>
  <c r="T20" i="48"/>
  <c r="BE20" i="48" s="1"/>
  <c r="AV18" i="49"/>
  <c r="AM18" i="49"/>
  <c r="BA20" i="49"/>
  <c r="AR20" i="49"/>
  <c r="AI20" i="49"/>
  <c r="AD19" i="48"/>
  <c r="AM19" i="48"/>
  <c r="AV19" i="48"/>
  <c r="BA21" i="48"/>
  <c r="AD19" i="49"/>
  <c r="F21" i="48"/>
  <c r="J21" i="48" s="1"/>
  <c r="AI21" i="48"/>
  <c r="I19" i="48"/>
  <c r="K19" i="48"/>
  <c r="C24" i="49"/>
  <c r="O22" i="48"/>
  <c r="Y22" i="48"/>
  <c r="BA22" i="48" s="1"/>
  <c r="D22" i="48"/>
  <c r="E22" i="48" s="1"/>
  <c r="C23" i="48"/>
  <c r="B23" i="48"/>
  <c r="BJ23" i="48" s="1"/>
  <c r="B22" i="49" l="1"/>
  <c r="BJ22" i="49" s="1"/>
  <c r="D21" i="49"/>
  <c r="F20" i="49"/>
  <c r="J20" i="49" s="1"/>
  <c r="T20" i="49" s="1"/>
  <c r="BE20" i="49" s="1"/>
  <c r="AV19" i="49"/>
  <c r="Y21" i="49"/>
  <c r="AI21" i="49" s="1"/>
  <c r="AM19" i="49"/>
  <c r="O22" i="49"/>
  <c r="C62" i="46"/>
  <c r="I18" i="49"/>
  <c r="K18" i="49"/>
  <c r="J2" i="49" s="1"/>
  <c r="L2" i="48" s="1"/>
  <c r="E21" i="49"/>
  <c r="B23" i="49"/>
  <c r="BJ23" i="49" s="1"/>
  <c r="F62" i="46"/>
  <c r="Y22" i="49"/>
  <c r="AR22" i="49" s="1"/>
  <c r="D62" i="46"/>
  <c r="G62" i="46"/>
  <c r="AR21" i="49"/>
  <c r="W18" i="48"/>
  <c r="X18" i="48"/>
  <c r="G20" i="49"/>
  <c r="H20" i="49" s="1"/>
  <c r="I20" i="49" s="1"/>
  <c r="AM20" i="49"/>
  <c r="AD20" i="49"/>
  <c r="G21" i="48"/>
  <c r="H21" i="48" s="1"/>
  <c r="I21" i="48" s="1"/>
  <c r="L19" i="48"/>
  <c r="L19" i="49"/>
  <c r="M19" i="49" s="1"/>
  <c r="I19" i="49"/>
  <c r="AV20" i="48"/>
  <c r="U19" i="49"/>
  <c r="AW19" i="49" s="1"/>
  <c r="AD20" i="48"/>
  <c r="AM20" i="48"/>
  <c r="I20" i="48"/>
  <c r="U20" i="48"/>
  <c r="BF20" i="48" s="1"/>
  <c r="L20" i="48"/>
  <c r="T21" i="48"/>
  <c r="BE21" i="48" s="1"/>
  <c r="AI22" i="48"/>
  <c r="F22" i="48"/>
  <c r="J22" i="48" s="1"/>
  <c r="AR22" i="48"/>
  <c r="U19" i="48"/>
  <c r="BF19" i="48" s="1"/>
  <c r="BG19" i="48" s="1"/>
  <c r="AW18" i="48"/>
  <c r="AE18" i="48"/>
  <c r="AN18" i="48"/>
  <c r="M18" i="48"/>
  <c r="N18" i="48"/>
  <c r="B24" i="48"/>
  <c r="BJ24" i="48" s="1"/>
  <c r="C24" i="48"/>
  <c r="Y23" i="48"/>
  <c r="BA23" i="48" s="1"/>
  <c r="D23" i="48"/>
  <c r="E23" i="48" s="1"/>
  <c r="O23" i="48"/>
  <c r="C25" i="49"/>
  <c r="BA21" i="49" l="1"/>
  <c r="D22" i="49"/>
  <c r="E22" i="49" s="1"/>
  <c r="AV20" i="49"/>
  <c r="Y23" i="49"/>
  <c r="AR23" i="49" s="1"/>
  <c r="L18" i="49"/>
  <c r="U18" i="49"/>
  <c r="BA22" i="49"/>
  <c r="AI22" i="49"/>
  <c r="G63" i="46"/>
  <c r="D23" i="49"/>
  <c r="E23" i="49" s="1"/>
  <c r="C63" i="46"/>
  <c r="F63" i="46"/>
  <c r="O23" i="49"/>
  <c r="D63" i="46"/>
  <c r="F22" i="49"/>
  <c r="J22" i="49" s="1"/>
  <c r="T22" i="49" s="1"/>
  <c r="BE22" i="49" s="1"/>
  <c r="F21" i="49"/>
  <c r="J21" i="49" s="1"/>
  <c r="T21" i="49" s="1"/>
  <c r="B24" i="49"/>
  <c r="BJ24" i="49" s="1"/>
  <c r="K20" i="49"/>
  <c r="L20" i="49" s="1"/>
  <c r="M20" i="49" s="1"/>
  <c r="G22" i="48"/>
  <c r="H22" i="48" s="1"/>
  <c r="BH19" i="48"/>
  <c r="BI19" i="48"/>
  <c r="BH18" i="48"/>
  <c r="BI18" i="48"/>
  <c r="BG20" i="48"/>
  <c r="BI20" i="48" s="1"/>
  <c r="AE19" i="49"/>
  <c r="BF19" i="49"/>
  <c r="BG19" i="49" s="1"/>
  <c r="N19" i="48"/>
  <c r="M19" i="48"/>
  <c r="AN19" i="49"/>
  <c r="N19" i="49"/>
  <c r="Q19" i="49" s="1"/>
  <c r="R19" i="49" s="1"/>
  <c r="S19" i="49" s="1"/>
  <c r="V19" i="49"/>
  <c r="X19" i="49" s="1"/>
  <c r="AQ19" i="49" s="1"/>
  <c r="K21" i="48"/>
  <c r="AN19" i="48"/>
  <c r="AE19" i="48"/>
  <c r="AW19" i="48"/>
  <c r="V19" i="48"/>
  <c r="T22" i="48"/>
  <c r="BE22" i="48" s="1"/>
  <c r="E59" i="46"/>
  <c r="AI23" i="48"/>
  <c r="AR23" i="48"/>
  <c r="F23" i="48"/>
  <c r="J23" i="48" s="1"/>
  <c r="AV21" i="48"/>
  <c r="AM21" i="48"/>
  <c r="AD21" i="48"/>
  <c r="AN20" i="48"/>
  <c r="AW20" i="48"/>
  <c r="AE20" i="48"/>
  <c r="V20" i="48"/>
  <c r="M20" i="48"/>
  <c r="N20" i="48"/>
  <c r="Q18" i="48"/>
  <c r="R18" i="48" s="1"/>
  <c r="S18" i="48" s="1"/>
  <c r="C26" i="49"/>
  <c r="D24" i="48"/>
  <c r="O24" i="48"/>
  <c r="Y24" i="48"/>
  <c r="AR24" i="48" s="1"/>
  <c r="C25" i="48"/>
  <c r="B25" i="48"/>
  <c r="BJ25" i="48" s="1"/>
  <c r="AO18" i="48"/>
  <c r="AF18" i="48"/>
  <c r="AX18" i="48"/>
  <c r="BA23" i="49" l="1"/>
  <c r="AI23" i="49"/>
  <c r="D64" i="46"/>
  <c r="L3" i="49"/>
  <c r="H21" i="46" s="1"/>
  <c r="AN18" i="49"/>
  <c r="J3" i="49"/>
  <c r="L3" i="48" s="1"/>
  <c r="L2" i="49"/>
  <c r="B112" i="46" s="1"/>
  <c r="E58" i="46"/>
  <c r="AE18" i="49"/>
  <c r="AW18" i="49"/>
  <c r="BF18" i="49"/>
  <c r="V18" i="49"/>
  <c r="W18" i="49" s="1"/>
  <c r="M18" i="49"/>
  <c r="N18" i="49"/>
  <c r="F23" i="49"/>
  <c r="J23" i="49" s="1"/>
  <c r="T23" i="49" s="1"/>
  <c r="BE23" i="49" s="1"/>
  <c r="G21" i="49"/>
  <c r="H21" i="49" s="1"/>
  <c r="I21" i="49" s="1"/>
  <c r="G22" i="49"/>
  <c r="H22" i="49" s="1"/>
  <c r="C64" i="46"/>
  <c r="G64" i="46"/>
  <c r="F64" i="46"/>
  <c r="AD22" i="49"/>
  <c r="AV22" i="49"/>
  <c r="E60" i="46"/>
  <c r="D108" i="46" s="1"/>
  <c r="AM22" i="49"/>
  <c r="U20" i="49"/>
  <c r="V20" i="49" s="1"/>
  <c r="X20" i="49" s="1"/>
  <c r="BE21" i="49"/>
  <c r="AD21" i="49"/>
  <c r="AV21" i="49"/>
  <c r="AM21" i="49"/>
  <c r="O24" i="49"/>
  <c r="D24" i="49"/>
  <c r="B25" i="49"/>
  <c r="BJ25" i="49" s="1"/>
  <c r="Y24" i="49"/>
  <c r="BL18" i="48"/>
  <c r="BM18" i="48" s="1"/>
  <c r="BN18" i="48" s="1"/>
  <c r="AF19" i="49"/>
  <c r="BL19" i="48"/>
  <c r="BM19" i="48" s="1"/>
  <c r="BN19" i="48" s="1"/>
  <c r="G23" i="48"/>
  <c r="H23" i="48" s="1"/>
  <c r="AH19" i="49"/>
  <c r="BH20" i="48"/>
  <c r="BL20" i="48" s="1"/>
  <c r="BM20" i="48" s="1"/>
  <c r="BN20" i="48" s="1"/>
  <c r="N20" i="49"/>
  <c r="Q20" i="49" s="1"/>
  <c r="R20" i="49" s="1"/>
  <c r="S20" i="49" s="1"/>
  <c r="BI19" i="49"/>
  <c r="BH19" i="49"/>
  <c r="AZ19" i="49"/>
  <c r="AX19" i="49"/>
  <c r="AO19" i="49"/>
  <c r="W19" i="49"/>
  <c r="AY19" i="49" s="1"/>
  <c r="U21" i="48"/>
  <c r="Q20" i="48"/>
  <c r="R20" i="48" s="1"/>
  <c r="S20" i="48" s="1"/>
  <c r="L21" i="48"/>
  <c r="Q19" i="48"/>
  <c r="R19" i="48" s="1"/>
  <c r="S19" i="48" s="1"/>
  <c r="T23" i="48"/>
  <c r="BE23" i="48" s="1"/>
  <c r="AX20" i="48"/>
  <c r="X20" i="48"/>
  <c r="AF20" i="48"/>
  <c r="AO20" i="48"/>
  <c r="W20" i="48"/>
  <c r="E24" i="48"/>
  <c r="BA24" i="48"/>
  <c r="AV22" i="48"/>
  <c r="AM22" i="48"/>
  <c r="AD22" i="48"/>
  <c r="K22" i="48"/>
  <c r="I22" i="48"/>
  <c r="D107" i="46"/>
  <c r="F107" i="46"/>
  <c r="AF19" i="48"/>
  <c r="X19" i="48"/>
  <c r="AO19" i="48"/>
  <c r="AX19" i="48"/>
  <c r="W19" i="48"/>
  <c r="AI24" i="48"/>
  <c r="AP18" i="48"/>
  <c r="AY18" i="48"/>
  <c r="AG18" i="48"/>
  <c r="AA18" i="48"/>
  <c r="C27" i="49"/>
  <c r="C26" i="48"/>
  <c r="B26" i="48"/>
  <c r="BJ26" i="48" s="1"/>
  <c r="AZ18" i="48"/>
  <c r="AH18" i="48"/>
  <c r="AQ18" i="48"/>
  <c r="O25" i="48"/>
  <c r="D25" i="48"/>
  <c r="E25" i="48" s="1"/>
  <c r="Y25" i="48"/>
  <c r="BA25" i="48" s="1"/>
  <c r="F65" i="46"/>
  <c r="C65" i="46" l="1"/>
  <c r="AO18" i="49"/>
  <c r="D106" i="46"/>
  <c r="F106" i="46"/>
  <c r="E21" i="46"/>
  <c r="N2" i="48"/>
  <c r="K8" i="48" s="1"/>
  <c r="K9" i="48" s="1"/>
  <c r="AF18" i="49"/>
  <c r="AX18" i="49"/>
  <c r="Q18" i="49"/>
  <c r="R18" i="49" s="1"/>
  <c r="S18" i="49" s="1"/>
  <c r="X18" i="49"/>
  <c r="AH18" i="49" s="1"/>
  <c r="J4" i="49"/>
  <c r="L4" i="48" s="1"/>
  <c r="BG18" i="49"/>
  <c r="G23" i="49"/>
  <c r="H23" i="49" s="1"/>
  <c r="K23" i="49" s="1"/>
  <c r="K21" i="49"/>
  <c r="U21" i="49" s="1"/>
  <c r="AW20" i="49"/>
  <c r="AE20" i="49"/>
  <c r="AN20" i="49"/>
  <c r="BF20" i="49"/>
  <c r="BG20" i="49" s="1"/>
  <c r="BI20" i="49" s="1"/>
  <c r="K22" i="49"/>
  <c r="I22" i="49"/>
  <c r="F108" i="46"/>
  <c r="AR24" i="49"/>
  <c r="BA24" i="49"/>
  <c r="AI24" i="49"/>
  <c r="B26" i="49"/>
  <c r="BJ26" i="49" s="1"/>
  <c r="O25" i="49"/>
  <c r="D25" i="49"/>
  <c r="E25" i="49" s="1"/>
  <c r="Y25" i="49"/>
  <c r="E24" i="49"/>
  <c r="G65" i="46"/>
  <c r="D65" i="46"/>
  <c r="N3" i="48"/>
  <c r="M8" i="48" s="1"/>
  <c r="M9" i="48" s="1"/>
  <c r="BL19" i="49"/>
  <c r="BM19" i="49" s="1"/>
  <c r="BN19" i="49" s="1"/>
  <c r="AP19" i="49"/>
  <c r="AA19" i="49"/>
  <c r="BB19" i="49" s="1"/>
  <c r="AG19" i="49"/>
  <c r="AF20" i="49"/>
  <c r="AX20" i="49"/>
  <c r="AO20" i="49"/>
  <c r="W20" i="49"/>
  <c r="AA20" i="49" s="1"/>
  <c r="V21" i="48"/>
  <c r="AX21" i="48" s="1"/>
  <c r="BF21" i="48"/>
  <c r="BG21" i="48" s="1"/>
  <c r="BH21" i="48" s="1"/>
  <c r="AE21" i="48"/>
  <c r="AN21" i="48"/>
  <c r="AW21" i="48"/>
  <c r="AG18" i="49"/>
  <c r="AP18" i="49"/>
  <c r="AY18" i="49"/>
  <c r="AA19" i="48"/>
  <c r="AJ19" i="48" s="1"/>
  <c r="N21" i="48"/>
  <c r="M21" i="48"/>
  <c r="AI25" i="48"/>
  <c r="AR25" i="48"/>
  <c r="F25" i="48"/>
  <c r="J25" i="48" s="1"/>
  <c r="F24" i="48"/>
  <c r="J24" i="48" s="1"/>
  <c r="AG19" i="48"/>
  <c r="AP19" i="48"/>
  <c r="AY19" i="48"/>
  <c r="AZ20" i="48"/>
  <c r="AQ20" i="48"/>
  <c r="AH20" i="48"/>
  <c r="AQ20" i="49"/>
  <c r="AH20" i="49"/>
  <c r="AZ20" i="49"/>
  <c r="H22" i="46"/>
  <c r="H23" i="46"/>
  <c r="I23" i="48"/>
  <c r="K23" i="48"/>
  <c r="AD23" i="48"/>
  <c r="AM23" i="48"/>
  <c r="AV23" i="48"/>
  <c r="AA20" i="48"/>
  <c r="AG20" i="48"/>
  <c r="AY20" i="48"/>
  <c r="AP20" i="48"/>
  <c r="AZ19" i="48"/>
  <c r="AQ19" i="48"/>
  <c r="AH19" i="48"/>
  <c r="AV23" i="49"/>
  <c r="AD23" i="49"/>
  <c r="AM23" i="49"/>
  <c r="U22" i="48"/>
  <c r="BF22" i="48" s="1"/>
  <c r="BG22" i="48" s="1"/>
  <c r="L22" i="48"/>
  <c r="C27" i="48"/>
  <c r="B27" i="48"/>
  <c r="BJ27" i="48" s="1"/>
  <c r="BB18" i="48"/>
  <c r="AS18" i="48"/>
  <c r="AJ18" i="48"/>
  <c r="AB18" i="48"/>
  <c r="AC18" i="48" s="1"/>
  <c r="C28" i="49"/>
  <c r="Y26" i="48"/>
  <c r="AI26" i="48" s="1"/>
  <c r="O26" i="48"/>
  <c r="D26" i="48"/>
  <c r="M10" i="48" l="1"/>
  <c r="E23" i="46"/>
  <c r="E22" i="46"/>
  <c r="AA18" i="49"/>
  <c r="AJ18" i="49" s="1"/>
  <c r="AZ18" i="49"/>
  <c r="AQ18" i="49"/>
  <c r="L4" i="49"/>
  <c r="F21" i="46" s="1"/>
  <c r="BH18" i="49"/>
  <c r="BI18" i="49"/>
  <c r="I23" i="49"/>
  <c r="BH20" i="49"/>
  <c r="BL20" i="49" s="1"/>
  <c r="BM20" i="49" s="1"/>
  <c r="BN20" i="49" s="1"/>
  <c r="L21" i="49"/>
  <c r="E61" i="46" s="1"/>
  <c r="U22" i="49"/>
  <c r="L22" i="49"/>
  <c r="E62" i="46" s="1"/>
  <c r="F111" i="46" s="1"/>
  <c r="F25" i="49"/>
  <c r="J25" i="49" s="1"/>
  <c r="T25" i="49" s="1"/>
  <c r="BE25" i="49" s="1"/>
  <c r="D26" i="49"/>
  <c r="E26" i="49" s="1"/>
  <c r="O26" i="49"/>
  <c r="Y26" i="49"/>
  <c r="AR26" i="49" s="1"/>
  <c r="B27" i="49"/>
  <c r="BJ27" i="49" s="1"/>
  <c r="BA25" i="49"/>
  <c r="AI25" i="49"/>
  <c r="BF21" i="49"/>
  <c r="BG21" i="49" s="1"/>
  <c r="AW21" i="49"/>
  <c r="AN21" i="49"/>
  <c r="V21" i="49"/>
  <c r="AE21" i="49"/>
  <c r="D66" i="46"/>
  <c r="F24" i="49"/>
  <c r="J24" i="49" s="1"/>
  <c r="T24" i="49" s="1"/>
  <c r="F66" i="46"/>
  <c r="C66" i="46"/>
  <c r="G66" i="46"/>
  <c r="AR25" i="49"/>
  <c r="AO21" i="48"/>
  <c r="X21" i="48"/>
  <c r="AZ21" i="48" s="1"/>
  <c r="AG20" i="49"/>
  <c r="AJ19" i="49"/>
  <c r="AS19" i="49"/>
  <c r="AB19" i="49"/>
  <c r="AC19" i="49" s="1"/>
  <c r="AU19" i="49" s="1"/>
  <c r="G25" i="48"/>
  <c r="H25" i="48" s="1"/>
  <c r="I25" i="48" s="1"/>
  <c r="G24" i="48"/>
  <c r="H24" i="48" s="1"/>
  <c r="K24" i="48" s="1"/>
  <c r="BI21" i="48"/>
  <c r="BL21" i="48" s="1"/>
  <c r="BM21" i="48" s="1"/>
  <c r="BN21" i="48" s="1"/>
  <c r="BH22" i="48"/>
  <c r="BI22" i="48"/>
  <c r="AF21" i="48"/>
  <c r="W21" i="48"/>
  <c r="AY20" i="49"/>
  <c r="AP20" i="49"/>
  <c r="H24" i="46"/>
  <c r="H26" i="46" s="1"/>
  <c r="H28" i="46" s="1"/>
  <c r="T25" i="48"/>
  <c r="BE25" i="48" s="1"/>
  <c r="AS19" i="48"/>
  <c r="BB19" i="48"/>
  <c r="Q21" i="48"/>
  <c r="R21" i="48" s="1"/>
  <c r="S21" i="48" s="1"/>
  <c r="AB19" i="48"/>
  <c r="AC19" i="48" s="1"/>
  <c r="AR26" i="48"/>
  <c r="BA26" i="48"/>
  <c r="AB20" i="49"/>
  <c r="BB20" i="49"/>
  <c r="AJ20" i="49"/>
  <c r="AS20" i="49"/>
  <c r="BB20" i="48"/>
  <c r="AJ20" i="48"/>
  <c r="AB20" i="48"/>
  <c r="AS20" i="48"/>
  <c r="AN22" i="48"/>
  <c r="AE22" i="48"/>
  <c r="AW22" i="48"/>
  <c r="V22" i="48"/>
  <c r="N22" i="48"/>
  <c r="M22" i="48"/>
  <c r="U23" i="48"/>
  <c r="BF23" i="48" s="1"/>
  <c r="BG23" i="48" s="1"/>
  <c r="L23" i="48"/>
  <c r="E26" i="48"/>
  <c r="U23" i="49"/>
  <c r="BF23" i="49" s="1"/>
  <c r="BG23" i="49" s="1"/>
  <c r="BI23" i="49" s="1"/>
  <c r="L23" i="49"/>
  <c r="T24" i="48"/>
  <c r="BE24" i="48" s="1"/>
  <c r="C29" i="49"/>
  <c r="AK18" i="48"/>
  <c r="BC18" i="48"/>
  <c r="AT18" i="48"/>
  <c r="D27" i="48"/>
  <c r="E27" i="48" s="1"/>
  <c r="F27" i="48" s="1"/>
  <c r="J27" i="48" s="1"/>
  <c r="O27" i="48"/>
  <c r="Y27" i="48"/>
  <c r="BA27" i="48" s="1"/>
  <c r="B28" i="48"/>
  <c r="BJ28" i="48" s="1"/>
  <c r="C28" i="48"/>
  <c r="G67" i="46" l="1"/>
  <c r="BB18" i="49"/>
  <c r="E24" i="46"/>
  <c r="E26" i="46" s="1"/>
  <c r="AB18" i="49"/>
  <c r="BC18" i="49" s="1"/>
  <c r="AS18" i="49"/>
  <c r="BL18" i="49"/>
  <c r="BM18" i="49" s="1"/>
  <c r="BN18" i="49" s="1"/>
  <c r="N4" i="48"/>
  <c r="L8" i="48" s="1"/>
  <c r="L9" i="48" s="1"/>
  <c r="L10" i="48" s="1"/>
  <c r="BA26" i="49"/>
  <c r="AI26" i="49"/>
  <c r="G24" i="49"/>
  <c r="H24" i="49" s="1"/>
  <c r="I24" i="49" s="1"/>
  <c r="G25" i="49"/>
  <c r="H25" i="49" s="1"/>
  <c r="K25" i="49" s="1"/>
  <c r="L25" i="49" s="1"/>
  <c r="M25" i="49" s="1"/>
  <c r="F109" i="46"/>
  <c r="D109" i="46"/>
  <c r="F26" i="49"/>
  <c r="J26" i="49" s="1"/>
  <c r="T26" i="49" s="1"/>
  <c r="BE26" i="49" s="1"/>
  <c r="C67" i="46"/>
  <c r="N21" i="49"/>
  <c r="D67" i="46"/>
  <c r="F67" i="46"/>
  <c r="M21" i="49"/>
  <c r="BF22" i="49"/>
  <c r="BG22" i="49" s="1"/>
  <c r="AW22" i="49"/>
  <c r="AE22" i="49"/>
  <c r="V22" i="49"/>
  <c r="AN22" i="49"/>
  <c r="M22" i="49"/>
  <c r="N22" i="49"/>
  <c r="BE24" i="49"/>
  <c r="AM24" i="49"/>
  <c r="AD24" i="49"/>
  <c r="AV24" i="49"/>
  <c r="BH21" i="49"/>
  <c r="BI21" i="49"/>
  <c r="Y27" i="49"/>
  <c r="B28" i="49"/>
  <c r="BJ28" i="49" s="1"/>
  <c r="O27" i="49"/>
  <c r="D27" i="49"/>
  <c r="E27" i="49" s="1"/>
  <c r="W21" i="49"/>
  <c r="AO21" i="49"/>
  <c r="AF21" i="49"/>
  <c r="AX21" i="49"/>
  <c r="X21" i="49"/>
  <c r="AQ21" i="48"/>
  <c r="AH21" i="48"/>
  <c r="AA21" i="48"/>
  <c r="AS21" i="48" s="1"/>
  <c r="BL22" i="48"/>
  <c r="BM22" i="48" s="1"/>
  <c r="BN22" i="48" s="1"/>
  <c r="AT19" i="49"/>
  <c r="BC19" i="49"/>
  <c r="AL19" i="49"/>
  <c r="AK19" i="49"/>
  <c r="BD19" i="49"/>
  <c r="BH23" i="48"/>
  <c r="BI23" i="48"/>
  <c r="BH23" i="49"/>
  <c r="BL23" i="49" s="1"/>
  <c r="BM23" i="49" s="1"/>
  <c r="BN23" i="49" s="1"/>
  <c r="AG21" i="48"/>
  <c r="AP21" i="48"/>
  <c r="AY21" i="48"/>
  <c r="AM25" i="48"/>
  <c r="AV25" i="48"/>
  <c r="AD25" i="48"/>
  <c r="U24" i="48"/>
  <c r="H29" i="46"/>
  <c r="I24" i="48"/>
  <c r="BC19" i="48"/>
  <c r="AT19" i="48"/>
  <c r="AK19" i="48"/>
  <c r="L24" i="48"/>
  <c r="K25" i="48"/>
  <c r="Q22" i="48"/>
  <c r="R22" i="48" s="1"/>
  <c r="S22" i="48" s="1"/>
  <c r="AR27" i="48"/>
  <c r="F26" i="48"/>
  <c r="J26" i="48" s="1"/>
  <c r="AI27" i="48"/>
  <c r="T27" i="48"/>
  <c r="BE27" i="48" s="1"/>
  <c r="H30" i="46"/>
  <c r="M23" i="48"/>
  <c r="N23" i="48"/>
  <c r="E63" i="46"/>
  <c r="D111" i="46" s="1"/>
  <c r="AV24" i="48"/>
  <c r="AM24" i="48"/>
  <c r="AD24" i="48"/>
  <c r="W22" i="48"/>
  <c r="AF22" i="48"/>
  <c r="AO22" i="48"/>
  <c r="AX22" i="48"/>
  <c r="X22" i="48"/>
  <c r="G27" i="48"/>
  <c r="H27" i="48" s="1"/>
  <c r="AV25" i="49"/>
  <c r="AM25" i="49"/>
  <c r="AD25" i="49"/>
  <c r="AK20" i="48"/>
  <c r="AC20" i="48"/>
  <c r="BC20" i="48"/>
  <c r="AT20" i="48"/>
  <c r="AE23" i="48"/>
  <c r="AN23" i="48"/>
  <c r="AW23" i="48"/>
  <c r="V23" i="48"/>
  <c r="F110" i="46"/>
  <c r="D110" i="46"/>
  <c r="AN23" i="49"/>
  <c r="AW23" i="49"/>
  <c r="AE23" i="49"/>
  <c r="V23" i="49"/>
  <c r="AC20" i="49"/>
  <c r="AT20" i="49"/>
  <c r="AK20" i="49"/>
  <c r="BC20" i="49"/>
  <c r="AU19" i="48"/>
  <c r="AL19" i="48"/>
  <c r="BD19" i="48"/>
  <c r="N23" i="49"/>
  <c r="M23" i="49"/>
  <c r="BD18" i="48"/>
  <c r="AU18" i="48"/>
  <c r="AL18" i="48"/>
  <c r="C30" i="49"/>
  <c r="O28" i="48"/>
  <c r="D28" i="48"/>
  <c r="E28" i="48" s="1"/>
  <c r="Y28" i="48"/>
  <c r="AR28" i="48" s="1"/>
  <c r="C29" i="48"/>
  <c r="B29" i="48"/>
  <c r="BJ29" i="48" s="1"/>
  <c r="F68" i="46" l="1"/>
  <c r="B39" i="46"/>
  <c r="B53" i="46"/>
  <c r="B100" i="46"/>
  <c r="AC18" i="49"/>
  <c r="AL18" i="49" s="1"/>
  <c r="AT18" i="49"/>
  <c r="AK18" i="49"/>
  <c r="F22" i="46"/>
  <c r="F23" i="46"/>
  <c r="D68" i="46"/>
  <c r="G68" i="46"/>
  <c r="C68" i="46"/>
  <c r="K24" i="49"/>
  <c r="L24" i="49" s="1"/>
  <c r="E64" i="46" s="1"/>
  <c r="Q22" i="49"/>
  <c r="R22" i="49" s="1"/>
  <c r="S22" i="49" s="1"/>
  <c r="G26" i="49"/>
  <c r="H26" i="49" s="1"/>
  <c r="Q21" i="49"/>
  <c r="R21" i="49" s="1"/>
  <c r="S21" i="49" s="1"/>
  <c r="I25" i="49"/>
  <c r="AV26" i="49"/>
  <c r="AD26" i="49"/>
  <c r="AM26" i="49"/>
  <c r="U25" i="49"/>
  <c r="AW25" i="49" s="1"/>
  <c r="BL21" i="49"/>
  <c r="BM21" i="49" s="1"/>
  <c r="BN21" i="49" s="1"/>
  <c r="X22" i="49"/>
  <c r="AF22" i="49"/>
  <c r="AO22" i="49"/>
  <c r="AX22" i="49"/>
  <c r="W22" i="49"/>
  <c r="BH22" i="49"/>
  <c r="BI22" i="49"/>
  <c r="BA27" i="49"/>
  <c r="AI27" i="49"/>
  <c r="AR27" i="49"/>
  <c r="AZ21" i="49"/>
  <c r="AH21" i="49"/>
  <c r="AQ21" i="49"/>
  <c r="B29" i="49"/>
  <c r="BJ29" i="49" s="1"/>
  <c r="O28" i="49"/>
  <c r="Y28" i="49"/>
  <c r="D28" i="49"/>
  <c r="E28" i="49" s="1"/>
  <c r="AA21" i="49"/>
  <c r="AG21" i="49"/>
  <c r="AY21" i="49"/>
  <c r="AP21" i="49"/>
  <c r="F27" i="49"/>
  <c r="J27" i="49" s="1"/>
  <c r="T27" i="49" s="1"/>
  <c r="AJ21" i="48"/>
  <c r="BB21" i="48"/>
  <c r="BL23" i="48"/>
  <c r="BM23" i="48" s="1"/>
  <c r="BN23" i="48" s="1"/>
  <c r="AB21" i="48"/>
  <c r="AC21" i="48" s="1"/>
  <c r="AU21" i="48" s="1"/>
  <c r="G26" i="48"/>
  <c r="H26" i="48" s="1"/>
  <c r="I26" i="48" s="1"/>
  <c r="AE24" i="48"/>
  <c r="BF24" i="48"/>
  <c r="BG24" i="48" s="1"/>
  <c r="BH24" i="48" s="1"/>
  <c r="V24" i="48"/>
  <c r="X24" i="48" s="1"/>
  <c r="AW24" i="48"/>
  <c r="AN24" i="48"/>
  <c r="L25" i="48"/>
  <c r="M25" i="48" s="1"/>
  <c r="T26" i="48"/>
  <c r="N24" i="48"/>
  <c r="M24" i="48"/>
  <c r="Q23" i="48"/>
  <c r="R23" i="48" s="1"/>
  <c r="S23" i="48" s="1"/>
  <c r="N25" i="49"/>
  <c r="Q25" i="49" s="1"/>
  <c r="R25" i="49" s="1"/>
  <c r="S25" i="49" s="1"/>
  <c r="U25" i="48"/>
  <c r="Q23" i="49"/>
  <c r="R23" i="49" s="1"/>
  <c r="S23" i="49" s="1"/>
  <c r="F28" i="48"/>
  <c r="J28" i="48" s="1"/>
  <c r="AY22" i="48"/>
  <c r="AG22" i="48"/>
  <c r="AP22" i="48"/>
  <c r="AM27" i="48"/>
  <c r="AD27" i="48"/>
  <c r="AV27" i="48"/>
  <c r="AO23" i="49"/>
  <c r="AF23" i="49"/>
  <c r="X23" i="49"/>
  <c r="AX23" i="49"/>
  <c r="W23" i="49"/>
  <c r="AI28" i="48"/>
  <c r="BA28" i="48"/>
  <c r="K27" i="48"/>
  <c r="I27" i="48"/>
  <c r="AO23" i="48"/>
  <c r="AX23" i="48"/>
  <c r="X23" i="48"/>
  <c r="AF23" i="48"/>
  <c r="W23" i="48"/>
  <c r="AQ22" i="48"/>
  <c r="AH22" i="48"/>
  <c r="AZ22" i="48"/>
  <c r="AA22" i="48"/>
  <c r="AL20" i="49"/>
  <c r="BD20" i="49"/>
  <c r="AU20" i="49"/>
  <c r="AL20" i="48"/>
  <c r="BD20" i="48"/>
  <c r="AU20" i="48"/>
  <c r="D69" i="46"/>
  <c r="G69" i="46"/>
  <c r="O29" i="48"/>
  <c r="D29" i="48"/>
  <c r="E29" i="48" s="1"/>
  <c r="Y29" i="48"/>
  <c r="AI29" i="48" s="1"/>
  <c r="C30" i="48"/>
  <c r="B30" i="48"/>
  <c r="BJ30" i="48" s="1"/>
  <c r="C31" i="49"/>
  <c r="F69" i="46" l="1"/>
  <c r="BD18" i="49"/>
  <c r="AU18" i="49"/>
  <c r="F24" i="46"/>
  <c r="F26" i="46" s="1"/>
  <c r="C69" i="46"/>
  <c r="U24" i="49"/>
  <c r="AN24" i="49" s="1"/>
  <c r="F28" i="49"/>
  <c r="J28" i="49" s="1"/>
  <c r="T28" i="49" s="1"/>
  <c r="BE28" i="49" s="1"/>
  <c r="I26" i="49"/>
  <c r="K26" i="49"/>
  <c r="AN25" i="49"/>
  <c r="V25" i="49"/>
  <c r="W25" i="49" s="1"/>
  <c r="AY25" i="49" s="1"/>
  <c r="AE25" i="49"/>
  <c r="BF25" i="49"/>
  <c r="BG25" i="49" s="1"/>
  <c r="BI25" i="49" s="1"/>
  <c r="BL22" i="49"/>
  <c r="BM22" i="49" s="1"/>
  <c r="BN22" i="49" s="1"/>
  <c r="AY22" i="49"/>
  <c r="AG22" i="49"/>
  <c r="AP22" i="49"/>
  <c r="AQ22" i="49"/>
  <c r="AH22" i="49"/>
  <c r="AZ22" i="49"/>
  <c r="AA22" i="49"/>
  <c r="N24" i="49"/>
  <c r="M24" i="49"/>
  <c r="B30" i="49"/>
  <c r="BJ30" i="49" s="1"/>
  <c r="D29" i="49"/>
  <c r="E29" i="49" s="1"/>
  <c r="Y29" i="49"/>
  <c r="O29" i="49"/>
  <c r="AM27" i="49"/>
  <c r="AD27" i="49"/>
  <c r="AV27" i="49"/>
  <c r="BE27" i="49"/>
  <c r="AM26" i="48"/>
  <c r="BE26" i="48"/>
  <c r="AI28" i="49"/>
  <c r="BA28" i="49"/>
  <c r="AR28" i="49"/>
  <c r="G27" i="49"/>
  <c r="H27" i="49" s="1"/>
  <c r="AS21" i="49"/>
  <c r="AB21" i="49"/>
  <c r="AJ21" i="49"/>
  <c r="BB21" i="49"/>
  <c r="BD21" i="48"/>
  <c r="AL21" i="48"/>
  <c r="AK21" i="48"/>
  <c r="AT21" i="48"/>
  <c r="BC21" i="48"/>
  <c r="G28" i="48"/>
  <c r="H28" i="48" s="1"/>
  <c r="K28" i="48" s="1"/>
  <c r="BI24" i="48"/>
  <c r="BL24" i="48" s="1"/>
  <c r="BM24" i="48" s="1"/>
  <c r="BN24" i="48" s="1"/>
  <c r="N25" i="48"/>
  <c r="Q25" i="48" s="1"/>
  <c r="R25" i="48" s="1"/>
  <c r="S25" i="48" s="1"/>
  <c r="AW25" i="48"/>
  <c r="BF25" i="48"/>
  <c r="BG25" i="48" s="1"/>
  <c r="BH25" i="48" s="1"/>
  <c r="AO24" i="48"/>
  <c r="AX24" i="48"/>
  <c r="W24" i="48"/>
  <c r="AY24" i="48" s="1"/>
  <c r="AF24" i="48"/>
  <c r="E65" i="46"/>
  <c r="AD26" i="48"/>
  <c r="AV26" i="48"/>
  <c r="T28" i="48"/>
  <c r="Q24" i="48"/>
  <c r="R24" i="48" s="1"/>
  <c r="S24" i="48" s="1"/>
  <c r="K26" i="48"/>
  <c r="AE25" i="48"/>
  <c r="AN25" i="48"/>
  <c r="V25" i="48"/>
  <c r="X25" i="48" s="1"/>
  <c r="AA23" i="48"/>
  <c r="AS23" i="48" s="1"/>
  <c r="AA23" i="49"/>
  <c r="AS23" i="49" s="1"/>
  <c r="AZ24" i="48"/>
  <c r="AQ24" i="48"/>
  <c r="AH24" i="48"/>
  <c r="BA29" i="48"/>
  <c r="AR29" i="48"/>
  <c r="AZ23" i="49"/>
  <c r="AH23" i="49"/>
  <c r="AQ23" i="49"/>
  <c r="AS22" i="48"/>
  <c r="BB22" i="48"/>
  <c r="AJ22" i="48"/>
  <c r="AB22" i="48"/>
  <c r="AG23" i="49"/>
  <c r="AY23" i="49"/>
  <c r="AP23" i="49"/>
  <c r="AH23" i="48"/>
  <c r="AQ23" i="48"/>
  <c r="AZ23" i="48"/>
  <c r="F29" i="48"/>
  <c r="J29" i="48" s="1"/>
  <c r="U27" i="48"/>
  <c r="BF27" i="48" s="1"/>
  <c r="BG27" i="48" s="1"/>
  <c r="L27" i="48"/>
  <c r="AY23" i="48"/>
  <c r="AG23" i="48"/>
  <c r="AP23" i="48"/>
  <c r="C32" i="49"/>
  <c r="B31" i="48"/>
  <c r="BJ31" i="48" s="1"/>
  <c r="C31" i="48"/>
  <c r="O30" i="48"/>
  <c r="Y30" i="48"/>
  <c r="AR30" i="48" s="1"/>
  <c r="D30" i="48"/>
  <c r="F70" i="46" l="1"/>
  <c r="C70" i="46"/>
  <c r="D70" i="46"/>
  <c r="F29" i="49"/>
  <c r="J29" i="49" s="1"/>
  <c r="T29" i="49" s="1"/>
  <c r="BE29" i="49" s="1"/>
  <c r="AO25" i="49"/>
  <c r="AF25" i="49"/>
  <c r="AE24" i="49"/>
  <c r="AW24" i="49"/>
  <c r="V24" i="49"/>
  <c r="AF24" i="49" s="1"/>
  <c r="BF24" i="49"/>
  <c r="BG24" i="49" s="1"/>
  <c r="BI24" i="49" s="1"/>
  <c r="AG25" i="49"/>
  <c r="X25" i="49"/>
  <c r="AZ25" i="49" s="1"/>
  <c r="G28" i="49"/>
  <c r="H28" i="49" s="1"/>
  <c r="K28" i="49" s="1"/>
  <c r="L26" i="49"/>
  <c r="U26" i="49"/>
  <c r="G70" i="46"/>
  <c r="AP25" i="49"/>
  <c r="AX25" i="49"/>
  <c r="BH25" i="49"/>
  <c r="BL25" i="49" s="1"/>
  <c r="BM25" i="49" s="1"/>
  <c r="BN25" i="49" s="1"/>
  <c r="AS22" i="49"/>
  <c r="AB22" i="49"/>
  <c r="BB22" i="49"/>
  <c r="AJ22" i="49"/>
  <c r="AT21" i="49"/>
  <c r="BC21" i="49"/>
  <c r="AC21" i="49"/>
  <c r="AK21" i="49"/>
  <c r="Q24" i="49"/>
  <c r="R24" i="49" s="1"/>
  <c r="S24" i="49" s="1"/>
  <c r="K27" i="49"/>
  <c r="I27" i="49"/>
  <c r="D30" i="49"/>
  <c r="E30" i="49" s="1"/>
  <c r="B31" i="49"/>
  <c r="BJ31" i="49" s="1"/>
  <c r="O30" i="49"/>
  <c r="Y30" i="49"/>
  <c r="AM28" i="48"/>
  <c r="BE28" i="48"/>
  <c r="BA29" i="49"/>
  <c r="AI29" i="49"/>
  <c r="AR29" i="49"/>
  <c r="G29" i="48"/>
  <c r="H29" i="48" s="1"/>
  <c r="BI25" i="48"/>
  <c r="BL25" i="48" s="1"/>
  <c r="BM25" i="48" s="1"/>
  <c r="BN25" i="48" s="1"/>
  <c r="BH27" i="48"/>
  <c r="BI27" i="48"/>
  <c r="AP24" i="48"/>
  <c r="AG24" i="48"/>
  <c r="AA24" i="48"/>
  <c r="AB24" i="48" s="1"/>
  <c r="BC24" i="48" s="1"/>
  <c r="AV28" i="48"/>
  <c r="AD28" i="48"/>
  <c r="L26" i="48"/>
  <c r="M26" i="48" s="1"/>
  <c r="BB23" i="48"/>
  <c r="AJ23" i="48"/>
  <c r="AF25" i="48"/>
  <c r="U26" i="48"/>
  <c r="AB23" i="48"/>
  <c r="AT23" i="48" s="1"/>
  <c r="I28" i="48"/>
  <c r="AI30" i="48"/>
  <c r="BB23" i="49"/>
  <c r="W25" i="48"/>
  <c r="AG25" i="48" s="1"/>
  <c r="AB23" i="49"/>
  <c r="AT23" i="49" s="1"/>
  <c r="AO25" i="48"/>
  <c r="AX25" i="48"/>
  <c r="AJ23" i="49"/>
  <c r="T29" i="48"/>
  <c r="BE29" i="48" s="1"/>
  <c r="U28" i="48"/>
  <c r="BF28" i="48" s="1"/>
  <c r="L28" i="48"/>
  <c r="E30" i="48"/>
  <c r="AN27" i="48"/>
  <c r="AE27" i="48"/>
  <c r="AW27" i="48"/>
  <c r="V27" i="48"/>
  <c r="BA30" i="48"/>
  <c r="N27" i="48"/>
  <c r="M27" i="48"/>
  <c r="AC22" i="48"/>
  <c r="BC22" i="48"/>
  <c r="AK22" i="48"/>
  <c r="AT22" i="48"/>
  <c r="AM28" i="49"/>
  <c r="AD28" i="49"/>
  <c r="AV28" i="49"/>
  <c r="AZ25" i="48"/>
  <c r="AQ25" i="48"/>
  <c r="AH25" i="48"/>
  <c r="C33" i="49"/>
  <c r="Y31" i="48"/>
  <c r="AR31" i="48" s="1"/>
  <c r="D31" i="48"/>
  <c r="D71" i="46"/>
  <c r="O31" i="48"/>
  <c r="C32" i="48"/>
  <c r="B32" i="48"/>
  <c r="BJ32" i="48" s="1"/>
  <c r="G71" i="46" l="1"/>
  <c r="C71" i="46"/>
  <c r="F71" i="46"/>
  <c r="G29" i="49"/>
  <c r="H29" i="49" s="1"/>
  <c r="I29" i="49" s="1"/>
  <c r="F30" i="49"/>
  <c r="J30" i="49" s="1"/>
  <c r="T30" i="49" s="1"/>
  <c r="BE30" i="49" s="1"/>
  <c r="I28" i="49"/>
  <c r="AO24" i="49"/>
  <c r="X24" i="49"/>
  <c r="AH24" i="49" s="1"/>
  <c r="AX24" i="49"/>
  <c r="BH24" i="49"/>
  <c r="BL24" i="49" s="1"/>
  <c r="BM24" i="49" s="1"/>
  <c r="BN24" i="49" s="1"/>
  <c r="W24" i="49"/>
  <c r="AH25" i="49"/>
  <c r="AQ25" i="49"/>
  <c r="AA25" i="49"/>
  <c r="AJ25" i="49" s="1"/>
  <c r="N26" i="49"/>
  <c r="M26" i="49"/>
  <c r="BF26" i="49"/>
  <c r="BG26" i="49" s="1"/>
  <c r="AN26" i="49"/>
  <c r="AW26" i="49"/>
  <c r="AE26" i="49"/>
  <c r="V26" i="49"/>
  <c r="AK22" i="49"/>
  <c r="AC22" i="49"/>
  <c r="AT22" i="49"/>
  <c r="BC22" i="49"/>
  <c r="AU21" i="49"/>
  <c r="BD21" i="49"/>
  <c r="AL21" i="49"/>
  <c r="B32" i="49"/>
  <c r="BJ32" i="49" s="1"/>
  <c r="D31" i="49"/>
  <c r="E31" i="49" s="1"/>
  <c r="Y31" i="49"/>
  <c r="O31" i="49"/>
  <c r="AI30" i="49"/>
  <c r="BA30" i="49"/>
  <c r="AR30" i="49"/>
  <c r="L27" i="49"/>
  <c r="U27" i="49"/>
  <c r="G30" i="49"/>
  <c r="AK24" i="48"/>
  <c r="AS24" i="48"/>
  <c r="BL27" i="48"/>
  <c r="BM27" i="48" s="1"/>
  <c r="BN27" i="48" s="1"/>
  <c r="AC24" i="48"/>
  <c r="BD24" i="48" s="1"/>
  <c r="BG28" i="48"/>
  <c r="BH28" i="48" s="1"/>
  <c r="AN26" i="48"/>
  <c r="BF26" i="48"/>
  <c r="BG26" i="48" s="1"/>
  <c r="BI26" i="48" s="1"/>
  <c r="E66" i="46"/>
  <c r="AT24" i="48"/>
  <c r="BB24" i="48"/>
  <c r="AJ24" i="48"/>
  <c r="N26" i="48"/>
  <c r="Q26" i="48" s="1"/>
  <c r="R26" i="48" s="1"/>
  <c r="S26" i="48" s="1"/>
  <c r="V26" i="48"/>
  <c r="AO26" i="48" s="1"/>
  <c r="AE26" i="48"/>
  <c r="BC23" i="48"/>
  <c r="AW26" i="48"/>
  <c r="AK23" i="48"/>
  <c r="AC23" i="48"/>
  <c r="BD23" i="48" s="1"/>
  <c r="AP25" i="48"/>
  <c r="AY25" i="48"/>
  <c r="AA25" i="48"/>
  <c r="BC23" i="49"/>
  <c r="AC23" i="49"/>
  <c r="BD23" i="49" s="1"/>
  <c r="AK23" i="49"/>
  <c r="Q27" i="48"/>
  <c r="R27" i="48" s="1"/>
  <c r="S27" i="48" s="1"/>
  <c r="F30" i="48"/>
  <c r="J30" i="48" s="1"/>
  <c r="AM29" i="48"/>
  <c r="AD29" i="48"/>
  <c r="AV29" i="48"/>
  <c r="AE28" i="48"/>
  <c r="AW28" i="48"/>
  <c r="AN28" i="48"/>
  <c r="V28" i="48"/>
  <c r="I29" i="48"/>
  <c r="K29" i="48"/>
  <c r="U28" i="49"/>
  <c r="BF28" i="49" s="1"/>
  <c r="BG28" i="49" s="1"/>
  <c r="L28" i="49"/>
  <c r="E68" i="46" s="1"/>
  <c r="E31" i="48"/>
  <c r="N28" i="48"/>
  <c r="M28" i="48"/>
  <c r="BA31" i="48"/>
  <c r="AF27" i="48"/>
  <c r="AO27" i="48"/>
  <c r="W27" i="48"/>
  <c r="AX27" i="48"/>
  <c r="X27" i="48"/>
  <c r="AD29" i="49"/>
  <c r="AM29" i="49"/>
  <c r="AV29" i="49"/>
  <c r="BD22" i="48"/>
  <c r="AU22" i="48"/>
  <c r="AL22" i="48"/>
  <c r="AI31" i="48"/>
  <c r="B33" i="48"/>
  <c r="BJ33" i="48" s="1"/>
  <c r="C33" i="48"/>
  <c r="C34" i="49"/>
  <c r="O32" i="48"/>
  <c r="D32" i="48"/>
  <c r="Y32" i="48"/>
  <c r="BA32" i="48" s="1"/>
  <c r="D72" i="46" l="1"/>
  <c r="H30" i="49"/>
  <c r="I30" i="49" s="1"/>
  <c r="K29" i="49"/>
  <c r="U29" i="49" s="1"/>
  <c r="BF29" i="49" s="1"/>
  <c r="BG29" i="49" s="1"/>
  <c r="AQ24" i="49"/>
  <c r="AZ24" i="49"/>
  <c r="AA24" i="49"/>
  <c r="AB24" i="49" s="1"/>
  <c r="AY24" i="49"/>
  <c r="AP24" i="49"/>
  <c r="AG24" i="49"/>
  <c r="AS25" i="49"/>
  <c r="AB25" i="49"/>
  <c r="BB25" i="49"/>
  <c r="Q26" i="49"/>
  <c r="R26" i="49" s="1"/>
  <c r="S26" i="49" s="1"/>
  <c r="AF26" i="49"/>
  <c r="W26" i="49"/>
  <c r="X26" i="49"/>
  <c r="AX26" i="49"/>
  <c r="AO26" i="49"/>
  <c r="BI26" i="49"/>
  <c r="BH26" i="49"/>
  <c r="AL22" i="49"/>
  <c r="AU22" i="49"/>
  <c r="BD22" i="49"/>
  <c r="F31" i="49"/>
  <c r="J31" i="49" s="1"/>
  <c r="T31" i="49" s="1"/>
  <c r="BE31" i="49" s="1"/>
  <c r="BA31" i="49"/>
  <c r="AR31" i="49"/>
  <c r="AI31" i="49"/>
  <c r="M27" i="49"/>
  <c r="N27" i="49"/>
  <c r="E67" i="46"/>
  <c r="O32" i="49"/>
  <c r="B33" i="49"/>
  <c r="BJ33" i="49" s="1"/>
  <c r="D32" i="49"/>
  <c r="E32" i="49" s="1"/>
  <c r="Y32" i="49"/>
  <c r="AI32" i="49" s="1"/>
  <c r="BF27" i="49"/>
  <c r="BG27" i="49" s="1"/>
  <c r="AN27" i="49"/>
  <c r="AE27" i="49"/>
  <c r="AW27" i="49"/>
  <c r="V27" i="49"/>
  <c r="C72" i="46"/>
  <c r="G72" i="46"/>
  <c r="F72" i="46"/>
  <c r="W26" i="48"/>
  <c r="AG26" i="48" s="1"/>
  <c r="AL24" i="48"/>
  <c r="G30" i="48"/>
  <c r="H30" i="48" s="1"/>
  <c r="BI28" i="49"/>
  <c r="BH28" i="49"/>
  <c r="BH26" i="48"/>
  <c r="BL26" i="48" s="1"/>
  <c r="BM26" i="48" s="1"/>
  <c r="BN26" i="48" s="1"/>
  <c r="AU24" i="48"/>
  <c r="BI28" i="48"/>
  <c r="BL28" i="48" s="1"/>
  <c r="BM28" i="48" s="1"/>
  <c r="BN28" i="48" s="1"/>
  <c r="AV30" i="49"/>
  <c r="AD30" i="49"/>
  <c r="AM30" i="49"/>
  <c r="AU23" i="48"/>
  <c r="AL23" i="48"/>
  <c r="AX26" i="48"/>
  <c r="AF26" i="48"/>
  <c r="X26" i="48"/>
  <c r="BB25" i="48"/>
  <c r="AJ25" i="48"/>
  <c r="AS25" i="48"/>
  <c r="AB25" i="48"/>
  <c r="AL23" i="49"/>
  <c r="AR32" i="48"/>
  <c r="AU23" i="49"/>
  <c r="AA27" i="48"/>
  <c r="AJ27" i="48" s="1"/>
  <c r="E32" i="48"/>
  <c r="AI32" i="48"/>
  <c r="Q28" i="48"/>
  <c r="R28" i="48" s="1"/>
  <c r="S28" i="48" s="1"/>
  <c r="F31" i="48"/>
  <c r="J31" i="48" s="1"/>
  <c r="AO28" i="48"/>
  <c r="AX28" i="48"/>
  <c r="AF28" i="48"/>
  <c r="X28" i="48"/>
  <c r="W28" i="48"/>
  <c r="AH27" i="48"/>
  <c r="AQ27" i="48"/>
  <c r="AZ27" i="48"/>
  <c r="U29" i="48"/>
  <c r="BF29" i="48" s="1"/>
  <c r="BG29" i="48" s="1"/>
  <c r="L29" i="48"/>
  <c r="AE28" i="49"/>
  <c r="AN28" i="49"/>
  <c r="AW28" i="49"/>
  <c r="V28" i="49"/>
  <c r="N28" i="49"/>
  <c r="M28" i="49"/>
  <c r="T30" i="48"/>
  <c r="BE30" i="48" s="1"/>
  <c r="AG27" i="48"/>
  <c r="AP27" i="48"/>
  <c r="AY27" i="48"/>
  <c r="C35" i="49"/>
  <c r="B34" i="48"/>
  <c r="BJ34" i="48" s="1"/>
  <c r="C34" i="48"/>
  <c r="O33" i="48"/>
  <c r="G73" i="46"/>
  <c r="D33" i="48"/>
  <c r="Y33" i="48"/>
  <c r="AI33" i="48" s="1"/>
  <c r="C73" i="46" l="1"/>
  <c r="F73" i="46"/>
  <c r="D73" i="46"/>
  <c r="L29" i="49"/>
  <c r="M29" i="49" s="1"/>
  <c r="K30" i="49"/>
  <c r="U30" i="49" s="1"/>
  <c r="AJ24" i="49"/>
  <c r="AS24" i="49"/>
  <c r="BB24" i="49"/>
  <c r="AK25" i="49"/>
  <c r="AC25" i="49"/>
  <c r="BC25" i="49"/>
  <c r="AT25" i="49"/>
  <c r="G31" i="49"/>
  <c r="H31" i="49" s="1"/>
  <c r="K31" i="49" s="1"/>
  <c r="AQ26" i="49"/>
  <c r="AH26" i="49"/>
  <c r="AZ26" i="49"/>
  <c r="Q27" i="49"/>
  <c r="R27" i="49" s="1"/>
  <c r="S27" i="49" s="1"/>
  <c r="F32" i="49"/>
  <c r="J32" i="49" s="1"/>
  <c r="T32" i="49" s="1"/>
  <c r="BE32" i="49" s="1"/>
  <c r="BL26" i="49"/>
  <c r="BM26" i="49" s="1"/>
  <c r="BN26" i="49" s="1"/>
  <c r="AY26" i="49"/>
  <c r="AA26" i="49"/>
  <c r="AP26" i="49"/>
  <c r="AG26" i="49"/>
  <c r="BH27" i="49"/>
  <c r="BI27" i="49"/>
  <c r="BA32" i="49"/>
  <c r="AF27" i="49"/>
  <c r="AO27" i="49"/>
  <c r="AX27" i="49"/>
  <c r="W27" i="49"/>
  <c r="X27" i="49"/>
  <c r="D33" i="49"/>
  <c r="O33" i="49"/>
  <c r="B34" i="49"/>
  <c r="BJ34" i="49" s="1"/>
  <c r="Y33" i="49"/>
  <c r="AC24" i="49"/>
  <c r="AT24" i="49"/>
  <c r="AK24" i="49"/>
  <c r="BC24" i="49"/>
  <c r="AR32" i="49"/>
  <c r="AY26" i="48"/>
  <c r="AP26" i="48"/>
  <c r="AA26" i="48"/>
  <c r="BB26" i="48" s="1"/>
  <c r="G31" i="48"/>
  <c r="H31" i="48" s="1"/>
  <c r="K31" i="48" s="1"/>
  <c r="BL28" i="49"/>
  <c r="BM28" i="49" s="1"/>
  <c r="BN28" i="49" s="1"/>
  <c r="BI29" i="48"/>
  <c r="BH29" i="48"/>
  <c r="BH29" i="49"/>
  <c r="BI29" i="49"/>
  <c r="T31" i="48"/>
  <c r="BE31" i="48" s="1"/>
  <c r="AQ26" i="48"/>
  <c r="AH26" i="48"/>
  <c r="AZ26" i="48"/>
  <c r="AB27" i="48"/>
  <c r="AC27" i="48" s="1"/>
  <c r="BB27" i="48"/>
  <c r="AA28" i="48"/>
  <c r="AS28" i="48" s="1"/>
  <c r="AS27" i="48"/>
  <c r="AT25" i="48"/>
  <c r="AC25" i="48"/>
  <c r="BC25" i="48"/>
  <c r="AK25" i="48"/>
  <c r="F32" i="48"/>
  <c r="J32" i="48" s="1"/>
  <c r="Q28" i="49"/>
  <c r="R28" i="49" s="1"/>
  <c r="S28" i="49" s="1"/>
  <c r="AR33" i="48"/>
  <c r="AW29" i="48"/>
  <c r="AN29" i="48"/>
  <c r="AE29" i="48"/>
  <c r="V29" i="48"/>
  <c r="N29" i="48"/>
  <c r="M29" i="48"/>
  <c r="AQ28" i="48"/>
  <c r="AZ28" i="48"/>
  <c r="AH28" i="48"/>
  <c r="BA33" i="48"/>
  <c r="K30" i="48"/>
  <c r="I30" i="48"/>
  <c r="AM31" i="49"/>
  <c r="AV31" i="49"/>
  <c r="AD31" i="49"/>
  <c r="AG28" i="48"/>
  <c r="AP28" i="48"/>
  <c r="AY28" i="48"/>
  <c r="AM30" i="48"/>
  <c r="AV30" i="48"/>
  <c r="AD30" i="48"/>
  <c r="AE29" i="49"/>
  <c r="AN29" i="49"/>
  <c r="AW29" i="49"/>
  <c r="V29" i="49"/>
  <c r="E33" i="48"/>
  <c r="AX28" i="49"/>
  <c r="W28" i="49"/>
  <c r="AF28" i="49"/>
  <c r="X28" i="49"/>
  <c r="AO28" i="49"/>
  <c r="C36" i="49"/>
  <c r="C35" i="48"/>
  <c r="B35" i="48"/>
  <c r="BJ35" i="48" s="1"/>
  <c r="D34" i="48"/>
  <c r="E34" i="48" s="1"/>
  <c r="O34" i="48"/>
  <c r="Y34" i="48"/>
  <c r="BA34" i="48" s="1"/>
  <c r="D74" i="46" l="1"/>
  <c r="E69" i="46"/>
  <c r="N29" i="49"/>
  <c r="Q29" i="49" s="1"/>
  <c r="R29" i="49" s="1"/>
  <c r="S29" i="49" s="1"/>
  <c r="L30" i="49"/>
  <c r="M30" i="49" s="1"/>
  <c r="F74" i="46"/>
  <c r="C74" i="46"/>
  <c r="G74" i="46"/>
  <c r="BD25" i="49"/>
  <c r="AL25" i="49"/>
  <c r="AU25" i="49"/>
  <c r="G32" i="49"/>
  <c r="H32" i="49" s="1"/>
  <c r="K32" i="49" s="1"/>
  <c r="AA27" i="49"/>
  <c r="AJ27" i="49" s="1"/>
  <c r="BL27" i="49"/>
  <c r="BM27" i="49" s="1"/>
  <c r="BN27" i="49" s="1"/>
  <c r="AJ26" i="49"/>
  <c r="AS26" i="49"/>
  <c r="AB26" i="49"/>
  <c r="BB26" i="49"/>
  <c r="I31" i="49"/>
  <c r="BD24" i="49"/>
  <c r="AL24" i="49"/>
  <c r="AU24" i="49"/>
  <c r="AI33" i="49"/>
  <c r="BA33" i="49"/>
  <c r="AR33" i="49"/>
  <c r="E33" i="49"/>
  <c r="AH27" i="49"/>
  <c r="AQ27" i="49"/>
  <c r="AZ27" i="49"/>
  <c r="B35" i="49"/>
  <c r="BJ35" i="49" s="1"/>
  <c r="O34" i="49"/>
  <c r="D34" i="49"/>
  <c r="Y34" i="49"/>
  <c r="AP27" i="49"/>
  <c r="AG27" i="49"/>
  <c r="AY27" i="49"/>
  <c r="AJ26" i="48"/>
  <c r="AS26" i="48"/>
  <c r="AB26" i="48"/>
  <c r="AT26" i="48" s="1"/>
  <c r="BL29" i="49"/>
  <c r="BM29" i="49" s="1"/>
  <c r="BN29" i="49" s="1"/>
  <c r="G32" i="48"/>
  <c r="H32" i="48" s="1"/>
  <c r="I32" i="48" s="1"/>
  <c r="BL29" i="48"/>
  <c r="BM29" i="48" s="1"/>
  <c r="BN29" i="48" s="1"/>
  <c r="AN30" i="49"/>
  <c r="BF30" i="49"/>
  <c r="BG30" i="49" s="1"/>
  <c r="BH30" i="49" s="1"/>
  <c r="V30" i="49"/>
  <c r="W30" i="49" s="1"/>
  <c r="AV31" i="48"/>
  <c r="AM31" i="48"/>
  <c r="AD31" i="48"/>
  <c r="AW30" i="49"/>
  <c r="AE30" i="49"/>
  <c r="T32" i="48"/>
  <c r="BE32" i="48" s="1"/>
  <c r="AK27" i="48"/>
  <c r="BC27" i="48"/>
  <c r="BB28" i="48"/>
  <c r="I31" i="48"/>
  <c r="AJ28" i="48"/>
  <c r="AT27" i="48"/>
  <c r="AB28" i="48"/>
  <c r="AK28" i="48" s="1"/>
  <c r="AL25" i="48"/>
  <c r="BD25" i="48"/>
  <c r="AU25" i="48"/>
  <c r="Q29" i="48"/>
  <c r="R29" i="48" s="1"/>
  <c r="S29" i="48" s="1"/>
  <c r="AR34" i="48"/>
  <c r="F33" i="48"/>
  <c r="J33" i="48" s="1"/>
  <c r="AI34" i="48"/>
  <c r="AG28" i="49"/>
  <c r="AY28" i="49"/>
  <c r="AP28" i="49"/>
  <c r="AD32" i="49"/>
  <c r="AM32" i="49"/>
  <c r="AV32" i="49"/>
  <c r="F34" i="48"/>
  <c r="J34" i="48" s="1"/>
  <c r="U31" i="48"/>
  <c r="BF31" i="48" s="1"/>
  <c r="L31" i="48"/>
  <c r="AH28" i="49"/>
  <c r="AZ28" i="49"/>
  <c r="AQ28" i="49"/>
  <c r="U30" i="48"/>
  <c r="BF30" i="48" s="1"/>
  <c r="BG30" i="48" s="1"/>
  <c r="L30" i="48"/>
  <c r="W29" i="48"/>
  <c r="AO29" i="48"/>
  <c r="X29" i="48"/>
  <c r="AX29" i="48"/>
  <c r="AF29" i="48"/>
  <c r="AX29" i="49"/>
  <c r="AO29" i="49"/>
  <c r="AF29" i="49"/>
  <c r="W29" i="49"/>
  <c r="X29" i="49"/>
  <c r="U31" i="49"/>
  <c r="BF31" i="49" s="1"/>
  <c r="BG31" i="49" s="1"/>
  <c r="L31" i="49"/>
  <c r="AU27" i="48"/>
  <c r="BD27" i="48"/>
  <c r="AL27" i="48"/>
  <c r="AA28" i="49"/>
  <c r="C37" i="49"/>
  <c r="Y35" i="48"/>
  <c r="AR35" i="48" s="1"/>
  <c r="D35" i="48"/>
  <c r="E35" i="48" s="1"/>
  <c r="O35" i="48"/>
  <c r="B36" i="48"/>
  <c r="BJ36" i="48" s="1"/>
  <c r="C36" i="48"/>
  <c r="F75" i="46" l="1"/>
  <c r="G75" i="46"/>
  <c r="N30" i="49"/>
  <c r="Q30" i="49" s="1"/>
  <c r="R30" i="49" s="1"/>
  <c r="S30" i="49" s="1"/>
  <c r="C75" i="46"/>
  <c r="D75" i="46"/>
  <c r="BB27" i="49"/>
  <c r="I32" i="49"/>
  <c r="AB27" i="49"/>
  <c r="AK27" i="49" s="1"/>
  <c r="AK26" i="49"/>
  <c r="AC26" i="49"/>
  <c r="BC26" i="49"/>
  <c r="AT26" i="49"/>
  <c r="AS27" i="49"/>
  <c r="Y35" i="49"/>
  <c r="B36" i="49"/>
  <c r="BJ36" i="49" s="1"/>
  <c r="O35" i="49"/>
  <c r="D35" i="49"/>
  <c r="F33" i="49"/>
  <c r="J33" i="49" s="1"/>
  <c r="E34" i="49"/>
  <c r="AI34" i="49"/>
  <c r="BA34" i="49"/>
  <c r="AR34" i="49"/>
  <c r="BC26" i="48"/>
  <c r="AK26" i="48"/>
  <c r="AC26" i="48"/>
  <c r="AU26" i="48" s="1"/>
  <c r="G34" i="48"/>
  <c r="H34" i="48" s="1"/>
  <c r="K34" i="48" s="1"/>
  <c r="G33" i="48"/>
  <c r="H33" i="48" s="1"/>
  <c r="X30" i="49"/>
  <c r="AQ30" i="49" s="1"/>
  <c r="BI30" i="49"/>
  <c r="BL30" i="49" s="1"/>
  <c r="BM30" i="49" s="1"/>
  <c r="BN30" i="49" s="1"/>
  <c r="BI30" i="48"/>
  <c r="BH30" i="48"/>
  <c r="BH31" i="49"/>
  <c r="BI31" i="49"/>
  <c r="AF30" i="49"/>
  <c r="AX30" i="49"/>
  <c r="BG31" i="48"/>
  <c r="BI31" i="48" s="1"/>
  <c r="AO30" i="49"/>
  <c r="AM32" i="48"/>
  <c r="AV32" i="48"/>
  <c r="T33" i="48"/>
  <c r="BE33" i="48" s="1"/>
  <c r="AD32" i="48"/>
  <c r="AC28" i="48"/>
  <c r="AL28" i="48" s="1"/>
  <c r="AT28" i="48"/>
  <c r="BC28" i="48"/>
  <c r="K32" i="48"/>
  <c r="AA29" i="49"/>
  <c r="AJ29" i="49" s="1"/>
  <c r="BA35" i="48"/>
  <c r="AP30" i="49"/>
  <c r="AG30" i="49"/>
  <c r="AY30" i="49"/>
  <c r="F35" i="48"/>
  <c r="J35" i="48" s="1"/>
  <c r="AA29" i="48"/>
  <c r="AJ29" i="48" s="1"/>
  <c r="AI35" i="48"/>
  <c r="AZ29" i="48"/>
  <c r="AH29" i="48"/>
  <c r="AQ29" i="48"/>
  <c r="AN31" i="48"/>
  <c r="AE31" i="48"/>
  <c r="AW31" i="48"/>
  <c r="V31" i="48"/>
  <c r="AP29" i="49"/>
  <c r="AY29" i="49"/>
  <c r="AG29" i="49"/>
  <c r="M31" i="48"/>
  <c r="E71" i="46"/>
  <c r="N31" i="48"/>
  <c r="AQ29" i="49"/>
  <c r="AZ29" i="49"/>
  <c r="AH29" i="49"/>
  <c r="U32" i="49"/>
  <c r="BF32" i="49" s="1"/>
  <c r="BG32" i="49" s="1"/>
  <c r="L32" i="49"/>
  <c r="AN31" i="49"/>
  <c r="AW31" i="49"/>
  <c r="AE31" i="49"/>
  <c r="V31" i="49"/>
  <c r="AN30" i="48"/>
  <c r="AW30" i="48"/>
  <c r="AE30" i="48"/>
  <c r="V30" i="48"/>
  <c r="M31" i="49"/>
  <c r="N31" i="49"/>
  <c r="E70" i="46"/>
  <c r="M30" i="48"/>
  <c r="N30" i="48"/>
  <c r="AS28" i="49"/>
  <c r="AJ28" i="49"/>
  <c r="BB28" i="49"/>
  <c r="AB28" i="49"/>
  <c r="AY29" i="48"/>
  <c r="AG29" i="48"/>
  <c r="AP29" i="48"/>
  <c r="T34" i="48"/>
  <c r="BE34" i="48" s="1"/>
  <c r="B37" i="48"/>
  <c r="BJ37" i="48" s="1"/>
  <c r="C37" i="48"/>
  <c r="C38" i="49"/>
  <c r="Y36" i="48"/>
  <c r="AI36" i="48" s="1"/>
  <c r="O36" i="48"/>
  <c r="C76" i="46"/>
  <c r="D36" i="48"/>
  <c r="E36" i="48" s="1"/>
  <c r="G76" i="46" l="1"/>
  <c r="D76" i="46"/>
  <c r="F76" i="46"/>
  <c r="BC27" i="49"/>
  <c r="AC27" i="49"/>
  <c r="AL27" i="49" s="1"/>
  <c r="AT27" i="49"/>
  <c r="AU26" i="49"/>
  <c r="AL26" i="49"/>
  <c r="BD26" i="49"/>
  <c r="AI35" i="49"/>
  <c r="BA35" i="49"/>
  <c r="AR35" i="49"/>
  <c r="D36" i="49"/>
  <c r="B37" i="49"/>
  <c r="BJ37" i="49" s="1"/>
  <c r="O36" i="49"/>
  <c r="Y36" i="49"/>
  <c r="G33" i="49"/>
  <c r="H33" i="49" s="1"/>
  <c r="T33" i="49"/>
  <c r="E35" i="49"/>
  <c r="F34" i="49"/>
  <c r="J34" i="49" s="1"/>
  <c r="T34" i="49" s="1"/>
  <c r="AL26" i="48"/>
  <c r="BD26" i="48"/>
  <c r="AA30" i="49"/>
  <c r="BB30" i="49" s="1"/>
  <c r="G35" i="48"/>
  <c r="H35" i="48" s="1"/>
  <c r="AZ30" i="49"/>
  <c r="AH30" i="49"/>
  <c r="BL30" i="48"/>
  <c r="BM30" i="48" s="1"/>
  <c r="BN30" i="48" s="1"/>
  <c r="BL31" i="49"/>
  <c r="BM31" i="49" s="1"/>
  <c r="BN31" i="49" s="1"/>
  <c r="BH32" i="49"/>
  <c r="BI32" i="49"/>
  <c r="AM33" i="48"/>
  <c r="AD33" i="48"/>
  <c r="BH31" i="48"/>
  <c r="BL31" i="48" s="1"/>
  <c r="BM31" i="48" s="1"/>
  <c r="BN31" i="48" s="1"/>
  <c r="AV33" i="48"/>
  <c r="T35" i="48"/>
  <c r="BE35" i="48" s="1"/>
  <c r="U34" i="48"/>
  <c r="L32" i="48"/>
  <c r="N32" i="48" s="1"/>
  <c r="BD28" i="48"/>
  <c r="AU28" i="48"/>
  <c r="U32" i="48"/>
  <c r="Q30" i="48"/>
  <c r="R30" i="48" s="1"/>
  <c r="S30" i="48" s="1"/>
  <c r="I34" i="48"/>
  <c r="BA36" i="48"/>
  <c r="AS29" i="49"/>
  <c r="AB29" i="49"/>
  <c r="AK29" i="49" s="1"/>
  <c r="AB29" i="48"/>
  <c r="AT29" i="48" s="1"/>
  <c r="BB29" i="49"/>
  <c r="BB29" i="48"/>
  <c r="AS29" i="48"/>
  <c r="I33" i="48"/>
  <c r="K33" i="48"/>
  <c r="Q31" i="49"/>
  <c r="R31" i="49" s="1"/>
  <c r="S31" i="49" s="1"/>
  <c r="Q31" i="48"/>
  <c r="R31" i="48" s="1"/>
  <c r="S31" i="48" s="1"/>
  <c r="F36" i="48"/>
  <c r="J36" i="48" s="1"/>
  <c r="L34" i="48"/>
  <c r="M34" i="48" s="1"/>
  <c r="AM34" i="48"/>
  <c r="AD34" i="48"/>
  <c r="AV34" i="48"/>
  <c r="AF31" i="48"/>
  <c r="W31" i="48"/>
  <c r="AO31" i="48"/>
  <c r="AX31" i="48"/>
  <c r="X31" i="48"/>
  <c r="AR36" i="48"/>
  <c r="AW32" i="49"/>
  <c r="AE32" i="49"/>
  <c r="AN32" i="49"/>
  <c r="V32" i="49"/>
  <c r="AT28" i="49"/>
  <c r="AK28" i="49"/>
  <c r="BC28" i="49"/>
  <c r="AC28" i="49"/>
  <c r="M32" i="49"/>
  <c r="N32" i="49"/>
  <c r="AO31" i="49"/>
  <c r="AX31" i="49"/>
  <c r="X31" i="49"/>
  <c r="AF31" i="49"/>
  <c r="W31" i="49"/>
  <c r="W30" i="48"/>
  <c r="AO30" i="48"/>
  <c r="X30" i="48"/>
  <c r="AF30" i="48"/>
  <c r="AX30" i="48"/>
  <c r="Y37" i="48"/>
  <c r="AI37" i="48" s="1"/>
  <c r="O37" i="48"/>
  <c r="D37" i="48"/>
  <c r="C38" i="48"/>
  <c r="B38" i="48"/>
  <c r="BJ38" i="48" s="1"/>
  <c r="C39" i="49"/>
  <c r="G77" i="46" l="1"/>
  <c r="F77" i="46"/>
  <c r="C77" i="46"/>
  <c r="D77" i="46"/>
  <c r="BD27" i="49"/>
  <c r="AU27" i="49"/>
  <c r="K33" i="49"/>
  <c r="I33" i="49"/>
  <c r="BE33" i="49"/>
  <c r="AD33" i="49"/>
  <c r="AV33" i="49"/>
  <c r="AM33" i="49"/>
  <c r="E36" i="49"/>
  <c r="F36" i="49" s="1"/>
  <c r="J36" i="49" s="1"/>
  <c r="T36" i="49" s="1"/>
  <c r="BE36" i="49" s="1"/>
  <c r="BE34" i="49"/>
  <c r="AV34" i="49"/>
  <c r="AD34" i="49"/>
  <c r="AM34" i="49"/>
  <c r="Y37" i="49"/>
  <c r="D37" i="49"/>
  <c r="E37" i="49" s="1"/>
  <c r="O37" i="49"/>
  <c r="B38" i="49"/>
  <c r="BJ38" i="49" s="1"/>
  <c r="F35" i="49"/>
  <c r="J35" i="49" s="1"/>
  <c r="T35" i="49" s="1"/>
  <c r="G34" i="49"/>
  <c r="H34" i="49" s="1"/>
  <c r="AR36" i="49"/>
  <c r="AI36" i="49"/>
  <c r="BA36" i="49"/>
  <c r="AM35" i="48"/>
  <c r="BL32" i="49"/>
  <c r="BM32" i="49" s="1"/>
  <c r="BN32" i="49" s="1"/>
  <c r="AV35" i="48"/>
  <c r="AJ30" i="49"/>
  <c r="G36" i="48"/>
  <c r="H36" i="48" s="1"/>
  <c r="I36" i="48" s="1"/>
  <c r="AS30" i="49"/>
  <c r="AB30" i="49"/>
  <c r="BC30" i="49" s="1"/>
  <c r="AN32" i="48"/>
  <c r="BF32" i="48"/>
  <c r="BG32" i="48" s="1"/>
  <c r="BH32" i="48" s="1"/>
  <c r="AW34" i="48"/>
  <c r="BF34" i="48"/>
  <c r="BG34" i="48" s="1"/>
  <c r="BH34" i="48" s="1"/>
  <c r="AD35" i="48"/>
  <c r="T36" i="48"/>
  <c r="V34" i="48"/>
  <c r="AF34" i="48" s="1"/>
  <c r="AN34" i="48"/>
  <c r="M32" i="48"/>
  <c r="Q32" i="48" s="1"/>
  <c r="R32" i="48" s="1"/>
  <c r="S32" i="48" s="1"/>
  <c r="AE34" i="48"/>
  <c r="E72" i="46"/>
  <c r="N34" i="48"/>
  <c r="Q34" i="48" s="1"/>
  <c r="R34" i="48" s="1"/>
  <c r="S34" i="48" s="1"/>
  <c r="AK29" i="48"/>
  <c r="AC29" i="48"/>
  <c r="AL29" i="48" s="1"/>
  <c r="AE32" i="48"/>
  <c r="AW32" i="48"/>
  <c r="V32" i="48"/>
  <c r="X32" i="48" s="1"/>
  <c r="BC29" i="48"/>
  <c r="BC29" i="49"/>
  <c r="AC29" i="49"/>
  <c r="AL29" i="49" s="1"/>
  <c r="AT29" i="49"/>
  <c r="AR37" i="48"/>
  <c r="E37" i="48"/>
  <c r="BA37" i="48"/>
  <c r="Q32" i="49"/>
  <c r="R32" i="49" s="1"/>
  <c r="S32" i="49" s="1"/>
  <c r="U33" i="48"/>
  <c r="BF33" i="48" s="1"/>
  <c r="BG33" i="48" s="1"/>
  <c r="L33" i="48"/>
  <c r="K35" i="48"/>
  <c r="I35" i="48"/>
  <c r="AY31" i="49"/>
  <c r="AG31" i="49"/>
  <c r="AP31" i="49"/>
  <c r="AF32" i="49"/>
  <c r="AO32" i="49"/>
  <c r="X32" i="49"/>
  <c r="AX32" i="49"/>
  <c r="W32" i="49"/>
  <c r="AY30" i="48"/>
  <c r="AG30" i="48"/>
  <c r="AP30" i="48"/>
  <c r="BD28" i="49"/>
  <c r="AU28" i="49"/>
  <c r="AL28" i="49"/>
  <c r="AQ31" i="48"/>
  <c r="AZ31" i="48"/>
  <c r="AH31" i="48"/>
  <c r="AA30" i="48"/>
  <c r="AH30" i="48"/>
  <c r="AZ30" i="48"/>
  <c r="AQ30" i="48"/>
  <c r="AA31" i="49"/>
  <c r="AZ31" i="49"/>
  <c r="AH31" i="49"/>
  <c r="AQ31" i="49"/>
  <c r="AG31" i="48"/>
  <c r="AP31" i="48"/>
  <c r="AY31" i="48"/>
  <c r="AA31" i="48"/>
  <c r="C39" i="48"/>
  <c r="B39" i="48"/>
  <c r="BJ39" i="48" s="1"/>
  <c r="D38" i="48"/>
  <c r="E38" i="48" s="1"/>
  <c r="Y38" i="48"/>
  <c r="BA38" i="48" s="1"/>
  <c r="O38" i="48"/>
  <c r="C40" i="49"/>
  <c r="F37" i="49" l="1"/>
  <c r="J37" i="49" s="1"/>
  <c r="AV36" i="49"/>
  <c r="G35" i="49"/>
  <c r="H35" i="49" s="1"/>
  <c r="AD36" i="49"/>
  <c r="BA37" i="49"/>
  <c r="AI37" i="49"/>
  <c r="AR37" i="49"/>
  <c r="O38" i="49"/>
  <c r="D38" i="49"/>
  <c r="E38" i="49" s="1"/>
  <c r="Y38" i="49"/>
  <c r="B39" i="49"/>
  <c r="BJ39" i="49" s="1"/>
  <c r="U33" i="49"/>
  <c r="L33" i="49"/>
  <c r="E73" i="46" s="1"/>
  <c r="BE35" i="49"/>
  <c r="AV35" i="49"/>
  <c r="AD35" i="49"/>
  <c r="AM35" i="49"/>
  <c r="AM36" i="48"/>
  <c r="BE36" i="48"/>
  <c r="AM36" i="49"/>
  <c r="K34" i="49"/>
  <c r="I34" i="49"/>
  <c r="G36" i="49"/>
  <c r="H36" i="49" s="1"/>
  <c r="X34" i="48"/>
  <c r="AH34" i="48" s="1"/>
  <c r="AC30" i="49"/>
  <c r="BD30" i="49" s="1"/>
  <c r="AT30" i="49"/>
  <c r="AK30" i="49"/>
  <c r="BI32" i="48"/>
  <c r="BL32" i="48" s="1"/>
  <c r="BM32" i="48" s="1"/>
  <c r="BN32" i="48" s="1"/>
  <c r="BH33" i="48"/>
  <c r="BI33" i="48"/>
  <c r="BI34" i="48"/>
  <c r="BL34" i="48" s="1"/>
  <c r="BM34" i="48" s="1"/>
  <c r="BN34" i="48" s="1"/>
  <c r="W34" i="48"/>
  <c r="AV36" i="48"/>
  <c r="AX34" i="48"/>
  <c r="BD29" i="48"/>
  <c r="AO34" i="48"/>
  <c r="AD36" i="48"/>
  <c r="AU29" i="48"/>
  <c r="AX32" i="48"/>
  <c r="AO32" i="48"/>
  <c r="AF32" i="48"/>
  <c r="W32" i="48"/>
  <c r="AY32" i="48" s="1"/>
  <c r="F37" i="48"/>
  <c r="J37" i="48" s="1"/>
  <c r="BD29" i="49"/>
  <c r="AU29" i="49"/>
  <c r="K36" i="48"/>
  <c r="AI38" i="48"/>
  <c r="AH32" i="48"/>
  <c r="AQ32" i="48"/>
  <c r="AZ32" i="48"/>
  <c r="V33" i="48"/>
  <c r="AW33" i="48"/>
  <c r="AN33" i="48"/>
  <c r="AE33" i="48"/>
  <c r="AR38" i="48"/>
  <c r="M33" i="48"/>
  <c r="N33" i="48"/>
  <c r="U35" i="48"/>
  <c r="BF35" i="48" s="1"/>
  <c r="BG35" i="48" s="1"/>
  <c r="L35" i="48"/>
  <c r="F38" i="48"/>
  <c r="J38" i="48" s="1"/>
  <c r="AJ31" i="49"/>
  <c r="BB31" i="49"/>
  <c r="AS31" i="49"/>
  <c r="AB31" i="49"/>
  <c r="AJ31" i="48"/>
  <c r="AS31" i="48"/>
  <c r="BB31" i="48"/>
  <c r="AB31" i="48"/>
  <c r="AB30" i="48"/>
  <c r="BB30" i="48"/>
  <c r="AJ30" i="48"/>
  <c r="AS30" i="48"/>
  <c r="AH32" i="49"/>
  <c r="AQ32" i="49"/>
  <c r="AZ32" i="49"/>
  <c r="AA32" i="49"/>
  <c r="AP32" i="49"/>
  <c r="AY32" i="49"/>
  <c r="AG32" i="49"/>
  <c r="C40" i="48"/>
  <c r="B40" i="48"/>
  <c r="BJ40" i="48" s="1"/>
  <c r="Y39" i="48"/>
  <c r="AI39" i="48" s="1"/>
  <c r="D39" i="48"/>
  <c r="E39" i="48" s="1"/>
  <c r="G78" i="46"/>
  <c r="F78" i="46"/>
  <c r="D78" i="46"/>
  <c r="O39" i="48"/>
  <c r="C78" i="46"/>
  <c r="C41" i="49"/>
  <c r="G37" i="49" l="1"/>
  <c r="H37" i="49" s="1"/>
  <c r="K36" i="49"/>
  <c r="I36" i="49"/>
  <c r="AR38" i="49"/>
  <c r="AI38" i="49"/>
  <c r="BA38" i="49"/>
  <c r="K35" i="49"/>
  <c r="I35" i="49"/>
  <c r="Y39" i="49"/>
  <c r="B40" i="49"/>
  <c r="BJ40" i="49" s="1"/>
  <c r="D39" i="49"/>
  <c r="O39" i="49"/>
  <c r="T37" i="49"/>
  <c r="AE33" i="49"/>
  <c r="BF33" i="49"/>
  <c r="BG33" i="49" s="1"/>
  <c r="AN33" i="49"/>
  <c r="AW33" i="49"/>
  <c r="V33" i="49"/>
  <c r="U34" i="49"/>
  <c r="L34" i="49"/>
  <c r="E74" i="46" s="1"/>
  <c r="N33" i="49"/>
  <c r="M33" i="49"/>
  <c r="F38" i="49"/>
  <c r="J38" i="49" s="1"/>
  <c r="T38" i="49" s="1"/>
  <c r="BE38" i="49" s="1"/>
  <c r="AL30" i="49"/>
  <c r="AU30" i="49"/>
  <c r="BL33" i="48"/>
  <c r="BM33" i="48" s="1"/>
  <c r="BN33" i="48" s="1"/>
  <c r="AQ34" i="48"/>
  <c r="AA34" i="48"/>
  <c r="BB34" i="48" s="1"/>
  <c r="AZ34" i="48"/>
  <c r="G37" i="48"/>
  <c r="H37" i="48" s="1"/>
  <c r="BH35" i="48"/>
  <c r="BI35" i="48"/>
  <c r="AP34" i="48"/>
  <c r="AG34" i="48"/>
  <c r="AY34" i="48"/>
  <c r="U36" i="48"/>
  <c r="T37" i="48"/>
  <c r="G38" i="48"/>
  <c r="H38" i="48" s="1"/>
  <c r="I38" i="48" s="1"/>
  <c r="AA32" i="48"/>
  <c r="AB32" i="48" s="1"/>
  <c r="AG32" i="48"/>
  <c r="AP32" i="48"/>
  <c r="L36" i="48"/>
  <c r="Q33" i="48"/>
  <c r="R33" i="48" s="1"/>
  <c r="S33" i="48" s="1"/>
  <c r="AF33" i="48"/>
  <c r="AO33" i="48"/>
  <c r="X33" i="48"/>
  <c r="AX33" i="48"/>
  <c r="W33" i="48"/>
  <c r="AE35" i="48"/>
  <c r="V35" i="48"/>
  <c r="AN35" i="48"/>
  <c r="AW35" i="48"/>
  <c r="M35" i="48"/>
  <c r="N35" i="48"/>
  <c r="AR39" i="48"/>
  <c r="F39" i="48"/>
  <c r="J39" i="48" s="1"/>
  <c r="AB32" i="49"/>
  <c r="BB32" i="49"/>
  <c r="AS32" i="49"/>
  <c r="AJ32" i="49"/>
  <c r="AK31" i="49"/>
  <c r="AC31" i="49"/>
  <c r="BC31" i="49"/>
  <c r="AT31" i="49"/>
  <c r="AT30" i="48"/>
  <c r="AC30" i="48"/>
  <c r="AK30" i="48"/>
  <c r="BC30" i="48"/>
  <c r="T38" i="48"/>
  <c r="BE38" i="48" s="1"/>
  <c r="BA39" i="48"/>
  <c r="AT31" i="48"/>
  <c r="BC31" i="48"/>
  <c r="AK31" i="48"/>
  <c r="AC31" i="48"/>
  <c r="B41" i="48"/>
  <c r="BJ41" i="48" s="1"/>
  <c r="C41" i="48"/>
  <c r="O40" i="48"/>
  <c r="D40" i="48"/>
  <c r="E40" i="48" s="1"/>
  <c r="Y40" i="48"/>
  <c r="AI40" i="48" s="1"/>
  <c r="C42" i="49"/>
  <c r="Q33" i="49" l="1"/>
  <c r="R33" i="49" s="1"/>
  <c r="S33" i="49" s="1"/>
  <c r="K37" i="49"/>
  <c r="I37" i="49"/>
  <c r="BA39" i="49"/>
  <c r="AR39" i="49"/>
  <c r="AI39" i="49"/>
  <c r="L36" i="49"/>
  <c r="U36" i="49"/>
  <c r="BI33" i="49"/>
  <c r="BH33" i="49"/>
  <c r="D40" i="49"/>
  <c r="E40" i="49" s="1"/>
  <c r="O40" i="49"/>
  <c r="B41" i="49"/>
  <c r="BJ41" i="49" s="1"/>
  <c r="Y40" i="49"/>
  <c r="G38" i="49"/>
  <c r="H38" i="49" s="1"/>
  <c r="K38" i="49" s="1"/>
  <c r="L38" i="49" s="1"/>
  <c r="E39" i="49"/>
  <c r="F39" i="49" s="1"/>
  <c r="J39" i="49" s="1"/>
  <c r="T39" i="49" s="1"/>
  <c r="W33" i="49"/>
  <c r="AF33" i="49"/>
  <c r="X33" i="49"/>
  <c r="AX33" i="49"/>
  <c r="AO33" i="49"/>
  <c r="BF34" i="49"/>
  <c r="BG34" i="49" s="1"/>
  <c r="V34" i="49"/>
  <c r="AW34" i="49"/>
  <c r="AE34" i="49"/>
  <c r="AN34" i="49"/>
  <c r="L35" i="49"/>
  <c r="E75" i="46" s="1"/>
  <c r="U35" i="49"/>
  <c r="AM37" i="48"/>
  <c r="BE37" i="48"/>
  <c r="M34" i="49"/>
  <c r="N34" i="49"/>
  <c r="BE37" i="49"/>
  <c r="AD37" i="49"/>
  <c r="AV37" i="49"/>
  <c r="AM37" i="49"/>
  <c r="AJ34" i="48"/>
  <c r="AB34" i="48"/>
  <c r="AC34" i="48" s="1"/>
  <c r="AS34" i="48"/>
  <c r="BL35" i="48"/>
  <c r="BM35" i="48" s="1"/>
  <c r="BN35" i="48" s="1"/>
  <c r="AW36" i="48"/>
  <c r="BF36" i="48"/>
  <c r="BG36" i="48" s="1"/>
  <c r="BH36" i="48" s="1"/>
  <c r="AV37" i="48"/>
  <c r="AD37" i="48"/>
  <c r="AE36" i="48"/>
  <c r="AM38" i="49"/>
  <c r="T39" i="48"/>
  <c r="BE39" i="48" s="1"/>
  <c r="AV38" i="49"/>
  <c r="AD38" i="49"/>
  <c r="V36" i="48"/>
  <c r="W36" i="48" s="1"/>
  <c r="AN36" i="48"/>
  <c r="AJ32" i="48"/>
  <c r="G39" i="48"/>
  <c r="H39" i="48" s="1"/>
  <c r="K39" i="48" s="1"/>
  <c r="AS32" i="48"/>
  <c r="BB32" i="48"/>
  <c r="K38" i="48"/>
  <c r="I37" i="48"/>
  <c r="K37" i="48"/>
  <c r="Q35" i="48"/>
  <c r="R35" i="48" s="1"/>
  <c r="S35" i="48" s="1"/>
  <c r="M36" i="48"/>
  <c r="N36" i="48"/>
  <c r="E76" i="46"/>
  <c r="AR40" i="48"/>
  <c r="AP33" i="48"/>
  <c r="AY33" i="48"/>
  <c r="AG33" i="48"/>
  <c r="AC32" i="48"/>
  <c r="BC32" i="48"/>
  <c r="AT32" i="48"/>
  <c r="AK32" i="48"/>
  <c r="W35" i="48"/>
  <c r="X35" i="48"/>
  <c r="AO35" i="48"/>
  <c r="AF35" i="48"/>
  <c r="AX35" i="48"/>
  <c r="AA33" i="48"/>
  <c r="AZ33" i="48"/>
  <c r="AH33" i="48"/>
  <c r="AQ33" i="48"/>
  <c r="BD31" i="49"/>
  <c r="AU31" i="49"/>
  <c r="AL31" i="49"/>
  <c r="AL30" i="48"/>
  <c r="BD30" i="48"/>
  <c r="AU30" i="48"/>
  <c r="AU31" i="48"/>
  <c r="AL31" i="48"/>
  <c r="BD31" i="48"/>
  <c r="AV38" i="48"/>
  <c r="AM38" i="48"/>
  <c r="AD38" i="48"/>
  <c r="AC32" i="49"/>
  <c r="AT32" i="49"/>
  <c r="BC32" i="49"/>
  <c r="AK32" i="49"/>
  <c r="BA40" i="48"/>
  <c r="F40" i="48"/>
  <c r="J40" i="48" s="1"/>
  <c r="C43" i="49"/>
  <c r="D41" i="48"/>
  <c r="E41" i="48" s="1"/>
  <c r="Y41" i="48"/>
  <c r="BA41" i="48" s="1"/>
  <c r="O41" i="48"/>
  <c r="C42" i="48"/>
  <c r="B42" i="48"/>
  <c r="BJ42" i="48" s="1"/>
  <c r="U38" i="49" l="1"/>
  <c r="BF38" i="49" s="1"/>
  <c r="BG38" i="49" s="1"/>
  <c r="BI38" i="49" s="1"/>
  <c r="BL33" i="49"/>
  <c r="BM33" i="49" s="1"/>
  <c r="BN33" i="49" s="1"/>
  <c r="I38" i="49"/>
  <c r="Q34" i="49"/>
  <c r="R34" i="49" s="1"/>
  <c r="S34" i="49" s="1"/>
  <c r="F40" i="49"/>
  <c r="J40" i="49" s="1"/>
  <c r="T40" i="49" s="1"/>
  <c r="BE40" i="49" s="1"/>
  <c r="BE39" i="49"/>
  <c r="AV39" i="49"/>
  <c r="AD39" i="49"/>
  <c r="AM39" i="49"/>
  <c r="BH34" i="49"/>
  <c r="BI34" i="49"/>
  <c r="U37" i="49"/>
  <c r="L37" i="49"/>
  <c r="X34" i="49"/>
  <c r="W34" i="49"/>
  <c r="AF34" i="49"/>
  <c r="AX34" i="49"/>
  <c r="AO34" i="49"/>
  <c r="AG33" i="49"/>
  <c r="AY33" i="49"/>
  <c r="AP33" i="49"/>
  <c r="AZ33" i="49"/>
  <c r="AQ33" i="49"/>
  <c r="AH33" i="49"/>
  <c r="G39" i="49"/>
  <c r="H39" i="49" s="1"/>
  <c r="Y41" i="49"/>
  <c r="D41" i="49"/>
  <c r="E41" i="49" s="1"/>
  <c r="B42" i="49"/>
  <c r="BJ42" i="49" s="1"/>
  <c r="O41" i="49"/>
  <c r="N36" i="49"/>
  <c r="M36" i="49"/>
  <c r="N35" i="49"/>
  <c r="M35" i="49"/>
  <c r="BA40" i="49"/>
  <c r="AI40" i="49"/>
  <c r="AR40" i="49"/>
  <c r="BF36" i="49"/>
  <c r="BG36" i="49" s="1"/>
  <c r="AW36" i="49"/>
  <c r="V36" i="49"/>
  <c r="AE36" i="49"/>
  <c r="AN36" i="49"/>
  <c r="BF35" i="49"/>
  <c r="BG35" i="49" s="1"/>
  <c r="AW35" i="49"/>
  <c r="AN35" i="49"/>
  <c r="AE35" i="49"/>
  <c r="V35" i="49"/>
  <c r="AA33" i="49"/>
  <c r="BC34" i="48"/>
  <c r="AK34" i="48"/>
  <c r="AT34" i="48"/>
  <c r="BI36" i="48"/>
  <c r="BL36" i="48" s="1"/>
  <c r="BM36" i="48" s="1"/>
  <c r="BN36" i="48" s="1"/>
  <c r="AM39" i="48"/>
  <c r="X36" i="48"/>
  <c r="AA36" i="48" s="1"/>
  <c r="AJ36" i="48" s="1"/>
  <c r="AO36" i="48"/>
  <c r="AX36" i="48"/>
  <c r="AF36" i="48"/>
  <c r="AV39" i="48"/>
  <c r="U38" i="48"/>
  <c r="AD39" i="48"/>
  <c r="G40" i="48"/>
  <c r="H40" i="48" s="1"/>
  <c r="L38" i="48"/>
  <c r="M38" i="48" s="1"/>
  <c r="AA35" i="48"/>
  <c r="AJ35" i="48" s="1"/>
  <c r="U37" i="48"/>
  <c r="BF37" i="48" s="1"/>
  <c r="BG37" i="48" s="1"/>
  <c r="BI37" i="48" s="1"/>
  <c r="L37" i="48"/>
  <c r="AG36" i="48"/>
  <c r="AP36" i="48"/>
  <c r="AY36" i="48"/>
  <c r="Q36" i="48"/>
  <c r="R36" i="48" s="1"/>
  <c r="S36" i="48" s="1"/>
  <c r="I39" i="48"/>
  <c r="AQ35" i="48"/>
  <c r="AH35" i="48"/>
  <c r="AZ35" i="48"/>
  <c r="BD32" i="48"/>
  <c r="AU32" i="48"/>
  <c r="AL32" i="48"/>
  <c r="BB33" i="48"/>
  <c r="AJ33" i="48"/>
  <c r="AB33" i="48"/>
  <c r="AS33" i="48"/>
  <c r="AY35" i="48"/>
  <c r="AG35" i="48"/>
  <c r="AP35" i="48"/>
  <c r="T40" i="48"/>
  <c r="BE40" i="48" s="1"/>
  <c r="AL32" i="49"/>
  <c r="BD32" i="49"/>
  <c r="AU32" i="49"/>
  <c r="N38" i="49"/>
  <c r="M38" i="49"/>
  <c r="F41" i="48"/>
  <c r="J41" i="48" s="1"/>
  <c r="U39" i="48"/>
  <c r="BF39" i="48" s="1"/>
  <c r="L39" i="48"/>
  <c r="AU34" i="48"/>
  <c r="BD34" i="48"/>
  <c r="AL34" i="48"/>
  <c r="AR41" i="48"/>
  <c r="AI41" i="48"/>
  <c r="C44" i="49"/>
  <c r="Y42" i="48"/>
  <c r="AR42" i="48" s="1"/>
  <c r="O42" i="48"/>
  <c r="D42" i="48"/>
  <c r="E42" i="48" s="1"/>
  <c r="B43" i="48"/>
  <c r="BJ43" i="48" s="1"/>
  <c r="C43" i="48"/>
  <c r="AW38" i="49" l="1"/>
  <c r="AE38" i="49"/>
  <c r="V38" i="49"/>
  <c r="W38" i="49" s="1"/>
  <c r="AN38" i="49"/>
  <c r="G40" i="49"/>
  <c r="H40" i="49" s="1"/>
  <c r="Q35" i="49"/>
  <c r="R35" i="49" s="1"/>
  <c r="S35" i="49" s="1"/>
  <c r="AD40" i="49"/>
  <c r="AM40" i="49"/>
  <c r="Q36" i="49"/>
  <c r="R36" i="49" s="1"/>
  <c r="S36" i="49" s="1"/>
  <c r="AV40" i="49"/>
  <c r="BL34" i="49"/>
  <c r="BM34" i="49" s="1"/>
  <c r="BN34" i="49" s="1"/>
  <c r="BA41" i="49"/>
  <c r="AI41" i="49"/>
  <c r="AR41" i="49"/>
  <c r="B43" i="49"/>
  <c r="BJ43" i="49" s="1"/>
  <c r="D42" i="49"/>
  <c r="E42" i="49" s="1"/>
  <c r="O42" i="49"/>
  <c r="Y42" i="49"/>
  <c r="AP34" i="49"/>
  <c r="AG34" i="49"/>
  <c r="AY34" i="49"/>
  <c r="M37" i="49"/>
  <c r="N37" i="49"/>
  <c r="AZ34" i="49"/>
  <c r="AQ34" i="49"/>
  <c r="AH34" i="49"/>
  <c r="BH36" i="49"/>
  <c r="BI36" i="49"/>
  <c r="BI35" i="49"/>
  <c r="BH35" i="49"/>
  <c r="AX35" i="49"/>
  <c r="X35" i="49"/>
  <c r="AF35" i="49"/>
  <c r="AO35" i="49"/>
  <c r="W35" i="49"/>
  <c r="I39" i="49"/>
  <c r="K39" i="49"/>
  <c r="X36" i="49"/>
  <c r="AF36" i="49"/>
  <c r="AO36" i="49"/>
  <c r="W36" i="49"/>
  <c r="AX36" i="49"/>
  <c r="F41" i="49"/>
  <c r="J41" i="49" s="1"/>
  <c r="T41" i="49" s="1"/>
  <c r="BE41" i="49" s="1"/>
  <c r="AA34" i="49"/>
  <c r="AS33" i="49"/>
  <c r="AJ33" i="49"/>
  <c r="AB33" i="49"/>
  <c r="BB33" i="49"/>
  <c r="AE37" i="49"/>
  <c r="AW37" i="49"/>
  <c r="BF37" i="49"/>
  <c r="BG37" i="49" s="1"/>
  <c r="AN37" i="49"/>
  <c r="V37" i="49"/>
  <c r="AH36" i="48"/>
  <c r="BG39" i="48"/>
  <c r="BI39" i="48" s="1"/>
  <c r="BH38" i="49"/>
  <c r="BL38" i="49" s="1"/>
  <c r="BM38" i="49" s="1"/>
  <c r="BN38" i="49" s="1"/>
  <c r="AW38" i="48"/>
  <c r="BF38" i="48"/>
  <c r="BG38" i="48" s="1"/>
  <c r="BI38" i="48" s="1"/>
  <c r="BH37" i="48"/>
  <c r="BL37" i="48" s="1"/>
  <c r="BM37" i="48" s="1"/>
  <c r="BN37" i="48" s="1"/>
  <c r="AQ36" i="48"/>
  <c r="AZ36" i="48"/>
  <c r="V38" i="48"/>
  <c r="W38" i="48" s="1"/>
  <c r="AY38" i="48" s="1"/>
  <c r="AE38" i="48"/>
  <c r="AN38" i="48"/>
  <c r="N38" i="48"/>
  <c r="Q38" i="48" s="1"/>
  <c r="R38" i="48" s="1"/>
  <c r="S38" i="48" s="1"/>
  <c r="G41" i="48"/>
  <c r="H41" i="48" s="1"/>
  <c r="AS36" i="48"/>
  <c r="BB36" i="48"/>
  <c r="AB36" i="48"/>
  <c r="AK36" i="48" s="1"/>
  <c r="AB35" i="48"/>
  <c r="AK35" i="48" s="1"/>
  <c r="AS35" i="48"/>
  <c r="BB35" i="48"/>
  <c r="AN37" i="48"/>
  <c r="V37" i="48"/>
  <c r="AW37" i="48"/>
  <c r="AE37" i="48"/>
  <c r="M37" i="48"/>
  <c r="E77" i="46"/>
  <c r="N37" i="48"/>
  <c r="BA42" i="48"/>
  <c r="AI42" i="48"/>
  <c r="Q38" i="49"/>
  <c r="R38" i="49" s="1"/>
  <c r="S38" i="49" s="1"/>
  <c r="BC33" i="48"/>
  <c r="AT33" i="48"/>
  <c r="AC33" i="48"/>
  <c r="AK33" i="48"/>
  <c r="F42" i="48"/>
  <c r="J42" i="48" s="1"/>
  <c r="T41" i="48"/>
  <c r="BE41" i="48" s="1"/>
  <c r="K40" i="48"/>
  <c r="I40" i="48"/>
  <c r="AM40" i="48"/>
  <c r="AD40" i="48"/>
  <c r="AV40" i="48"/>
  <c r="AE39" i="48"/>
  <c r="AW39" i="48"/>
  <c r="AN39" i="48"/>
  <c r="V39" i="48"/>
  <c r="N39" i="48"/>
  <c r="M39" i="48"/>
  <c r="C45" i="49"/>
  <c r="Y43" i="48"/>
  <c r="AI43" i="48" s="1"/>
  <c r="O43" i="48"/>
  <c r="D43" i="48"/>
  <c r="E43" i="48" s="1"/>
  <c r="B44" i="48"/>
  <c r="BJ44" i="48" s="1"/>
  <c r="C44" i="48"/>
  <c r="AF38" i="49" l="1"/>
  <c r="X38" i="49"/>
  <c r="AA38" i="49" s="1"/>
  <c r="AO38" i="49"/>
  <c r="AX38" i="49"/>
  <c r="F42" i="49"/>
  <c r="J42" i="49" s="1"/>
  <c r="T42" i="49" s="1"/>
  <c r="BE42" i="49" s="1"/>
  <c r="Q37" i="49"/>
  <c r="R37" i="49" s="1"/>
  <c r="S37" i="49" s="1"/>
  <c r="BL36" i="49"/>
  <c r="BM36" i="49" s="1"/>
  <c r="BN36" i="49" s="1"/>
  <c r="BL35" i="49"/>
  <c r="BM35" i="49" s="1"/>
  <c r="BN35" i="49" s="1"/>
  <c r="K40" i="49"/>
  <c r="I40" i="49"/>
  <c r="AX37" i="49"/>
  <c r="AF37" i="49"/>
  <c r="W37" i="49"/>
  <c r="X37" i="49"/>
  <c r="AO37" i="49"/>
  <c r="AQ35" i="49"/>
  <c r="AZ35" i="49"/>
  <c r="AH35" i="49"/>
  <c r="AC33" i="49"/>
  <c r="BC33" i="49"/>
  <c r="AT33" i="49"/>
  <c r="AK33" i="49"/>
  <c r="AI42" i="49"/>
  <c r="BA42" i="49"/>
  <c r="AR42" i="49"/>
  <c r="AP36" i="49"/>
  <c r="AG36" i="49"/>
  <c r="AY36" i="49"/>
  <c r="AA36" i="49"/>
  <c r="AH36" i="49"/>
  <c r="AZ36" i="49"/>
  <c r="AQ36" i="49"/>
  <c r="AY35" i="49"/>
  <c r="AP35" i="49"/>
  <c r="AG35" i="49"/>
  <c r="B44" i="49"/>
  <c r="BJ44" i="49" s="1"/>
  <c r="Y43" i="49"/>
  <c r="O43" i="49"/>
  <c r="D43" i="49"/>
  <c r="AA35" i="49"/>
  <c r="BI37" i="49"/>
  <c r="BH37" i="49"/>
  <c r="AS34" i="49"/>
  <c r="BB34" i="49"/>
  <c r="AB34" i="49"/>
  <c r="AJ34" i="49"/>
  <c r="U39" i="49"/>
  <c r="L39" i="49"/>
  <c r="E78" i="46" s="1"/>
  <c r="G41" i="49"/>
  <c r="H41" i="49" s="1"/>
  <c r="I41" i="49" s="1"/>
  <c r="AG38" i="48"/>
  <c r="AP38" i="48"/>
  <c r="BH39" i="48"/>
  <c r="BL39" i="48" s="1"/>
  <c r="BM39" i="48" s="1"/>
  <c r="BN39" i="48" s="1"/>
  <c r="AX38" i="48"/>
  <c r="BH38" i="48"/>
  <c r="BL38" i="48" s="1"/>
  <c r="BM38" i="48" s="1"/>
  <c r="BN38" i="48" s="1"/>
  <c r="AF38" i="48"/>
  <c r="X38" i="48"/>
  <c r="AQ38" i="48" s="1"/>
  <c r="AO38" i="48"/>
  <c r="AT36" i="48"/>
  <c r="G42" i="48"/>
  <c r="H42" i="48" s="1"/>
  <c r="AC36" i="48"/>
  <c r="BC36" i="48"/>
  <c r="BC35" i="48"/>
  <c r="BA43" i="48"/>
  <c r="AC35" i="48"/>
  <c r="BD35" i="48" s="1"/>
  <c r="AT35" i="48"/>
  <c r="AR43" i="48"/>
  <c r="Q37" i="48"/>
  <c r="R37" i="48" s="1"/>
  <c r="S37" i="48" s="1"/>
  <c r="AX37" i="48"/>
  <c r="X37" i="48"/>
  <c r="W37" i="48"/>
  <c r="AF37" i="48"/>
  <c r="AO37" i="48"/>
  <c r="Q39" i="48"/>
  <c r="R39" i="48" s="1"/>
  <c r="S39" i="48" s="1"/>
  <c r="AL33" i="48"/>
  <c r="AU33" i="48"/>
  <c r="BD33" i="48"/>
  <c r="F43" i="48"/>
  <c r="J43" i="48" s="1"/>
  <c r="AP38" i="49"/>
  <c r="AY38" i="49"/>
  <c r="AG38" i="49"/>
  <c r="I41" i="48"/>
  <c r="K41" i="48"/>
  <c r="T42" i="48"/>
  <c r="BE42" i="48" s="1"/>
  <c r="U40" i="48"/>
  <c r="BF40" i="48" s="1"/>
  <c r="BG40" i="48" s="1"/>
  <c r="L40" i="48"/>
  <c r="AD41" i="48"/>
  <c r="AV41" i="48"/>
  <c r="AM41" i="48"/>
  <c r="AD41" i="49"/>
  <c r="AV41" i="49"/>
  <c r="AM41" i="49"/>
  <c r="AF39" i="48"/>
  <c r="X39" i="48"/>
  <c r="AX39" i="48"/>
  <c r="W39" i="48"/>
  <c r="AO39" i="48"/>
  <c r="C46" i="49"/>
  <c r="D44" i="48"/>
  <c r="E44" i="48" s="1"/>
  <c r="Y44" i="48"/>
  <c r="AR44" i="48" s="1"/>
  <c r="O44" i="48"/>
  <c r="B45" i="48"/>
  <c r="BJ45" i="48" s="1"/>
  <c r="C45" i="48"/>
  <c r="AZ38" i="49" l="1"/>
  <c r="AQ38" i="49"/>
  <c r="AH38" i="49"/>
  <c r="G42" i="49"/>
  <c r="H42" i="49" s="1"/>
  <c r="I42" i="49" s="1"/>
  <c r="U40" i="49"/>
  <c r="L40" i="49"/>
  <c r="N39" i="49"/>
  <c r="M39" i="49"/>
  <c r="AJ35" i="49"/>
  <c r="AS35" i="49"/>
  <c r="AB35" i="49"/>
  <c r="BB35" i="49"/>
  <c r="AU33" i="49"/>
  <c r="BD33" i="49"/>
  <c r="AL33" i="49"/>
  <c r="AP37" i="49"/>
  <c r="AG37" i="49"/>
  <c r="AY37" i="49"/>
  <c r="D44" i="49"/>
  <c r="B45" i="49"/>
  <c r="BJ45" i="49" s="1"/>
  <c r="Y44" i="49"/>
  <c r="AI44" i="49" s="1"/>
  <c r="O44" i="49"/>
  <c r="AB36" i="49"/>
  <c r="AS36" i="49"/>
  <c r="AJ36" i="49"/>
  <c r="BB36" i="49"/>
  <c r="AH37" i="49"/>
  <c r="AQ37" i="49"/>
  <c r="AZ37" i="49"/>
  <c r="BL37" i="49"/>
  <c r="BM37" i="49" s="1"/>
  <c r="BN37" i="49" s="1"/>
  <c r="AI43" i="49"/>
  <c r="BA43" i="49"/>
  <c r="AR43" i="49"/>
  <c r="BF39" i="49"/>
  <c r="BG39" i="49" s="1"/>
  <c r="V39" i="49"/>
  <c r="AW39" i="49"/>
  <c r="AE39" i="49"/>
  <c r="AN39" i="49"/>
  <c r="K41" i="49"/>
  <c r="L41" i="49" s="1"/>
  <c r="AA37" i="49"/>
  <c r="AK34" i="49"/>
  <c r="BC34" i="49"/>
  <c r="AC34" i="49"/>
  <c r="AT34" i="49"/>
  <c r="E43" i="49"/>
  <c r="F43" i="49" s="1"/>
  <c r="J43" i="49" s="1"/>
  <c r="T43" i="49" s="1"/>
  <c r="BI40" i="48"/>
  <c r="BH40" i="48"/>
  <c r="AZ38" i="48"/>
  <c r="AH38" i="48"/>
  <c r="AA38" i="48"/>
  <c r="AJ38" i="48" s="1"/>
  <c r="AL35" i="48"/>
  <c r="AU35" i="48"/>
  <c r="G43" i="48"/>
  <c r="H43" i="48" s="1"/>
  <c r="I43" i="48" s="1"/>
  <c r="BD36" i="48"/>
  <c r="AU36" i="48"/>
  <c r="AL36" i="48"/>
  <c r="AA37" i="48"/>
  <c r="AY37" i="48"/>
  <c r="AG37" i="48"/>
  <c r="AP37" i="48"/>
  <c r="AH37" i="48"/>
  <c r="AQ37" i="48"/>
  <c r="AZ37" i="48"/>
  <c r="AA39" i="48"/>
  <c r="AJ39" i="48" s="1"/>
  <c r="AV42" i="49"/>
  <c r="AM42" i="49"/>
  <c r="AD42" i="49"/>
  <c r="F44" i="48"/>
  <c r="J44" i="48" s="1"/>
  <c r="M40" i="48"/>
  <c r="N40" i="48"/>
  <c r="U41" i="48"/>
  <c r="BF41" i="48" s="1"/>
  <c r="BG41" i="48" s="1"/>
  <c r="L41" i="48"/>
  <c r="T43" i="48"/>
  <c r="BE43" i="48" s="1"/>
  <c r="BB38" i="49"/>
  <c r="AS38" i="49"/>
  <c r="AB38" i="49"/>
  <c r="AJ38" i="49"/>
  <c r="AV42" i="48"/>
  <c r="AM42" i="48"/>
  <c r="AD42" i="48"/>
  <c r="BA44" i="48"/>
  <c r="AH39" i="48"/>
  <c r="AZ39" i="48"/>
  <c r="AQ39" i="48"/>
  <c r="AI44" i="48"/>
  <c r="K42" i="48"/>
  <c r="I42" i="48"/>
  <c r="AG39" i="48"/>
  <c r="AP39" i="48"/>
  <c r="AY39" i="48"/>
  <c r="AE40" i="48"/>
  <c r="AW40" i="48"/>
  <c r="AN40" i="48"/>
  <c r="V40" i="48"/>
  <c r="C47" i="49"/>
  <c r="O45" i="48"/>
  <c r="Y45" i="48"/>
  <c r="BA45" i="48" s="1"/>
  <c r="D45" i="48"/>
  <c r="E45" i="48" s="1"/>
  <c r="B46" i="48"/>
  <c r="BJ46" i="48" s="1"/>
  <c r="C46" i="48"/>
  <c r="K42" i="49" l="1"/>
  <c r="L42" i="49" s="1"/>
  <c r="U41" i="49"/>
  <c r="BF41" i="49" s="1"/>
  <c r="BG41" i="49" s="1"/>
  <c r="BI41" i="49" s="1"/>
  <c r="N40" i="49"/>
  <c r="M40" i="49"/>
  <c r="BF40" i="49"/>
  <c r="BG40" i="49" s="1"/>
  <c r="AW40" i="49"/>
  <c r="AN40" i="49"/>
  <c r="AE40" i="49"/>
  <c r="V40" i="49"/>
  <c r="BE43" i="49"/>
  <c r="AM43" i="49"/>
  <c r="AD43" i="49"/>
  <c r="AV43" i="49"/>
  <c r="Q39" i="49"/>
  <c r="R39" i="49" s="1"/>
  <c r="S39" i="49" s="1"/>
  <c r="AC36" i="49"/>
  <c r="AK36" i="49"/>
  <c r="BC36" i="49"/>
  <c r="AT36" i="49"/>
  <c r="AS37" i="49"/>
  <c r="AJ37" i="49"/>
  <c r="BB37" i="49"/>
  <c r="AB37" i="49"/>
  <c r="AC35" i="49"/>
  <c r="AT35" i="49"/>
  <c r="BC35" i="49"/>
  <c r="AK35" i="49"/>
  <c r="BI39" i="49"/>
  <c r="BH39" i="49"/>
  <c r="E44" i="49"/>
  <c r="BD34" i="49"/>
  <c r="AL34" i="49"/>
  <c r="AU34" i="49"/>
  <c r="X39" i="49"/>
  <c r="AO39" i="49"/>
  <c r="W39" i="49"/>
  <c r="AX39" i="49"/>
  <c r="AF39" i="49"/>
  <c r="D45" i="49"/>
  <c r="E45" i="49" s="1"/>
  <c r="O45" i="49"/>
  <c r="B46" i="49"/>
  <c r="BJ46" i="49" s="1"/>
  <c r="Y45" i="49"/>
  <c r="BA44" i="49"/>
  <c r="AR44" i="49"/>
  <c r="G43" i="49"/>
  <c r="H43" i="49" s="1"/>
  <c r="BL40" i="48"/>
  <c r="BM40" i="48" s="1"/>
  <c r="BN40" i="48" s="1"/>
  <c r="BH41" i="48"/>
  <c r="BI41" i="48"/>
  <c r="AS38" i="48"/>
  <c r="BB38" i="48"/>
  <c r="AB38" i="48"/>
  <c r="G44" i="48"/>
  <c r="H44" i="48" s="1"/>
  <c r="I44" i="48" s="1"/>
  <c r="Q40" i="48"/>
  <c r="R40" i="48" s="1"/>
  <c r="S40" i="48" s="1"/>
  <c r="K43" i="48"/>
  <c r="AB37" i="48"/>
  <c r="AS37" i="48"/>
  <c r="BB37" i="48"/>
  <c r="AJ37" i="48"/>
  <c r="AS39" i="48"/>
  <c r="AI45" i="48"/>
  <c r="AR45" i="48"/>
  <c r="AB39" i="48"/>
  <c r="BC39" i="48" s="1"/>
  <c r="BB39" i="48"/>
  <c r="F45" i="48"/>
  <c r="J45" i="48" s="1"/>
  <c r="AD43" i="48"/>
  <c r="AM43" i="48"/>
  <c r="AV43" i="48"/>
  <c r="T44" i="48"/>
  <c r="BE44" i="48" s="1"/>
  <c r="W40" i="48"/>
  <c r="AO40" i="48"/>
  <c r="AX40" i="48"/>
  <c r="X40" i="48"/>
  <c r="AF40" i="48"/>
  <c r="U42" i="48"/>
  <c r="BF42" i="48" s="1"/>
  <c r="BG42" i="48" s="1"/>
  <c r="L42" i="48"/>
  <c r="AK38" i="49"/>
  <c r="AT38" i="49"/>
  <c r="BC38" i="49"/>
  <c r="AC38" i="49"/>
  <c r="AE41" i="48"/>
  <c r="AW41" i="48"/>
  <c r="AN41" i="48"/>
  <c r="V41" i="48"/>
  <c r="N41" i="49"/>
  <c r="M41" i="49"/>
  <c r="M41" i="48"/>
  <c r="N41" i="48"/>
  <c r="C48" i="49"/>
  <c r="Y46" i="48"/>
  <c r="AI46" i="48" s="1"/>
  <c r="D46" i="48"/>
  <c r="O46" i="48"/>
  <c r="C47" i="48"/>
  <c r="B47" i="48"/>
  <c r="BJ47" i="48" s="1"/>
  <c r="U42" i="49" l="1"/>
  <c r="BF42" i="49" s="1"/>
  <c r="BG42" i="49" s="1"/>
  <c r="BI42" i="49" s="1"/>
  <c r="V41" i="49"/>
  <c r="AX41" i="49" s="1"/>
  <c r="AW41" i="49"/>
  <c r="AN41" i="49"/>
  <c r="AE41" i="49"/>
  <c r="BH41" i="49"/>
  <c r="BL41" i="49" s="1"/>
  <c r="BM41" i="49" s="1"/>
  <c r="BN41" i="49" s="1"/>
  <c r="BL39" i="49"/>
  <c r="BM39" i="49" s="1"/>
  <c r="BN39" i="49" s="1"/>
  <c r="Q40" i="49"/>
  <c r="R40" i="49" s="1"/>
  <c r="S40" i="49" s="1"/>
  <c r="BH40" i="49"/>
  <c r="BI40" i="49"/>
  <c r="W40" i="49"/>
  <c r="AF40" i="49"/>
  <c r="AO40" i="49"/>
  <c r="AX40" i="49"/>
  <c r="X40" i="49"/>
  <c r="AZ39" i="49"/>
  <c r="AQ39" i="49"/>
  <c r="AH39" i="49"/>
  <c r="Y46" i="49"/>
  <c r="D46" i="49"/>
  <c r="E46" i="49" s="1"/>
  <c r="O46" i="49"/>
  <c r="B47" i="49"/>
  <c r="BJ47" i="49" s="1"/>
  <c r="AI45" i="49"/>
  <c r="BA45" i="49"/>
  <c r="AR45" i="49"/>
  <c r="AG39" i="49"/>
  <c r="AP39" i="49"/>
  <c r="AA39" i="49"/>
  <c r="AY39" i="49"/>
  <c r="BC37" i="49"/>
  <c r="AK37" i="49"/>
  <c r="AT37" i="49"/>
  <c r="AC37" i="49"/>
  <c r="F45" i="49"/>
  <c r="J45" i="49" s="1"/>
  <c r="T45" i="49" s="1"/>
  <c r="BE45" i="49" s="1"/>
  <c r="AU36" i="49"/>
  <c r="BD36" i="49"/>
  <c r="AL36" i="49"/>
  <c r="AL35" i="49"/>
  <c r="AU35" i="49"/>
  <c r="BD35" i="49"/>
  <c r="F44" i="49"/>
  <c r="J44" i="49" s="1"/>
  <c r="T44" i="49" s="1"/>
  <c r="K43" i="49"/>
  <c r="I43" i="49"/>
  <c r="BL41" i="48"/>
  <c r="BM41" i="48" s="1"/>
  <c r="BN41" i="48" s="1"/>
  <c r="BI42" i="48"/>
  <c r="BH42" i="48"/>
  <c r="AC38" i="48"/>
  <c r="BC38" i="48"/>
  <c r="AK38" i="48"/>
  <c r="AT38" i="48"/>
  <c r="U43" i="48"/>
  <c r="L43" i="48"/>
  <c r="N43" i="48" s="1"/>
  <c r="K44" i="48"/>
  <c r="G45" i="48"/>
  <c r="H45" i="48" s="1"/>
  <c r="K45" i="48" s="1"/>
  <c r="Q41" i="48"/>
  <c r="R41" i="48" s="1"/>
  <c r="S41" i="48" s="1"/>
  <c r="BA46" i="48"/>
  <c r="AT37" i="48"/>
  <c r="BC37" i="48"/>
  <c r="AK37" i="48"/>
  <c r="AC37" i="48"/>
  <c r="AC39" i="48"/>
  <c r="AU39" i="48" s="1"/>
  <c r="AK39" i="48"/>
  <c r="AT39" i="48"/>
  <c r="M42" i="49"/>
  <c r="N42" i="49"/>
  <c r="Q41" i="49"/>
  <c r="R41" i="49" s="1"/>
  <c r="S41" i="49" s="1"/>
  <c r="E46" i="48"/>
  <c r="AY40" i="48"/>
  <c r="AP40" i="48"/>
  <c r="AG40" i="48"/>
  <c r="BD38" i="49"/>
  <c r="AU38" i="49"/>
  <c r="AL38" i="49"/>
  <c r="AZ40" i="48"/>
  <c r="AQ40" i="48"/>
  <c r="AH40" i="48"/>
  <c r="T45" i="48"/>
  <c r="BE45" i="48" s="1"/>
  <c r="AR46" i="48"/>
  <c r="AF41" i="48"/>
  <c r="AO41" i="48"/>
  <c r="W41" i="48"/>
  <c r="AX41" i="48"/>
  <c r="X41" i="48"/>
  <c r="AN42" i="48"/>
  <c r="AE42" i="48"/>
  <c r="AW42" i="48"/>
  <c r="V42" i="48"/>
  <c r="M42" i="48"/>
  <c r="N42" i="48"/>
  <c r="AV44" i="48"/>
  <c r="AM44" i="48"/>
  <c r="AD44" i="48"/>
  <c r="AA40" i="48"/>
  <c r="C49" i="49"/>
  <c r="C48" i="48"/>
  <c r="B48" i="48"/>
  <c r="BJ48" i="48" s="1"/>
  <c r="Y47" i="48"/>
  <c r="AI47" i="48" s="1"/>
  <c r="O47" i="48"/>
  <c r="D47" i="48"/>
  <c r="V42" i="49" l="1"/>
  <c r="AX42" i="49" s="1"/>
  <c r="AN42" i="49"/>
  <c r="AE42" i="49"/>
  <c r="BH42" i="49"/>
  <c r="BL42" i="49" s="1"/>
  <c r="BM42" i="49" s="1"/>
  <c r="BN42" i="49" s="1"/>
  <c r="AW42" i="49"/>
  <c r="F46" i="49"/>
  <c r="J46" i="49" s="1"/>
  <c r="T46" i="49" s="1"/>
  <c r="AF41" i="49"/>
  <c r="W41" i="49"/>
  <c r="AP41" i="49" s="1"/>
  <c r="X41" i="49"/>
  <c r="AZ41" i="49" s="1"/>
  <c r="AO41" i="49"/>
  <c r="AA40" i="49"/>
  <c r="AJ40" i="49" s="1"/>
  <c r="G44" i="49"/>
  <c r="H44" i="49" s="1"/>
  <c r="K44" i="49" s="1"/>
  <c r="U44" i="49" s="1"/>
  <c r="V44" i="49" s="1"/>
  <c r="W44" i="49" s="1"/>
  <c r="AP44" i="49" s="1"/>
  <c r="G45" i="49"/>
  <c r="H45" i="49" s="1"/>
  <c r="K45" i="49" s="1"/>
  <c r="L45" i="49" s="1"/>
  <c r="N45" i="49" s="1"/>
  <c r="BL40" i="49"/>
  <c r="BM40" i="49" s="1"/>
  <c r="BN40" i="49" s="1"/>
  <c r="AP40" i="49"/>
  <c r="AG40" i="49"/>
  <c r="AY40" i="49"/>
  <c r="AZ40" i="49"/>
  <c r="AH40" i="49"/>
  <c r="AQ40" i="49"/>
  <c r="Y47" i="49"/>
  <c r="BA47" i="49" s="1"/>
  <c r="O47" i="49"/>
  <c r="B48" i="49"/>
  <c r="BJ48" i="49" s="1"/>
  <c r="D47" i="49"/>
  <c r="E47" i="49" s="1"/>
  <c r="AL37" i="49"/>
  <c r="AU37" i="49"/>
  <c r="BD37" i="49"/>
  <c r="BE44" i="49"/>
  <c r="AD44" i="49"/>
  <c r="AV44" i="49"/>
  <c r="AM44" i="49"/>
  <c r="L43" i="49"/>
  <c r="U43" i="49"/>
  <c r="AR46" i="49"/>
  <c r="AI46" i="49"/>
  <c r="BA46" i="49"/>
  <c r="BB39" i="49"/>
  <c r="AS39" i="49"/>
  <c r="AJ39" i="49"/>
  <c r="AB39" i="49"/>
  <c r="BL42" i="48"/>
  <c r="BM42" i="48" s="1"/>
  <c r="BN42" i="48" s="1"/>
  <c r="AE43" i="48"/>
  <c r="BF43" i="48"/>
  <c r="BG43" i="48" s="1"/>
  <c r="BH43" i="48" s="1"/>
  <c r="AL38" i="48"/>
  <c r="BD38" i="48"/>
  <c r="AU38" i="48"/>
  <c r="AM45" i="49"/>
  <c r="AW43" i="48"/>
  <c r="AD45" i="49"/>
  <c r="AV45" i="49"/>
  <c r="U44" i="48"/>
  <c r="AN43" i="48"/>
  <c r="V43" i="48"/>
  <c r="M43" i="48"/>
  <c r="Q43" i="48" s="1"/>
  <c r="R43" i="48" s="1"/>
  <c r="S43" i="48" s="1"/>
  <c r="L44" i="48"/>
  <c r="M44" i="48" s="1"/>
  <c r="BD39" i="48"/>
  <c r="AL39" i="48"/>
  <c r="Q42" i="49"/>
  <c r="R42" i="49" s="1"/>
  <c r="S42" i="49" s="1"/>
  <c r="BD37" i="48"/>
  <c r="AU37" i="48"/>
  <c r="AL37" i="48"/>
  <c r="U45" i="48"/>
  <c r="L45" i="48"/>
  <c r="Q42" i="48"/>
  <c r="R42" i="48" s="1"/>
  <c r="S42" i="48" s="1"/>
  <c r="I45" i="48"/>
  <c r="F46" i="48"/>
  <c r="J46" i="48" s="1"/>
  <c r="AV45" i="48"/>
  <c r="AM45" i="48"/>
  <c r="AD45" i="48"/>
  <c r="BA47" i="48"/>
  <c r="BB40" i="48"/>
  <c r="AJ40" i="48"/>
  <c r="AB40" i="48"/>
  <c r="AS40" i="48"/>
  <c r="AP41" i="48"/>
  <c r="AY41" i="48"/>
  <c r="AG41" i="48"/>
  <c r="E47" i="48"/>
  <c r="AR47" i="48"/>
  <c r="AO42" i="48"/>
  <c r="W42" i="48"/>
  <c r="AF42" i="48"/>
  <c r="AX42" i="48"/>
  <c r="X42" i="48"/>
  <c r="AZ41" i="48"/>
  <c r="AQ41" i="48"/>
  <c r="AH41" i="48"/>
  <c r="AA41" i="48"/>
  <c r="C50" i="49"/>
  <c r="C49" i="48"/>
  <c r="B49" i="48"/>
  <c r="BJ49" i="48" s="1"/>
  <c r="O48" i="48"/>
  <c r="D48" i="48"/>
  <c r="E48" i="48" s="1"/>
  <c r="Y48" i="48"/>
  <c r="AR48" i="48" s="1"/>
  <c r="G46" i="49" l="1"/>
  <c r="H46" i="49" s="1"/>
  <c r="K46" i="49" s="1"/>
  <c r="AQ41" i="49"/>
  <c r="X42" i="49"/>
  <c r="AH41" i="49"/>
  <c r="AF42" i="49"/>
  <c r="AO42" i="49"/>
  <c r="W42" i="49"/>
  <c r="AY42" i="49" s="1"/>
  <c r="AG41" i="49"/>
  <c r="AA41" i="49"/>
  <c r="BB41" i="49" s="1"/>
  <c r="AY41" i="49"/>
  <c r="BB40" i="49"/>
  <c r="AB40" i="49"/>
  <c r="AC40" i="49" s="1"/>
  <c r="AS40" i="49"/>
  <c r="U45" i="49"/>
  <c r="AW45" i="49" s="1"/>
  <c r="I45" i="49"/>
  <c r="I44" i="49"/>
  <c r="AE44" i="49"/>
  <c r="AN44" i="49"/>
  <c r="AM46" i="49"/>
  <c r="BE46" i="49"/>
  <c r="N43" i="49"/>
  <c r="M43" i="49"/>
  <c r="AT39" i="49"/>
  <c r="BC39" i="49"/>
  <c r="AC39" i="49"/>
  <c r="AK39" i="49"/>
  <c r="BF43" i="49"/>
  <c r="BG43" i="49" s="1"/>
  <c r="AN43" i="49"/>
  <c r="AW43" i="49"/>
  <c r="V43" i="49"/>
  <c r="AE43" i="49"/>
  <c r="D48" i="49"/>
  <c r="O48" i="49"/>
  <c r="B49" i="49"/>
  <c r="BJ49" i="49" s="1"/>
  <c r="Y48" i="49"/>
  <c r="AW44" i="49"/>
  <c r="BF44" i="49"/>
  <c r="BG44" i="49" s="1"/>
  <c r="BH44" i="49" s="1"/>
  <c r="AR47" i="49"/>
  <c r="F47" i="49"/>
  <c r="AI47" i="49"/>
  <c r="L44" i="49"/>
  <c r="AN44" i="48"/>
  <c r="BF44" i="48"/>
  <c r="BG44" i="48" s="1"/>
  <c r="BI44" i="48" s="1"/>
  <c r="BI43" i="48"/>
  <c r="BL43" i="48" s="1"/>
  <c r="BM43" i="48" s="1"/>
  <c r="BN43" i="48" s="1"/>
  <c r="V45" i="48"/>
  <c r="X45" i="48" s="1"/>
  <c r="BF45" i="48"/>
  <c r="BG45" i="48" s="1"/>
  <c r="AX44" i="49"/>
  <c r="X44" i="49"/>
  <c r="AZ44" i="49" s="1"/>
  <c r="AF44" i="49"/>
  <c r="AY44" i="49"/>
  <c r="AO44" i="49"/>
  <c r="AG44" i="49"/>
  <c r="AD46" i="49"/>
  <c r="AV46" i="49"/>
  <c r="W43" i="48"/>
  <c r="AX43" i="48"/>
  <c r="AF43" i="48"/>
  <c r="X43" i="48"/>
  <c r="AO43" i="48"/>
  <c r="T46" i="48"/>
  <c r="V44" i="48"/>
  <c r="AO44" i="48" s="1"/>
  <c r="AW44" i="48"/>
  <c r="AE44" i="48"/>
  <c r="N44" i="48"/>
  <c r="Q44" i="48" s="1"/>
  <c r="R44" i="48" s="1"/>
  <c r="S44" i="48" s="1"/>
  <c r="G46" i="48"/>
  <c r="H46" i="48" s="1"/>
  <c r="I46" i="48" s="1"/>
  <c r="M45" i="49"/>
  <c r="Q45" i="49" s="1"/>
  <c r="R45" i="49" s="1"/>
  <c r="S45" i="49" s="1"/>
  <c r="M45" i="48"/>
  <c r="N45" i="48"/>
  <c r="AN45" i="48"/>
  <c r="AW45" i="48"/>
  <c r="AE45" i="48"/>
  <c r="AA42" i="48"/>
  <c r="AJ42" i="48" s="1"/>
  <c r="AI48" i="48"/>
  <c r="F48" i="48"/>
  <c r="J48" i="48" s="1"/>
  <c r="AQ42" i="48"/>
  <c r="AZ42" i="48"/>
  <c r="AH42" i="48"/>
  <c r="BA48" i="48"/>
  <c r="F47" i="48"/>
  <c r="J47" i="48" s="1"/>
  <c r="AK40" i="48"/>
  <c r="AC40" i="48"/>
  <c r="BC40" i="48"/>
  <c r="AT40" i="48"/>
  <c r="AP42" i="48"/>
  <c r="AG42" i="48"/>
  <c r="AY42" i="48"/>
  <c r="BB41" i="48"/>
  <c r="AB41" i="48"/>
  <c r="AS41" i="48"/>
  <c r="AJ41" i="48"/>
  <c r="C51" i="49"/>
  <c r="O49" i="48"/>
  <c r="D49" i="48"/>
  <c r="Y49" i="48"/>
  <c r="AR49" i="48" s="1"/>
  <c r="C50" i="48"/>
  <c r="B50" i="48"/>
  <c r="BJ50" i="48" s="1"/>
  <c r="AG42" i="49" l="1"/>
  <c r="AP42" i="49"/>
  <c r="AA42" i="49"/>
  <c r="AB42" i="49" s="1"/>
  <c r="AT42" i="49" s="1"/>
  <c r="AZ42" i="49"/>
  <c r="AQ42" i="49"/>
  <c r="AH42" i="49"/>
  <c r="I46" i="49"/>
  <c r="BC40" i="49"/>
  <c r="AT40" i="49"/>
  <c r="AJ41" i="49"/>
  <c r="AB41" i="49"/>
  <c r="AC41" i="49" s="1"/>
  <c r="AS41" i="49"/>
  <c r="AE45" i="49"/>
  <c r="AK40" i="49"/>
  <c r="V45" i="49"/>
  <c r="AO45" i="49" s="1"/>
  <c r="AN45" i="49"/>
  <c r="BF45" i="49"/>
  <c r="BG45" i="49" s="1"/>
  <c r="BI45" i="49" s="1"/>
  <c r="AU40" i="49"/>
  <c r="BD40" i="49"/>
  <c r="AL40" i="49"/>
  <c r="BI44" i="49"/>
  <c r="BL44" i="49" s="1"/>
  <c r="BM44" i="49" s="1"/>
  <c r="BN44" i="49" s="1"/>
  <c r="M44" i="49"/>
  <c r="N44" i="49"/>
  <c r="BH43" i="49"/>
  <c r="BI43" i="49"/>
  <c r="BA48" i="49"/>
  <c r="AI48" i="49"/>
  <c r="AR48" i="49"/>
  <c r="AF43" i="49"/>
  <c r="AO43" i="49"/>
  <c r="X43" i="49"/>
  <c r="AX43" i="49"/>
  <c r="W43" i="49"/>
  <c r="Q43" i="49"/>
  <c r="R43" i="49" s="1"/>
  <c r="S43" i="49" s="1"/>
  <c r="AM46" i="48"/>
  <c r="BE46" i="48"/>
  <c r="B50" i="49"/>
  <c r="BJ50" i="49" s="1"/>
  <c r="O49" i="49"/>
  <c r="D49" i="49"/>
  <c r="E49" i="49" s="1"/>
  <c r="Y49" i="49"/>
  <c r="E48" i="49"/>
  <c r="F48" i="49" s="1"/>
  <c r="J48" i="49" s="1"/>
  <c r="T48" i="49" s="1"/>
  <c r="BE48" i="49" s="1"/>
  <c r="AL39" i="49"/>
  <c r="BD39" i="49"/>
  <c r="AU39" i="49"/>
  <c r="J47" i="49"/>
  <c r="T47" i="49" s="1"/>
  <c r="G47" i="49"/>
  <c r="H47" i="49" s="1"/>
  <c r="BH44" i="48"/>
  <c r="BL44" i="48" s="1"/>
  <c r="BM44" i="48" s="1"/>
  <c r="BN44" i="48" s="1"/>
  <c r="G47" i="48"/>
  <c r="H47" i="48" s="1"/>
  <c r="W45" i="48"/>
  <c r="AG45" i="48" s="1"/>
  <c r="AX45" i="48"/>
  <c r="AF45" i="48"/>
  <c r="AO45" i="48"/>
  <c r="BI45" i="48"/>
  <c r="BH45" i="48"/>
  <c r="AA44" i="49"/>
  <c r="AB44" i="49" s="1"/>
  <c r="AK44" i="49" s="1"/>
  <c r="AX44" i="48"/>
  <c r="X44" i="48"/>
  <c r="AH44" i="48" s="1"/>
  <c r="W44" i="48"/>
  <c r="AG44" i="48" s="1"/>
  <c r="AQ44" i="49"/>
  <c r="AH44" i="49"/>
  <c r="AV46" i="48"/>
  <c r="AF44" i="48"/>
  <c r="AG43" i="48"/>
  <c r="AY43" i="48"/>
  <c r="AA43" i="48"/>
  <c r="AP43" i="48"/>
  <c r="AD46" i="48"/>
  <c r="AZ43" i="48"/>
  <c r="AH43" i="48"/>
  <c r="AQ43" i="48"/>
  <c r="G48" i="48"/>
  <c r="H48" i="48" s="1"/>
  <c r="I48" i="48" s="1"/>
  <c r="Q45" i="48"/>
  <c r="R45" i="48" s="1"/>
  <c r="S45" i="48" s="1"/>
  <c r="L46" i="49"/>
  <c r="U46" i="49"/>
  <c r="BF46" i="49" s="1"/>
  <c r="BG46" i="49" s="1"/>
  <c r="K46" i="48"/>
  <c r="AB42" i="48"/>
  <c r="AT42" i="48" s="1"/>
  <c r="AS42" i="48"/>
  <c r="BB42" i="48"/>
  <c r="AI49" i="48"/>
  <c r="E49" i="48"/>
  <c r="BA49" i="48"/>
  <c r="T48" i="48"/>
  <c r="BE48" i="48" s="1"/>
  <c r="BC41" i="48"/>
  <c r="AT41" i="48"/>
  <c r="AC41" i="48"/>
  <c r="AK41" i="48"/>
  <c r="AQ45" i="48"/>
  <c r="AZ45" i="48"/>
  <c r="AH45" i="48"/>
  <c r="AL40" i="48"/>
  <c r="BD40" i="48"/>
  <c r="AU40" i="48"/>
  <c r="T47" i="48"/>
  <c r="BE47" i="48" s="1"/>
  <c r="C52" i="49"/>
  <c r="O50" i="48"/>
  <c r="Y50" i="48"/>
  <c r="BA50" i="48" s="1"/>
  <c r="D50" i="48"/>
  <c r="E50" i="48" s="1"/>
  <c r="C51" i="48"/>
  <c r="B51" i="48"/>
  <c r="BJ51" i="48" s="1"/>
  <c r="AC42" i="49" l="1"/>
  <c r="BD42" i="49" s="1"/>
  <c r="AK42" i="49"/>
  <c r="BC42" i="49"/>
  <c r="AJ42" i="49"/>
  <c r="AS42" i="49"/>
  <c r="BB42" i="49"/>
  <c r="W45" i="49"/>
  <c r="AG45" i="49" s="1"/>
  <c r="BH45" i="49"/>
  <c r="BL45" i="49" s="1"/>
  <c r="BM45" i="49" s="1"/>
  <c r="BN45" i="49" s="1"/>
  <c r="X45" i="49"/>
  <c r="AH45" i="49" s="1"/>
  <c r="AY45" i="48"/>
  <c r="AK41" i="49"/>
  <c r="BC41" i="49"/>
  <c r="AT41" i="49"/>
  <c r="BL43" i="49"/>
  <c r="BM43" i="49" s="1"/>
  <c r="BN43" i="49" s="1"/>
  <c r="AF45" i="49"/>
  <c r="AX45" i="49"/>
  <c r="AD48" i="49"/>
  <c r="Q44" i="49"/>
  <c r="R44" i="49" s="1"/>
  <c r="S44" i="49" s="1"/>
  <c r="B51" i="49"/>
  <c r="BJ51" i="49" s="1"/>
  <c r="O50" i="49"/>
  <c r="Y50" i="49"/>
  <c r="BA50" i="49" s="1"/>
  <c r="D50" i="49"/>
  <c r="E50" i="49" s="1"/>
  <c r="AQ43" i="49"/>
  <c r="AZ43" i="49"/>
  <c r="AH43" i="49"/>
  <c r="BE47" i="49"/>
  <c r="AV47" i="49"/>
  <c r="AM47" i="49"/>
  <c r="AD47" i="49"/>
  <c r="AY43" i="49"/>
  <c r="AG43" i="49"/>
  <c r="AP43" i="49"/>
  <c r="AA43" i="49"/>
  <c r="I47" i="49"/>
  <c r="K47" i="49"/>
  <c r="BA49" i="49"/>
  <c r="AR49" i="49"/>
  <c r="AI49" i="49"/>
  <c r="AV48" i="49"/>
  <c r="F49" i="49"/>
  <c r="AM48" i="49"/>
  <c r="G48" i="49"/>
  <c r="H48" i="49" s="1"/>
  <c r="AP45" i="48"/>
  <c r="AA45" i="48"/>
  <c r="AS45" i="48" s="1"/>
  <c r="AP44" i="48"/>
  <c r="BL45" i="48"/>
  <c r="BM45" i="48" s="1"/>
  <c r="BN45" i="48" s="1"/>
  <c r="BH46" i="49"/>
  <c r="BI46" i="49"/>
  <c r="AA44" i="48"/>
  <c r="AJ44" i="48" s="1"/>
  <c r="AQ44" i="48"/>
  <c r="AS44" i="49"/>
  <c r="BC44" i="49"/>
  <c r="AT44" i="49"/>
  <c r="AJ44" i="49"/>
  <c r="AC44" i="49"/>
  <c r="BD44" i="49" s="1"/>
  <c r="BB44" i="49"/>
  <c r="AZ44" i="48"/>
  <c r="AY44" i="48"/>
  <c r="L46" i="48"/>
  <c r="M46" i="48" s="1"/>
  <c r="AB43" i="48"/>
  <c r="AJ43" i="48"/>
  <c r="BB43" i="48"/>
  <c r="AS43" i="48"/>
  <c r="N46" i="49"/>
  <c r="M46" i="49"/>
  <c r="AW46" i="49"/>
  <c r="AN46" i="49"/>
  <c r="V46" i="49"/>
  <c r="AE46" i="49"/>
  <c r="U46" i="48"/>
  <c r="AK42" i="48"/>
  <c r="AC42" i="48"/>
  <c r="AL42" i="48" s="1"/>
  <c r="BC42" i="48"/>
  <c r="F49" i="48"/>
  <c r="J49" i="48" s="1"/>
  <c r="K48" i="48"/>
  <c r="F50" i="48"/>
  <c r="J50" i="48" s="1"/>
  <c r="AV47" i="48"/>
  <c r="AM47" i="48"/>
  <c r="AD47" i="48"/>
  <c r="AD48" i="48"/>
  <c r="AV48" i="48"/>
  <c r="AM48" i="48"/>
  <c r="K47" i="48"/>
  <c r="I47" i="48"/>
  <c r="AI50" i="48"/>
  <c r="BD41" i="49"/>
  <c r="AL41" i="49"/>
  <c r="AU41" i="49"/>
  <c r="AR50" i="48"/>
  <c r="AU41" i="48"/>
  <c r="BD41" i="48"/>
  <c r="AL41" i="48"/>
  <c r="C53" i="49"/>
  <c r="D51" i="48"/>
  <c r="E51" i="48" s="1"/>
  <c r="O51" i="48"/>
  <c r="Y51" i="48"/>
  <c r="BA51" i="48" s="1"/>
  <c r="C52" i="48"/>
  <c r="B52" i="48"/>
  <c r="BJ52" i="48" s="1"/>
  <c r="AU42" i="49" l="1"/>
  <c r="AL42" i="49"/>
  <c r="AP45" i="49"/>
  <c r="AY45" i="49"/>
  <c r="AZ45" i="49"/>
  <c r="AQ45" i="49"/>
  <c r="AA45" i="49"/>
  <c r="AB45" i="49" s="1"/>
  <c r="AT45" i="49" s="1"/>
  <c r="F50" i="49"/>
  <c r="J50" i="49" s="1"/>
  <c r="T50" i="49" s="1"/>
  <c r="BE50" i="49" s="1"/>
  <c r="AB43" i="49"/>
  <c r="AS43" i="49"/>
  <c r="AJ43" i="49"/>
  <c r="BB43" i="49"/>
  <c r="O51" i="49"/>
  <c r="Y51" i="49"/>
  <c r="B52" i="49"/>
  <c r="BJ52" i="49" s="1"/>
  <c r="D51" i="49"/>
  <c r="J49" i="49"/>
  <c r="T49" i="49" s="1"/>
  <c r="G49" i="49"/>
  <c r="H49" i="49" s="1"/>
  <c r="U47" i="49"/>
  <c r="L47" i="49"/>
  <c r="I48" i="49"/>
  <c r="K48" i="49"/>
  <c r="AI50" i="49"/>
  <c r="AR50" i="49"/>
  <c r="BL46" i="49"/>
  <c r="BM46" i="49" s="1"/>
  <c r="BN46" i="49" s="1"/>
  <c r="AJ45" i="48"/>
  <c r="AU44" i="49"/>
  <c r="AL44" i="49"/>
  <c r="AB45" i="48"/>
  <c r="AK45" i="48" s="1"/>
  <c r="BB45" i="48"/>
  <c r="V46" i="48"/>
  <c r="W46" i="48" s="1"/>
  <c r="BF46" i="48"/>
  <c r="BG46" i="48" s="1"/>
  <c r="BH46" i="48" s="1"/>
  <c r="AS44" i="48"/>
  <c r="AB44" i="48"/>
  <c r="AT44" i="48" s="1"/>
  <c r="N46" i="48"/>
  <c r="Q46" i="48" s="1"/>
  <c r="R46" i="48" s="1"/>
  <c r="S46" i="48" s="1"/>
  <c r="BB44" i="48"/>
  <c r="T49" i="48"/>
  <c r="BC43" i="48"/>
  <c r="AT43" i="48"/>
  <c r="AC43" i="48"/>
  <c r="AK43" i="48"/>
  <c r="U48" i="48"/>
  <c r="V48" i="48" s="1"/>
  <c r="AF48" i="48" s="1"/>
  <c r="BD42" i="48"/>
  <c r="G49" i="48"/>
  <c r="H49" i="48" s="1"/>
  <c r="G50" i="48"/>
  <c r="H50" i="48" s="1"/>
  <c r="Q46" i="49"/>
  <c r="R46" i="49" s="1"/>
  <c r="S46" i="49" s="1"/>
  <c r="W46" i="49"/>
  <c r="AO46" i="49"/>
  <c r="AX46" i="49"/>
  <c r="X46" i="49"/>
  <c r="AF46" i="49"/>
  <c r="AU42" i="48"/>
  <c r="AW46" i="48"/>
  <c r="AN46" i="48"/>
  <c r="AE46" i="48"/>
  <c r="L48" i="48"/>
  <c r="M48" i="48" s="1"/>
  <c r="AR51" i="48"/>
  <c r="AI51" i="48"/>
  <c r="U47" i="48"/>
  <c r="BF47" i="48" s="1"/>
  <c r="BG47" i="48" s="1"/>
  <c r="L47" i="48"/>
  <c r="F51" i="48"/>
  <c r="J51" i="48" s="1"/>
  <c r="T50" i="48"/>
  <c r="BE50" i="48" s="1"/>
  <c r="C54" i="49"/>
  <c r="B53" i="48"/>
  <c r="BJ53" i="48" s="1"/>
  <c r="C53" i="48"/>
  <c r="D52" i="48"/>
  <c r="E52" i="48" s="1"/>
  <c r="O52" i="48"/>
  <c r="Y52" i="48"/>
  <c r="BA52" i="48" s="1"/>
  <c r="AS45" i="49" l="1"/>
  <c r="BC45" i="49"/>
  <c r="AJ45" i="49"/>
  <c r="BB45" i="49"/>
  <c r="AC45" i="49"/>
  <c r="AU45" i="49" s="1"/>
  <c r="AK45" i="49"/>
  <c r="G50" i="49"/>
  <c r="H50" i="49" s="1"/>
  <c r="I50" i="49" s="1"/>
  <c r="AV50" i="49"/>
  <c r="AD50" i="49"/>
  <c r="AM50" i="49"/>
  <c r="E51" i="49"/>
  <c r="F51" i="49" s="1"/>
  <c r="J51" i="49" s="1"/>
  <c r="BE49" i="49"/>
  <c r="AM49" i="49"/>
  <c r="AV49" i="49"/>
  <c r="AD49" i="49"/>
  <c r="I49" i="49"/>
  <c r="K49" i="49"/>
  <c r="L48" i="49"/>
  <c r="U48" i="49"/>
  <c r="AE47" i="49"/>
  <c r="BF47" i="49"/>
  <c r="BG47" i="49" s="1"/>
  <c r="AN47" i="49"/>
  <c r="AW47" i="49"/>
  <c r="V47" i="49"/>
  <c r="M47" i="49"/>
  <c r="N47" i="49"/>
  <c r="AK43" i="49"/>
  <c r="AT43" i="49"/>
  <c r="AC43" i="49"/>
  <c r="BC43" i="49"/>
  <c r="BA51" i="49"/>
  <c r="AR51" i="49"/>
  <c r="AI51" i="49"/>
  <c r="AM49" i="48"/>
  <c r="BE49" i="48"/>
  <c r="B53" i="49"/>
  <c r="BJ53" i="49" s="1"/>
  <c r="O52" i="49"/>
  <c r="Y52" i="49"/>
  <c r="D52" i="49"/>
  <c r="BC45" i="48"/>
  <c r="AC45" i="48"/>
  <c r="AL45" i="48" s="1"/>
  <c r="X46" i="48"/>
  <c r="AZ46" i="48" s="1"/>
  <c r="AT45" i="48"/>
  <c r="BC44" i="48"/>
  <c r="AX46" i="48"/>
  <c r="AO46" i="48"/>
  <c r="AK44" i="48"/>
  <c r="AF46" i="48"/>
  <c r="BH47" i="48"/>
  <c r="BI47" i="48"/>
  <c r="AV49" i="48"/>
  <c r="BI46" i="48"/>
  <c r="BL46" i="48" s="1"/>
  <c r="BM46" i="48" s="1"/>
  <c r="BN46" i="48" s="1"/>
  <c r="AN48" i="48"/>
  <c r="BF48" i="48"/>
  <c r="BG48" i="48" s="1"/>
  <c r="BH48" i="48" s="1"/>
  <c r="AC44" i="48"/>
  <c r="BD44" i="48" s="1"/>
  <c r="AW48" i="48"/>
  <c r="AE48" i="48"/>
  <c r="AD49" i="48"/>
  <c r="AU43" i="48"/>
  <c r="BD43" i="48"/>
  <c r="AL43" i="48"/>
  <c r="G51" i="48"/>
  <c r="H51" i="48" s="1"/>
  <c r="AY46" i="49"/>
  <c r="AP46" i="49"/>
  <c r="AG46" i="49"/>
  <c r="AA46" i="49"/>
  <c r="AH46" i="49"/>
  <c r="AQ46" i="49"/>
  <c r="AZ46" i="49"/>
  <c r="N48" i="48"/>
  <c r="Q48" i="48" s="1"/>
  <c r="R48" i="48" s="1"/>
  <c r="S48" i="48" s="1"/>
  <c r="I49" i="48"/>
  <c r="K49" i="48"/>
  <c r="W48" i="48"/>
  <c r="AO48" i="48"/>
  <c r="AX48" i="48"/>
  <c r="X48" i="48"/>
  <c r="AH48" i="48" s="1"/>
  <c r="AY46" i="48"/>
  <c r="AG46" i="48"/>
  <c r="AP46" i="48"/>
  <c r="F52" i="48"/>
  <c r="J52" i="48" s="1"/>
  <c r="I50" i="48"/>
  <c r="K50" i="48"/>
  <c r="AV50" i="48"/>
  <c r="AD50" i="48"/>
  <c r="AM50" i="48"/>
  <c r="T51" i="48"/>
  <c r="BE51" i="48" s="1"/>
  <c r="AN47" i="48"/>
  <c r="AW47" i="48"/>
  <c r="AE47" i="48"/>
  <c r="V47" i="48"/>
  <c r="AR52" i="48"/>
  <c r="M47" i="48"/>
  <c r="N47" i="48"/>
  <c r="AI52" i="48"/>
  <c r="O53" i="48"/>
  <c r="D53" i="48"/>
  <c r="Y53" i="48"/>
  <c r="BA53" i="48" s="1"/>
  <c r="B54" i="48"/>
  <c r="BJ54" i="48" s="1"/>
  <c r="C54" i="48"/>
  <c r="C55" i="49"/>
  <c r="BD45" i="49" l="1"/>
  <c r="AL45" i="49"/>
  <c r="K50" i="49"/>
  <c r="L50" i="49" s="1"/>
  <c r="M50" i="49" s="1"/>
  <c r="Q47" i="49"/>
  <c r="R47" i="49" s="1"/>
  <c r="S47" i="49" s="1"/>
  <c r="T51" i="49"/>
  <c r="BF48" i="49"/>
  <c r="BG48" i="49" s="1"/>
  <c r="AN48" i="49"/>
  <c r="AE48" i="49"/>
  <c r="V48" i="49"/>
  <c r="AW48" i="49"/>
  <c r="G51" i="49"/>
  <c r="H51" i="49" s="1"/>
  <c r="Y53" i="49"/>
  <c r="B54" i="49"/>
  <c r="BJ54" i="49" s="1"/>
  <c r="O53" i="49"/>
  <c r="D53" i="49"/>
  <c r="E53" i="49" s="1"/>
  <c r="AU43" i="49"/>
  <c r="AL43" i="49"/>
  <c r="BD43" i="49"/>
  <c r="BI47" i="49"/>
  <c r="BH47" i="49"/>
  <c r="BA52" i="49"/>
  <c r="AR52" i="49"/>
  <c r="AI52" i="49"/>
  <c r="E52" i="49"/>
  <c r="F52" i="49" s="1"/>
  <c r="J52" i="49" s="1"/>
  <c r="T52" i="49" s="1"/>
  <c r="X47" i="49"/>
  <c r="AF47" i="49"/>
  <c r="AO47" i="49"/>
  <c r="AX47" i="49"/>
  <c r="W47" i="49"/>
  <c r="M48" i="49"/>
  <c r="N48" i="49"/>
  <c r="U49" i="49"/>
  <c r="L49" i="49"/>
  <c r="AQ46" i="48"/>
  <c r="BD45" i="48"/>
  <c r="AU44" i="48"/>
  <c r="AA46" i="48"/>
  <c r="AB46" i="48" s="1"/>
  <c r="AH46" i="48"/>
  <c r="BL47" i="48"/>
  <c r="BM47" i="48" s="1"/>
  <c r="BN47" i="48" s="1"/>
  <c r="AU45" i="48"/>
  <c r="BI48" i="48"/>
  <c r="BL48" i="48" s="1"/>
  <c r="BM48" i="48" s="1"/>
  <c r="BN48" i="48" s="1"/>
  <c r="AL44" i="48"/>
  <c r="G52" i="48"/>
  <c r="H52" i="48" s="1"/>
  <c r="K52" i="48" s="1"/>
  <c r="Q47" i="48"/>
  <c r="R47" i="48" s="1"/>
  <c r="S47" i="48" s="1"/>
  <c r="AS46" i="49"/>
  <c r="BB46" i="49"/>
  <c r="AB46" i="49"/>
  <c r="AJ46" i="49"/>
  <c r="AQ48" i="48"/>
  <c r="AZ48" i="48"/>
  <c r="AA48" i="48"/>
  <c r="AS48" i="48" s="1"/>
  <c r="U49" i="48"/>
  <c r="BF49" i="48" s="1"/>
  <c r="BG49" i="48" s="1"/>
  <c r="L49" i="48"/>
  <c r="AY48" i="48"/>
  <c r="AG48" i="48"/>
  <c r="AP48" i="48"/>
  <c r="E53" i="48"/>
  <c r="AV51" i="48"/>
  <c r="AM51" i="48"/>
  <c r="AD51" i="48"/>
  <c r="T52" i="48"/>
  <c r="BE52" i="48" s="1"/>
  <c r="I51" i="48"/>
  <c r="K51" i="48"/>
  <c r="AR53" i="48"/>
  <c r="U50" i="48"/>
  <c r="BF50" i="48" s="1"/>
  <c r="BG50" i="48" s="1"/>
  <c r="L50" i="48"/>
  <c r="AI53" i="48"/>
  <c r="W47" i="48"/>
  <c r="X47" i="48"/>
  <c r="AX47" i="48"/>
  <c r="AO47" i="48"/>
  <c r="AF47" i="48"/>
  <c r="B55" i="48"/>
  <c r="BJ55" i="48" s="1"/>
  <c r="C55" i="48"/>
  <c r="C56" i="49"/>
  <c r="D54" i="48"/>
  <c r="E54" i="48" s="1"/>
  <c r="O54" i="48"/>
  <c r="Y54" i="48"/>
  <c r="AI54" i="48" s="1"/>
  <c r="N50" i="49" l="1"/>
  <c r="Q50" i="49" s="1"/>
  <c r="R50" i="49" s="1"/>
  <c r="S50" i="49" s="1"/>
  <c r="F53" i="49"/>
  <c r="J53" i="49" s="1"/>
  <c r="T53" i="49" s="1"/>
  <c r="BE53" i="49" s="1"/>
  <c r="U50" i="49"/>
  <c r="Q48" i="49"/>
  <c r="R48" i="49" s="1"/>
  <c r="S48" i="49" s="1"/>
  <c r="BE52" i="49"/>
  <c r="AV52" i="49"/>
  <c r="AM52" i="49"/>
  <c r="AD52" i="49"/>
  <c r="AW49" i="49"/>
  <c r="V49" i="49"/>
  <c r="AE49" i="49"/>
  <c r="BF49" i="49"/>
  <c r="BG49" i="49" s="1"/>
  <c r="AN49" i="49"/>
  <c r="M49" i="49"/>
  <c r="N49" i="49"/>
  <c r="AZ47" i="49"/>
  <c r="AQ47" i="49"/>
  <c r="AH47" i="49"/>
  <c r="BA53" i="49"/>
  <c r="AR53" i="49"/>
  <c r="Y54" i="49"/>
  <c r="B55" i="49"/>
  <c r="BJ55" i="49" s="1"/>
  <c r="O54" i="49"/>
  <c r="D54" i="49"/>
  <c r="BI48" i="49"/>
  <c r="BH48" i="49"/>
  <c r="AI53" i="49"/>
  <c r="BL47" i="49"/>
  <c r="BM47" i="49" s="1"/>
  <c r="BN47" i="49" s="1"/>
  <c r="G52" i="49"/>
  <c r="H52" i="49" s="1"/>
  <c r="K51" i="49"/>
  <c r="I51" i="49"/>
  <c r="AY47" i="49"/>
  <c r="AA47" i="49"/>
  <c r="AG47" i="49"/>
  <c r="AP47" i="49"/>
  <c r="AX48" i="49"/>
  <c r="W48" i="49"/>
  <c r="X48" i="49"/>
  <c r="AO48" i="49"/>
  <c r="AF48" i="49"/>
  <c r="BE51" i="49"/>
  <c r="AV51" i="49"/>
  <c r="AM51" i="49"/>
  <c r="AD51" i="49"/>
  <c r="AS46" i="48"/>
  <c r="AJ46" i="48"/>
  <c r="BB46" i="48"/>
  <c r="BH49" i="48"/>
  <c r="BI49" i="48"/>
  <c r="BI50" i="48"/>
  <c r="BH50" i="48"/>
  <c r="U52" i="48"/>
  <c r="AA47" i="48"/>
  <c r="AB47" i="48" s="1"/>
  <c r="AC46" i="49"/>
  <c r="AK46" i="49"/>
  <c r="BC46" i="49"/>
  <c r="AT46" i="49"/>
  <c r="I52" i="48"/>
  <c r="V49" i="48"/>
  <c r="AN49" i="48"/>
  <c r="AE49" i="48"/>
  <c r="AW49" i="48"/>
  <c r="M49" i="48"/>
  <c r="N49" i="48"/>
  <c r="AB48" i="48"/>
  <c r="AJ48" i="48"/>
  <c r="BB48" i="48"/>
  <c r="AC46" i="48"/>
  <c r="AT46" i="48"/>
  <c r="BC46" i="48"/>
  <c r="AK46" i="48"/>
  <c r="F54" i="48"/>
  <c r="J54" i="48" s="1"/>
  <c r="BA54" i="48"/>
  <c r="AR54" i="48"/>
  <c r="F53" i="48"/>
  <c r="J53" i="48" s="1"/>
  <c r="N50" i="48"/>
  <c r="M50" i="48"/>
  <c r="AY47" i="48"/>
  <c r="AP47" i="48"/>
  <c r="AG47" i="48"/>
  <c r="AQ47" i="48"/>
  <c r="AH47" i="48"/>
  <c r="AZ47" i="48"/>
  <c r="AE50" i="48"/>
  <c r="AW50" i="48"/>
  <c r="AN50" i="48"/>
  <c r="V50" i="48"/>
  <c r="L52" i="48"/>
  <c r="AV52" i="48"/>
  <c r="AD52" i="48"/>
  <c r="AM52" i="48"/>
  <c r="U51" i="48"/>
  <c r="BF51" i="48" s="1"/>
  <c r="BG51" i="48" s="1"/>
  <c r="L51" i="48"/>
  <c r="C56" i="48"/>
  <c r="B56" i="48"/>
  <c r="BJ56" i="48" s="1"/>
  <c r="O55" i="48"/>
  <c r="D55" i="48"/>
  <c r="E55" i="48" s="1"/>
  <c r="Y55" i="48"/>
  <c r="BA55" i="48" s="1"/>
  <c r="C57" i="49"/>
  <c r="G53" i="49" l="1"/>
  <c r="H53" i="49" s="1"/>
  <c r="BL48" i="49"/>
  <c r="BM48" i="49" s="1"/>
  <c r="BN48" i="49" s="1"/>
  <c r="BF50" i="49"/>
  <c r="BG50" i="49" s="1"/>
  <c r="AN50" i="49"/>
  <c r="AE50" i="49"/>
  <c r="V50" i="49"/>
  <c r="AW50" i="49"/>
  <c r="AJ47" i="49"/>
  <c r="BB47" i="49"/>
  <c r="AS47" i="49"/>
  <c r="AB47" i="49"/>
  <c r="AR54" i="49"/>
  <c r="BA54" i="49"/>
  <c r="BI49" i="49"/>
  <c r="BH49" i="49"/>
  <c r="B56" i="49"/>
  <c r="BJ56" i="49" s="1"/>
  <c r="D55" i="49"/>
  <c r="Y55" i="49"/>
  <c r="O55" i="49"/>
  <c r="Q49" i="49"/>
  <c r="R49" i="49" s="1"/>
  <c r="S49" i="49" s="1"/>
  <c r="AY48" i="49"/>
  <c r="AG48" i="49"/>
  <c r="AP48" i="49"/>
  <c r="AA48" i="49"/>
  <c r="K52" i="49"/>
  <c r="I52" i="49"/>
  <c r="AI54" i="49"/>
  <c r="AZ48" i="49"/>
  <c r="AH48" i="49"/>
  <c r="AQ48" i="49"/>
  <c r="U51" i="49"/>
  <c r="L51" i="49"/>
  <c r="E54" i="49"/>
  <c r="AF49" i="49"/>
  <c r="X49" i="49"/>
  <c r="W49" i="49"/>
  <c r="AX49" i="49"/>
  <c r="AO49" i="49"/>
  <c r="G54" i="48"/>
  <c r="H54" i="48" s="1"/>
  <c r="K54" i="48" s="1"/>
  <c r="G53" i="48"/>
  <c r="H53" i="48" s="1"/>
  <c r="I53" i="48" s="1"/>
  <c r="BL49" i="48"/>
  <c r="BM49" i="48" s="1"/>
  <c r="BN49" i="48" s="1"/>
  <c r="BL50" i="48"/>
  <c r="BM50" i="48" s="1"/>
  <c r="BN50" i="48" s="1"/>
  <c r="BI51" i="48"/>
  <c r="BH51" i="48"/>
  <c r="AE52" i="48"/>
  <c r="BF52" i="48"/>
  <c r="BG52" i="48" s="1"/>
  <c r="BH52" i="48" s="1"/>
  <c r="AW52" i="48"/>
  <c r="AN52" i="48"/>
  <c r="V52" i="48"/>
  <c r="W52" i="48" s="1"/>
  <c r="T54" i="48"/>
  <c r="BE54" i="48" s="1"/>
  <c r="T53" i="48"/>
  <c r="BB47" i="48"/>
  <c r="AS47" i="48"/>
  <c r="AJ47" i="48"/>
  <c r="BD46" i="49"/>
  <c r="AU46" i="49"/>
  <c r="AL46" i="49"/>
  <c r="Q49" i="48"/>
  <c r="R49" i="48" s="1"/>
  <c r="S49" i="48" s="1"/>
  <c r="AC48" i="48"/>
  <c r="AT48" i="48"/>
  <c r="BC48" i="48"/>
  <c r="AK48" i="48"/>
  <c r="AX49" i="48"/>
  <c r="AO49" i="48"/>
  <c r="W49" i="48"/>
  <c r="AF49" i="48"/>
  <c r="X49" i="48"/>
  <c r="AL46" i="48"/>
  <c r="BD46" i="48"/>
  <c r="AU46" i="48"/>
  <c r="Q50" i="48"/>
  <c r="R50" i="48" s="1"/>
  <c r="S50" i="48" s="1"/>
  <c r="AK47" i="48"/>
  <c r="BC47" i="48"/>
  <c r="AT47" i="48"/>
  <c r="AC47" i="48"/>
  <c r="AW51" i="48"/>
  <c r="AN51" i="48"/>
  <c r="AE51" i="48"/>
  <c r="V51" i="48"/>
  <c r="N52" i="48"/>
  <c r="M52" i="48"/>
  <c r="F55" i="48"/>
  <c r="J55" i="48" s="1"/>
  <c r="M51" i="48"/>
  <c r="N51" i="48"/>
  <c r="AF50" i="48"/>
  <c r="AX50" i="48"/>
  <c r="W50" i="48"/>
  <c r="AO50" i="48"/>
  <c r="X50" i="48"/>
  <c r="AR55" i="48"/>
  <c r="AD53" i="49"/>
  <c r="AV53" i="49"/>
  <c r="AM53" i="49"/>
  <c r="AI55" i="48"/>
  <c r="C58" i="49"/>
  <c r="C57" i="48"/>
  <c r="B57" i="48"/>
  <c r="BJ57" i="48" s="1"/>
  <c r="Y56" i="48"/>
  <c r="AR56" i="48" s="1"/>
  <c r="D56" i="48"/>
  <c r="O56" i="48"/>
  <c r="K53" i="49" l="1"/>
  <c r="U53" i="49" s="1"/>
  <c r="BF53" i="49" s="1"/>
  <c r="BG53" i="49" s="1"/>
  <c r="BH53" i="49" s="1"/>
  <c r="I53" i="49"/>
  <c r="BH50" i="49"/>
  <c r="BI50" i="49"/>
  <c r="AO50" i="49"/>
  <c r="AX50" i="49"/>
  <c r="W50" i="49"/>
  <c r="X50" i="49"/>
  <c r="AF50" i="49"/>
  <c r="AV53" i="48"/>
  <c r="BE53" i="48"/>
  <c r="AE51" i="49"/>
  <c r="AN51" i="49"/>
  <c r="AW51" i="49"/>
  <c r="BF51" i="49"/>
  <c r="BG51" i="49" s="1"/>
  <c r="V51" i="49"/>
  <c r="O56" i="49"/>
  <c r="B57" i="49"/>
  <c r="BJ57" i="49" s="1"/>
  <c r="Y56" i="49"/>
  <c r="D56" i="49"/>
  <c r="E56" i="49" s="1"/>
  <c r="M51" i="49"/>
  <c r="N51" i="49"/>
  <c r="AS48" i="49"/>
  <c r="AJ48" i="49"/>
  <c r="BB48" i="49"/>
  <c r="AB48" i="49"/>
  <c r="E55" i="49"/>
  <c r="U52" i="49"/>
  <c r="L52" i="49"/>
  <c r="BA55" i="49"/>
  <c r="AI55" i="49"/>
  <c r="AR55" i="49"/>
  <c r="AT47" i="49"/>
  <c r="AK47" i="49"/>
  <c r="BC47" i="49"/>
  <c r="AC47" i="49"/>
  <c r="F54" i="49"/>
  <c r="J54" i="49" s="1"/>
  <c r="T54" i="49" s="1"/>
  <c r="AH49" i="49"/>
  <c r="AQ49" i="49"/>
  <c r="AZ49" i="49"/>
  <c r="AP49" i="49"/>
  <c r="AG49" i="49"/>
  <c r="AY49" i="49"/>
  <c r="AA49" i="49"/>
  <c r="BL49" i="49"/>
  <c r="BM49" i="49" s="1"/>
  <c r="BN49" i="49" s="1"/>
  <c r="AM54" i="48"/>
  <c r="AO52" i="48"/>
  <c r="AX52" i="48"/>
  <c r="BI52" i="48"/>
  <c r="BL52" i="48" s="1"/>
  <c r="BM52" i="48" s="1"/>
  <c r="BN52" i="48" s="1"/>
  <c r="AF52" i="48"/>
  <c r="G55" i="48"/>
  <c r="H55" i="48" s="1"/>
  <c r="X52" i="48"/>
  <c r="AA52" i="48" s="1"/>
  <c r="BB52" i="48" s="1"/>
  <c r="BL51" i="48"/>
  <c r="BM51" i="48" s="1"/>
  <c r="BN51" i="48" s="1"/>
  <c r="AV54" i="48"/>
  <c r="AD54" i="48"/>
  <c r="AD53" i="48"/>
  <c r="AM53" i="48"/>
  <c r="U54" i="48"/>
  <c r="Q51" i="48"/>
  <c r="R51" i="48" s="1"/>
  <c r="S51" i="48" s="1"/>
  <c r="K53" i="48"/>
  <c r="Q52" i="48"/>
  <c r="R52" i="48" s="1"/>
  <c r="S52" i="48" s="1"/>
  <c r="AQ49" i="48"/>
  <c r="AH49" i="48"/>
  <c r="AZ49" i="48"/>
  <c r="I54" i="48"/>
  <c r="L54" i="48"/>
  <c r="M54" i="48" s="1"/>
  <c r="AA49" i="48"/>
  <c r="AY49" i="48"/>
  <c r="AP49" i="48"/>
  <c r="AG49" i="48"/>
  <c r="AL48" i="48"/>
  <c r="BD48" i="48"/>
  <c r="AU48" i="48"/>
  <c r="AA50" i="48"/>
  <c r="BB50" i="48" s="1"/>
  <c r="AI56" i="48"/>
  <c r="BA56" i="48"/>
  <c r="AZ50" i="48"/>
  <c r="AH50" i="48"/>
  <c r="AQ50" i="48"/>
  <c r="BD47" i="48"/>
  <c r="AU47" i="48"/>
  <c r="AL47" i="48"/>
  <c r="AP50" i="48"/>
  <c r="AG50" i="48"/>
  <c r="AY50" i="48"/>
  <c r="E56" i="48"/>
  <c r="AG52" i="48"/>
  <c r="AP52" i="48"/>
  <c r="AY52" i="48"/>
  <c r="T55" i="48"/>
  <c r="BE55" i="48" s="1"/>
  <c r="AX51" i="48"/>
  <c r="AF51" i="48"/>
  <c r="W51" i="48"/>
  <c r="X51" i="48"/>
  <c r="AO51" i="48"/>
  <c r="C59" i="49"/>
  <c r="B58" i="48"/>
  <c r="BJ58" i="48" s="1"/>
  <c r="C58" i="48"/>
  <c r="Y57" i="48"/>
  <c r="AR57" i="48" s="1"/>
  <c r="O57" i="48"/>
  <c r="D57" i="48"/>
  <c r="E57" i="48" s="1"/>
  <c r="F56" i="49" l="1"/>
  <c r="J56" i="49" s="1"/>
  <c r="T56" i="49" s="1"/>
  <c r="BE56" i="49" s="1"/>
  <c r="BL50" i="49"/>
  <c r="BM50" i="49" s="1"/>
  <c r="BN50" i="49" s="1"/>
  <c r="BI53" i="49"/>
  <c r="BL53" i="49" s="1"/>
  <c r="BM53" i="49" s="1"/>
  <c r="BN53" i="49" s="1"/>
  <c r="AW53" i="49"/>
  <c r="V53" i="49"/>
  <c r="AF53" i="49" s="1"/>
  <c r="L53" i="49"/>
  <c r="M53" i="49" s="1"/>
  <c r="AE53" i="49"/>
  <c r="AN53" i="49"/>
  <c r="Q51" i="49"/>
  <c r="R51" i="49" s="1"/>
  <c r="S51" i="49" s="1"/>
  <c r="AY50" i="49"/>
  <c r="AA50" i="49"/>
  <c r="AG50" i="49"/>
  <c r="AP50" i="49"/>
  <c r="AZ50" i="49"/>
  <c r="AQ50" i="49"/>
  <c r="AH50" i="49"/>
  <c r="B58" i="49"/>
  <c r="BJ58" i="49" s="1"/>
  <c r="O57" i="49"/>
  <c r="Y57" i="49"/>
  <c r="D57" i="49"/>
  <c r="E57" i="49" s="1"/>
  <c r="AB49" i="49"/>
  <c r="BB49" i="49"/>
  <c r="AJ49" i="49"/>
  <c r="AS49" i="49"/>
  <c r="BC48" i="49"/>
  <c r="AK48" i="49"/>
  <c r="AC48" i="49"/>
  <c r="AT48" i="49"/>
  <c r="BA56" i="49"/>
  <c r="AR56" i="49"/>
  <c r="AI56" i="49"/>
  <c r="BH51" i="49"/>
  <c r="BI51" i="49"/>
  <c r="F55" i="49"/>
  <c r="J55" i="49" s="1"/>
  <c r="T55" i="49" s="1"/>
  <c r="BD47" i="49"/>
  <c r="AL47" i="49"/>
  <c r="AU47" i="49"/>
  <c r="BF52" i="49"/>
  <c r="BG52" i="49" s="1"/>
  <c r="AW52" i="49"/>
  <c r="AE52" i="49"/>
  <c r="AN52" i="49"/>
  <c r="V52" i="49"/>
  <c r="X51" i="49"/>
  <c r="AO51" i="49"/>
  <c r="AX51" i="49"/>
  <c r="AF51" i="49"/>
  <c r="W51" i="49"/>
  <c r="BE54" i="49"/>
  <c r="AV54" i="49"/>
  <c r="AM54" i="49"/>
  <c r="AD54" i="49"/>
  <c r="N52" i="49"/>
  <c r="M52" i="49"/>
  <c r="G54" i="49"/>
  <c r="H54" i="49" s="1"/>
  <c r="AH52" i="48"/>
  <c r="AQ52" i="48"/>
  <c r="AZ52" i="48"/>
  <c r="AE54" i="48"/>
  <c r="BF54" i="48"/>
  <c r="BG54" i="48" s="1"/>
  <c r="BH54" i="48" s="1"/>
  <c r="AW54" i="48"/>
  <c r="V54" i="48"/>
  <c r="W54" i="48" s="1"/>
  <c r="AP54" i="48" s="1"/>
  <c r="AN54" i="48"/>
  <c r="L53" i="48"/>
  <c r="M53" i="48" s="1"/>
  <c r="U53" i="48"/>
  <c r="AJ52" i="48"/>
  <c r="AS52" i="48"/>
  <c r="AB52" i="48"/>
  <c r="AK52" i="48" s="1"/>
  <c r="N54" i="48"/>
  <c r="Q54" i="48" s="1"/>
  <c r="R54" i="48" s="1"/>
  <c r="S54" i="48" s="1"/>
  <c r="AB50" i="48"/>
  <c r="AK50" i="48" s="1"/>
  <c r="AS50" i="48"/>
  <c r="AJ50" i="48"/>
  <c r="BB49" i="48"/>
  <c r="AJ49" i="48"/>
  <c r="AB49" i="48"/>
  <c r="AS49" i="48"/>
  <c r="AI57" i="48"/>
  <c r="F56" i="48"/>
  <c r="J56" i="48" s="1"/>
  <c r="BA57" i="48"/>
  <c r="AG51" i="48"/>
  <c r="AY51" i="48"/>
  <c r="AP51" i="48"/>
  <c r="I55" i="48"/>
  <c r="K55" i="48"/>
  <c r="AZ51" i="48"/>
  <c r="AQ51" i="48"/>
  <c r="AH51" i="48"/>
  <c r="AV55" i="48"/>
  <c r="AD55" i="48"/>
  <c r="AM55" i="48"/>
  <c r="F57" i="48"/>
  <c r="J57" i="48" s="1"/>
  <c r="AA51" i="48"/>
  <c r="C60" i="49"/>
  <c r="D58" i="48"/>
  <c r="E58" i="48" s="1"/>
  <c r="Y58" i="48"/>
  <c r="AI58" i="48" s="1"/>
  <c r="O58" i="48"/>
  <c r="C59" i="48"/>
  <c r="B59" i="48"/>
  <c r="BJ59" i="48" s="1"/>
  <c r="G56" i="49" l="1"/>
  <c r="H56" i="49" s="1"/>
  <c r="K56" i="49" s="1"/>
  <c r="L56" i="49" s="1"/>
  <c r="N56" i="49" s="1"/>
  <c r="AX53" i="49"/>
  <c r="X53" i="49"/>
  <c r="AZ53" i="49" s="1"/>
  <c r="AO53" i="49"/>
  <c r="W53" i="49"/>
  <c r="AY53" i="49" s="1"/>
  <c r="N53" i="49"/>
  <c r="Q53" i="49" s="1"/>
  <c r="R53" i="49" s="1"/>
  <c r="S53" i="49" s="1"/>
  <c r="F57" i="49"/>
  <c r="J57" i="49" s="1"/>
  <c r="T57" i="49" s="1"/>
  <c r="BE57" i="49" s="1"/>
  <c r="BB50" i="49"/>
  <c r="AS50" i="49"/>
  <c r="AJ50" i="49"/>
  <c r="AB50" i="49"/>
  <c r="BL51" i="49"/>
  <c r="BM51" i="49" s="1"/>
  <c r="BN51" i="49" s="1"/>
  <c r="O58" i="49"/>
  <c r="Y58" i="49"/>
  <c r="D58" i="49"/>
  <c r="B59" i="49"/>
  <c r="BJ59" i="49" s="1"/>
  <c r="Q52" i="49"/>
  <c r="R52" i="49" s="1"/>
  <c r="S52" i="49" s="1"/>
  <c r="K54" i="49"/>
  <c r="I54" i="49"/>
  <c r="BI52" i="49"/>
  <c r="BH52" i="49"/>
  <c r="AA51" i="49"/>
  <c r="AG51" i="49"/>
  <c r="AY51" i="49"/>
  <c r="AP51" i="49"/>
  <c r="AI57" i="49"/>
  <c r="BA57" i="49"/>
  <c r="AR57" i="49"/>
  <c r="G55" i="49"/>
  <c r="H55" i="49" s="1"/>
  <c r="AL48" i="49"/>
  <c r="BD48" i="49"/>
  <c r="AU48" i="49"/>
  <c r="AX52" i="49"/>
  <c r="W52" i="49"/>
  <c r="AF52" i="49"/>
  <c r="AO52" i="49"/>
  <c r="X52" i="49"/>
  <c r="AM55" i="49"/>
  <c r="BE55" i="49"/>
  <c r="AV55" i="49"/>
  <c r="AD55" i="49"/>
  <c r="AK49" i="49"/>
  <c r="AT49" i="49"/>
  <c r="AC49" i="49"/>
  <c r="BC49" i="49"/>
  <c r="AH51" i="49"/>
  <c r="AQ51" i="49"/>
  <c r="AZ51" i="49"/>
  <c r="N53" i="48"/>
  <c r="Q53" i="48" s="1"/>
  <c r="R53" i="48" s="1"/>
  <c r="S53" i="48" s="1"/>
  <c r="G57" i="48"/>
  <c r="H57" i="48" s="1"/>
  <c r="G56" i="48"/>
  <c r="H56" i="48" s="1"/>
  <c r="V53" i="48"/>
  <c r="AX53" i="48" s="1"/>
  <c r="BF53" i="48"/>
  <c r="BG53" i="48" s="1"/>
  <c r="BI53" i="48" s="1"/>
  <c r="BI54" i="48"/>
  <c r="BL54" i="48" s="1"/>
  <c r="BM54" i="48" s="1"/>
  <c r="BN54" i="48" s="1"/>
  <c r="AX54" i="48"/>
  <c r="AY54" i="48"/>
  <c r="AG54" i="48"/>
  <c r="AO54" i="48"/>
  <c r="AD56" i="49"/>
  <c r="AF54" i="48"/>
  <c r="X54" i="48"/>
  <c r="AZ54" i="48" s="1"/>
  <c r="T56" i="48"/>
  <c r="BE56" i="48" s="1"/>
  <c r="AV56" i="49"/>
  <c r="AM56" i="49"/>
  <c r="AN53" i="48"/>
  <c r="AW53" i="48"/>
  <c r="AE53" i="48"/>
  <c r="AT52" i="48"/>
  <c r="AC52" i="48"/>
  <c r="AL52" i="48" s="1"/>
  <c r="BC52" i="48"/>
  <c r="AR58" i="48"/>
  <c r="BA58" i="48"/>
  <c r="BC50" i="48"/>
  <c r="AT50" i="48"/>
  <c r="AC50" i="48"/>
  <c r="AU50" i="48" s="1"/>
  <c r="AT49" i="48"/>
  <c r="AK49" i="48"/>
  <c r="BC49" i="48"/>
  <c r="AC49" i="48"/>
  <c r="F58" i="48"/>
  <c r="J58" i="48" s="1"/>
  <c r="T57" i="48"/>
  <c r="BE57" i="48" s="1"/>
  <c r="AB51" i="48"/>
  <c r="BB51" i="48"/>
  <c r="AJ51" i="48"/>
  <c r="AS51" i="48"/>
  <c r="U55" i="48"/>
  <c r="BF55" i="48" s="1"/>
  <c r="BG55" i="48" s="1"/>
  <c r="BI55" i="48" s="1"/>
  <c r="L55" i="48"/>
  <c r="O59" i="48"/>
  <c r="D59" i="48"/>
  <c r="E59" i="48" s="1"/>
  <c r="Y59" i="48"/>
  <c r="AI59" i="48" s="1"/>
  <c r="C60" i="48"/>
  <c r="B60" i="48"/>
  <c r="BJ60" i="48" s="1"/>
  <c r="C61" i="49"/>
  <c r="U56" i="49" l="1"/>
  <c r="BF56" i="49" s="1"/>
  <c r="BG56" i="49" s="1"/>
  <c r="BI56" i="49" s="1"/>
  <c r="I56" i="49"/>
  <c r="AH53" i="49"/>
  <c r="AQ53" i="49"/>
  <c r="G57" i="49"/>
  <c r="H57" i="49" s="1"/>
  <c r="I57" i="49" s="1"/>
  <c r="AP53" i="49"/>
  <c r="AG53" i="49"/>
  <c r="AA53" i="49"/>
  <c r="AJ53" i="49" s="1"/>
  <c r="BL52" i="49"/>
  <c r="BM52" i="49" s="1"/>
  <c r="BN52" i="49" s="1"/>
  <c r="BC50" i="49"/>
  <c r="AK50" i="49"/>
  <c r="AC50" i="49"/>
  <c r="AT50" i="49"/>
  <c r="AP52" i="49"/>
  <c r="AG52" i="49"/>
  <c r="AY52" i="49"/>
  <c r="AA52" i="49"/>
  <c r="AL49" i="49"/>
  <c r="AU49" i="49"/>
  <c r="BD49" i="49"/>
  <c r="I55" i="49"/>
  <c r="K55" i="49"/>
  <c r="AI58" i="49"/>
  <c r="AR58" i="49"/>
  <c r="BA58" i="49"/>
  <c r="AH52" i="49"/>
  <c r="AQ52" i="49"/>
  <c r="AZ52" i="49"/>
  <c r="BB51" i="49"/>
  <c r="AJ51" i="49"/>
  <c r="AS51" i="49"/>
  <c r="AB51" i="49"/>
  <c r="E58" i="49"/>
  <c r="O59" i="49"/>
  <c r="B60" i="49"/>
  <c r="BJ60" i="49" s="1"/>
  <c r="D59" i="49"/>
  <c r="E59" i="49" s="1"/>
  <c r="Y59" i="49"/>
  <c r="U54" i="49"/>
  <c r="L54" i="49"/>
  <c r="AA54" i="48"/>
  <c r="AJ54" i="48" s="1"/>
  <c r="AM56" i="48"/>
  <c r="BH53" i="48"/>
  <c r="BL53" i="48" s="1"/>
  <c r="BM53" i="48" s="1"/>
  <c r="BN53" i="48" s="1"/>
  <c r="BH55" i="48"/>
  <c r="BL55" i="48" s="1"/>
  <c r="BM55" i="48" s="1"/>
  <c r="BN55" i="48" s="1"/>
  <c r="AF53" i="48"/>
  <c r="X53" i="48"/>
  <c r="AQ53" i="48" s="1"/>
  <c r="W53" i="48"/>
  <c r="AP53" i="48" s="1"/>
  <c r="AO53" i="48"/>
  <c r="AQ54" i="48"/>
  <c r="AD56" i="48"/>
  <c r="AV56" i="48"/>
  <c r="M56" i="49"/>
  <c r="Q56" i="49" s="1"/>
  <c r="R56" i="49" s="1"/>
  <c r="S56" i="49" s="1"/>
  <c r="AH54" i="48"/>
  <c r="G58" i="48"/>
  <c r="H58" i="48" s="1"/>
  <c r="I58" i="48" s="1"/>
  <c r="BD52" i="48"/>
  <c r="AU52" i="48"/>
  <c r="BD50" i="48"/>
  <c r="AL50" i="48"/>
  <c r="AU49" i="48"/>
  <c r="BD49" i="48"/>
  <c r="AL49" i="48"/>
  <c r="I56" i="48"/>
  <c r="K56" i="48"/>
  <c r="F59" i="48"/>
  <c r="J59" i="48" s="1"/>
  <c r="AD57" i="48"/>
  <c r="AV57" i="48"/>
  <c r="AM57" i="48"/>
  <c r="I57" i="48"/>
  <c r="K57" i="48"/>
  <c r="T58" i="48"/>
  <c r="BE58" i="48" s="1"/>
  <c r="AW55" i="48"/>
  <c r="AN55" i="48"/>
  <c r="AE55" i="48"/>
  <c r="V55" i="48"/>
  <c r="AT51" i="48"/>
  <c r="AC51" i="48"/>
  <c r="AK51" i="48"/>
  <c r="BC51" i="48"/>
  <c r="BA59" i="48"/>
  <c r="AR59" i="48"/>
  <c r="M55" i="48"/>
  <c r="N55" i="48"/>
  <c r="AV57" i="49"/>
  <c r="AM57" i="49"/>
  <c r="AD57" i="49"/>
  <c r="C62" i="49"/>
  <c r="B61" i="48"/>
  <c r="BJ61" i="48" s="1"/>
  <c r="C61" i="48"/>
  <c r="D60" i="48"/>
  <c r="E60" i="48" s="1"/>
  <c r="O60" i="48"/>
  <c r="Y60" i="48"/>
  <c r="AI60" i="48" s="1"/>
  <c r="AW56" i="49" l="1"/>
  <c r="AE56" i="49"/>
  <c r="V56" i="49"/>
  <c r="AX56" i="49" s="1"/>
  <c r="AN56" i="49"/>
  <c r="BB53" i="49"/>
  <c r="AS53" i="49"/>
  <c r="AB53" i="49"/>
  <c r="AK53" i="49" s="1"/>
  <c r="K57" i="49"/>
  <c r="L57" i="49" s="1"/>
  <c r="BD50" i="49"/>
  <c r="AU50" i="49"/>
  <c r="AL50" i="49"/>
  <c r="AR59" i="49"/>
  <c r="AI59" i="49"/>
  <c r="BA59" i="49"/>
  <c r="AK51" i="49"/>
  <c r="BC51" i="49"/>
  <c r="AT51" i="49"/>
  <c r="AC51" i="49"/>
  <c r="AS52" i="49"/>
  <c r="AJ52" i="49"/>
  <c r="AB52" i="49"/>
  <c r="BB52" i="49"/>
  <c r="BF54" i="49"/>
  <c r="BG54" i="49" s="1"/>
  <c r="V54" i="49"/>
  <c r="AW54" i="49"/>
  <c r="AE54" i="49"/>
  <c r="AN54" i="49"/>
  <c r="F58" i="49"/>
  <c r="J58" i="49" s="1"/>
  <c r="T58" i="49" s="1"/>
  <c r="M54" i="49"/>
  <c r="N54" i="49"/>
  <c r="F59" i="49"/>
  <c r="J59" i="49" s="1"/>
  <c r="T59" i="49" s="1"/>
  <c r="L55" i="49"/>
  <c r="U55" i="49"/>
  <c r="D60" i="49"/>
  <c r="Y60" i="49"/>
  <c r="O60" i="49"/>
  <c r="B61" i="49"/>
  <c r="BJ61" i="49" s="1"/>
  <c r="AH53" i="48"/>
  <c r="BH56" i="49"/>
  <c r="BL56" i="49" s="1"/>
  <c r="BM56" i="49" s="1"/>
  <c r="BN56" i="49" s="1"/>
  <c r="AZ53" i="48"/>
  <c r="AS54" i="48"/>
  <c r="AY53" i="48"/>
  <c r="AB54" i="48"/>
  <c r="AT54" i="48" s="1"/>
  <c r="BB54" i="48"/>
  <c r="AA53" i="48"/>
  <c r="AS53" i="48" s="1"/>
  <c r="AG53" i="48"/>
  <c r="G59" i="48"/>
  <c r="H59" i="48" s="1"/>
  <c r="I59" i="48" s="1"/>
  <c r="K58" i="48"/>
  <c r="Q55" i="48"/>
  <c r="R55" i="48" s="1"/>
  <c r="S55" i="48" s="1"/>
  <c r="U56" i="48"/>
  <c r="BF56" i="48" s="1"/>
  <c r="BG56" i="48" s="1"/>
  <c r="BH56" i="48" s="1"/>
  <c r="L56" i="48"/>
  <c r="BA60" i="48"/>
  <c r="AR60" i="48"/>
  <c r="F60" i="48"/>
  <c r="J60" i="48" s="1"/>
  <c r="AO55" i="48"/>
  <c r="AX55" i="48"/>
  <c r="X55" i="48"/>
  <c r="AF55" i="48"/>
  <c r="W55" i="48"/>
  <c r="AD58" i="48"/>
  <c r="AV58" i="48"/>
  <c r="AM58" i="48"/>
  <c r="T59" i="48"/>
  <c r="BE59" i="48" s="1"/>
  <c r="AU51" i="48"/>
  <c r="AL51" i="48"/>
  <c r="BD51" i="48"/>
  <c r="U57" i="48"/>
  <c r="BF57" i="48" s="1"/>
  <c r="BG57" i="48" s="1"/>
  <c r="L57" i="48"/>
  <c r="C63" i="49"/>
  <c r="O61" i="48"/>
  <c r="D61" i="48"/>
  <c r="E61" i="48" s="1"/>
  <c r="Y61" i="48"/>
  <c r="AI61" i="48" s="1"/>
  <c r="C62" i="48"/>
  <c r="B62" i="48"/>
  <c r="BJ62" i="48" s="1"/>
  <c r="W56" i="49" l="1"/>
  <c r="AP56" i="49" s="1"/>
  <c r="AF56" i="49"/>
  <c r="AO56" i="49"/>
  <c r="X56" i="49"/>
  <c r="AH56" i="49" s="1"/>
  <c r="U57" i="49"/>
  <c r="BF57" i="49" s="1"/>
  <c r="BG57" i="49" s="1"/>
  <c r="BI57" i="49" s="1"/>
  <c r="BC53" i="49"/>
  <c r="AT53" i="49"/>
  <c r="AC53" i="49"/>
  <c r="AL53" i="49" s="1"/>
  <c r="Q54" i="49"/>
  <c r="R54" i="49" s="1"/>
  <c r="S54" i="49" s="1"/>
  <c r="BE58" i="49"/>
  <c r="AV58" i="49"/>
  <c r="AD58" i="49"/>
  <c r="AM58" i="49"/>
  <c r="BC52" i="49"/>
  <c r="AT52" i="49"/>
  <c r="AK52" i="49"/>
  <c r="AC52" i="49"/>
  <c r="AD59" i="49"/>
  <c r="BE59" i="49"/>
  <c r="AI60" i="49"/>
  <c r="AR60" i="49"/>
  <c r="BA60" i="49"/>
  <c r="G59" i="49"/>
  <c r="H59" i="49" s="1"/>
  <c r="K59" i="49" s="1"/>
  <c r="U59" i="49" s="1"/>
  <c r="BF59" i="49" s="1"/>
  <c r="G58" i="49"/>
  <c r="H58" i="49" s="1"/>
  <c r="E60" i="49"/>
  <c r="F60" i="49" s="1"/>
  <c r="J60" i="49" s="1"/>
  <c r="T60" i="49" s="1"/>
  <c r="BI54" i="49"/>
  <c r="BH54" i="49"/>
  <c r="Y61" i="49"/>
  <c r="AI61" i="49" s="1"/>
  <c r="B62" i="49"/>
  <c r="BJ62" i="49" s="1"/>
  <c r="O61" i="49"/>
  <c r="D61" i="49"/>
  <c r="E61" i="49" s="1"/>
  <c r="X54" i="49"/>
  <c r="W54" i="49"/>
  <c r="AX54" i="49"/>
  <c r="AF54" i="49"/>
  <c r="AO54" i="49"/>
  <c r="N55" i="49"/>
  <c r="M55" i="49"/>
  <c r="BD51" i="49"/>
  <c r="AL51" i="49"/>
  <c r="AU51" i="49"/>
  <c r="AW55" i="49"/>
  <c r="BF55" i="49"/>
  <c r="BG55" i="49" s="1"/>
  <c r="V55" i="49"/>
  <c r="AN55" i="49"/>
  <c r="AE55" i="49"/>
  <c r="AC54" i="48"/>
  <c r="AU54" i="48" s="1"/>
  <c r="AK54" i="48"/>
  <c r="BC54" i="48"/>
  <c r="AB53" i="48"/>
  <c r="BC53" i="48" s="1"/>
  <c r="BB53" i="48"/>
  <c r="AJ53" i="48"/>
  <c r="BH57" i="48"/>
  <c r="BI57" i="48"/>
  <c r="BI56" i="48"/>
  <c r="BL56" i="48" s="1"/>
  <c r="BM56" i="48" s="1"/>
  <c r="BN56" i="48" s="1"/>
  <c r="AV59" i="49"/>
  <c r="AM59" i="49"/>
  <c r="T60" i="48"/>
  <c r="U58" i="48"/>
  <c r="G60" i="48"/>
  <c r="H60" i="48" s="1"/>
  <c r="L58" i="48"/>
  <c r="M58" i="48" s="1"/>
  <c r="K59" i="48"/>
  <c r="AA55" i="48"/>
  <c r="AB55" i="48" s="1"/>
  <c r="BA61" i="48"/>
  <c r="N56" i="48"/>
  <c r="M56" i="48"/>
  <c r="AE56" i="48"/>
  <c r="AN56" i="48"/>
  <c r="V56" i="48"/>
  <c r="AW56" i="48"/>
  <c r="F61" i="48"/>
  <c r="J61" i="48" s="1"/>
  <c r="AW57" i="48"/>
  <c r="AN57" i="48"/>
  <c r="AE57" i="48"/>
  <c r="V57" i="48"/>
  <c r="AD59" i="48"/>
  <c r="AM59" i="48"/>
  <c r="AV59" i="48"/>
  <c r="AR61" i="48"/>
  <c r="M57" i="49"/>
  <c r="N57" i="49"/>
  <c r="M57" i="48"/>
  <c r="N57" i="48"/>
  <c r="AZ55" i="48"/>
  <c r="AQ55" i="48"/>
  <c r="AH55" i="48"/>
  <c r="AP55" i="48"/>
  <c r="AY55" i="48"/>
  <c r="AG55" i="48"/>
  <c r="C64" i="49"/>
  <c r="Y62" i="48"/>
  <c r="BA62" i="48" s="1"/>
  <c r="O62" i="48"/>
  <c r="D62" i="48"/>
  <c r="E62" i="48" s="1"/>
  <c r="B63" i="48"/>
  <c r="BJ63" i="48" s="1"/>
  <c r="C63" i="48"/>
  <c r="AW57" i="49" l="1"/>
  <c r="AE57" i="49"/>
  <c r="AZ56" i="49"/>
  <c r="AQ56" i="49"/>
  <c r="AU53" i="49"/>
  <c r="AG56" i="49"/>
  <c r="AA56" i="49"/>
  <c r="AS56" i="49" s="1"/>
  <c r="BH57" i="49"/>
  <c r="BL57" i="49" s="1"/>
  <c r="BM57" i="49" s="1"/>
  <c r="BN57" i="49" s="1"/>
  <c r="AY56" i="49"/>
  <c r="AN57" i="49"/>
  <c r="V57" i="49"/>
  <c r="W57" i="49" s="1"/>
  <c r="BD53" i="49"/>
  <c r="I59" i="49"/>
  <c r="F61" i="49"/>
  <c r="J61" i="49" s="1"/>
  <c r="T61" i="49" s="1"/>
  <c r="BE61" i="49" s="1"/>
  <c r="L59" i="49"/>
  <c r="N59" i="49" s="1"/>
  <c r="AA54" i="49"/>
  <c r="AJ54" i="49" s="1"/>
  <c r="BL54" i="49"/>
  <c r="BM54" i="49" s="1"/>
  <c r="BN54" i="49" s="1"/>
  <c r="BE60" i="49"/>
  <c r="AD60" i="49"/>
  <c r="AV60" i="49"/>
  <c r="AM60" i="49"/>
  <c r="B63" i="49"/>
  <c r="BJ63" i="49" s="1"/>
  <c r="Y62" i="49"/>
  <c r="AI62" i="49" s="1"/>
  <c r="D62" i="49"/>
  <c r="O62" i="49"/>
  <c r="Q55" i="49"/>
  <c r="R55" i="49" s="1"/>
  <c r="S55" i="49" s="1"/>
  <c r="AQ54" i="49"/>
  <c r="AH54" i="49"/>
  <c r="AZ54" i="49"/>
  <c r="AG54" i="49"/>
  <c r="AP54" i="49"/>
  <c r="AY54" i="49"/>
  <c r="X55" i="49"/>
  <c r="AX55" i="49"/>
  <c r="W55" i="49"/>
  <c r="AO55" i="49"/>
  <c r="AF55" i="49"/>
  <c r="G60" i="49"/>
  <c r="H60" i="49" s="1"/>
  <c r="BI55" i="49"/>
  <c r="BH55" i="49"/>
  <c r="AL52" i="49"/>
  <c r="BD52" i="49"/>
  <c r="AU52" i="49"/>
  <c r="AD60" i="48"/>
  <c r="BE60" i="48"/>
  <c r="BA61" i="49"/>
  <c r="AR61" i="49"/>
  <c r="K58" i="49"/>
  <c r="I58" i="49"/>
  <c r="AL54" i="48"/>
  <c r="BD54" i="48"/>
  <c r="AT53" i="48"/>
  <c r="AK53" i="48"/>
  <c r="BL57" i="48"/>
  <c r="BM57" i="48" s="1"/>
  <c r="BN57" i="48" s="1"/>
  <c r="AC53" i="48"/>
  <c r="BD53" i="48" s="1"/>
  <c r="AW58" i="48"/>
  <c r="BF58" i="48"/>
  <c r="BG58" i="48" s="1"/>
  <c r="BI58" i="48" s="1"/>
  <c r="BG59" i="49"/>
  <c r="BH59" i="49" s="1"/>
  <c r="AN58" i="48"/>
  <c r="AE58" i="48"/>
  <c r="AV60" i="48"/>
  <c r="U59" i="48"/>
  <c r="AM60" i="48"/>
  <c r="V58" i="48"/>
  <c r="AO58" i="48" s="1"/>
  <c r="I60" i="48"/>
  <c r="K60" i="48"/>
  <c r="U60" i="48" s="1"/>
  <c r="BF60" i="48" s="1"/>
  <c r="Q57" i="49"/>
  <c r="R57" i="49" s="1"/>
  <c r="S57" i="49" s="1"/>
  <c r="N58" i="48"/>
  <c r="Q58" i="48" s="1"/>
  <c r="R58" i="48" s="1"/>
  <c r="S58" i="48" s="1"/>
  <c r="G61" i="48"/>
  <c r="H61" i="48" s="1"/>
  <c r="K61" i="48" s="1"/>
  <c r="AJ55" i="48"/>
  <c r="AI62" i="48"/>
  <c r="BB55" i="48"/>
  <c r="AS55" i="48"/>
  <c r="L59" i="48"/>
  <c r="M59" i="48" s="1"/>
  <c r="Q57" i="48"/>
  <c r="R57" i="48" s="1"/>
  <c r="S57" i="48" s="1"/>
  <c r="Q56" i="48"/>
  <c r="R56" i="48" s="1"/>
  <c r="S56" i="48" s="1"/>
  <c r="AO56" i="48"/>
  <c r="X56" i="48"/>
  <c r="W56" i="48"/>
  <c r="AX56" i="48"/>
  <c r="AF56" i="48"/>
  <c r="V59" i="49"/>
  <c r="AN59" i="49"/>
  <c r="AW59" i="49"/>
  <c r="AE59" i="49"/>
  <c r="T61" i="48"/>
  <c r="BE61" i="48" s="1"/>
  <c r="F62" i="48"/>
  <c r="J62" i="48" s="1"/>
  <c r="AR62" i="48"/>
  <c r="AO57" i="48"/>
  <c r="AX57" i="48"/>
  <c r="W57" i="48"/>
  <c r="X57" i="48"/>
  <c r="AF57" i="48"/>
  <c r="AT55" i="48"/>
  <c r="AC55" i="48"/>
  <c r="AK55" i="48"/>
  <c r="BC55" i="48"/>
  <c r="D63" i="48"/>
  <c r="E63" i="48" s="1"/>
  <c r="Y63" i="48"/>
  <c r="AI63" i="48" s="1"/>
  <c r="O63" i="48"/>
  <c r="B64" i="48"/>
  <c r="BJ64" i="48" s="1"/>
  <c r="C64" i="48"/>
  <c r="C65" i="49"/>
  <c r="X57" i="49" l="1"/>
  <c r="AQ57" i="49" s="1"/>
  <c r="AB56" i="49"/>
  <c r="BC56" i="49" s="1"/>
  <c r="BB56" i="49"/>
  <c r="AJ56" i="49"/>
  <c r="AX57" i="49"/>
  <c r="AO57" i="49"/>
  <c r="AF57" i="49"/>
  <c r="M59" i="49"/>
  <c r="Q59" i="49" s="1"/>
  <c r="R59" i="49" s="1"/>
  <c r="S59" i="49" s="1"/>
  <c r="G61" i="49"/>
  <c r="H61" i="49" s="1"/>
  <c r="K61" i="49" s="1"/>
  <c r="BB54" i="49"/>
  <c r="AS54" i="49"/>
  <c r="AB54" i="49"/>
  <c r="AK54" i="49" s="1"/>
  <c r="BL55" i="49"/>
  <c r="BM55" i="49" s="1"/>
  <c r="BN55" i="49" s="1"/>
  <c r="I60" i="49"/>
  <c r="K60" i="49"/>
  <c r="E62" i="49"/>
  <c r="F62" i="49" s="1"/>
  <c r="J62" i="49" s="1"/>
  <c r="T62" i="49" s="1"/>
  <c r="AA55" i="49"/>
  <c r="AG55" i="49"/>
  <c r="AP55" i="49"/>
  <c r="AY55" i="49"/>
  <c r="U58" i="49"/>
  <c r="L58" i="49"/>
  <c r="AQ55" i="49"/>
  <c r="AH55" i="49"/>
  <c r="AZ55" i="49"/>
  <c r="Y63" i="49"/>
  <c r="D63" i="49"/>
  <c r="B64" i="49"/>
  <c r="BJ64" i="49" s="1"/>
  <c r="O63" i="49"/>
  <c r="AR62" i="49"/>
  <c r="BA62" i="49"/>
  <c r="AL53" i="48"/>
  <c r="AU53" i="48"/>
  <c r="BI59" i="49"/>
  <c r="BL59" i="49" s="1"/>
  <c r="BM59" i="49" s="1"/>
  <c r="BN59" i="49" s="1"/>
  <c r="BH58" i="48"/>
  <c r="BL58" i="48" s="1"/>
  <c r="BM58" i="48" s="1"/>
  <c r="BN58" i="48" s="1"/>
  <c r="V59" i="48"/>
  <c r="AO59" i="48" s="1"/>
  <c r="BF59" i="48"/>
  <c r="BG59" i="48" s="1"/>
  <c r="BI59" i="48" s="1"/>
  <c r="AF58" i="48"/>
  <c r="AX58" i="48"/>
  <c r="AW59" i="48"/>
  <c r="AE59" i="48"/>
  <c r="AN59" i="48"/>
  <c r="L60" i="48"/>
  <c r="M60" i="48" s="1"/>
  <c r="BG60" i="48"/>
  <c r="W58" i="48"/>
  <c r="X58" i="48"/>
  <c r="G62" i="48"/>
  <c r="H62" i="48" s="1"/>
  <c r="I61" i="48"/>
  <c r="N59" i="48"/>
  <c r="Q59" i="48" s="1"/>
  <c r="R59" i="48" s="1"/>
  <c r="S59" i="48" s="1"/>
  <c r="U61" i="48"/>
  <c r="L61" i="48"/>
  <c r="M61" i="48" s="1"/>
  <c r="AA57" i="48"/>
  <c r="AJ57" i="48" s="1"/>
  <c r="F63" i="48"/>
  <c r="J63" i="48" s="1"/>
  <c r="BA63" i="48"/>
  <c r="AZ56" i="48"/>
  <c r="AH56" i="48"/>
  <c r="AQ56" i="48"/>
  <c r="W59" i="49"/>
  <c r="AF59" i="49"/>
  <c r="AX59" i="49"/>
  <c r="X59" i="49"/>
  <c r="AO59" i="49"/>
  <c r="AA56" i="48"/>
  <c r="AP56" i="48"/>
  <c r="AY56" i="48"/>
  <c r="AG56" i="48"/>
  <c r="AR63" i="48"/>
  <c r="AV61" i="49"/>
  <c r="AD61" i="49"/>
  <c r="AM61" i="49"/>
  <c r="AD61" i="48"/>
  <c r="AM61" i="48"/>
  <c r="AV61" i="48"/>
  <c r="T62" i="48"/>
  <c r="BE62" i="48" s="1"/>
  <c r="AL55" i="48"/>
  <c r="AU55" i="48"/>
  <c r="BD55" i="48"/>
  <c r="AY57" i="49"/>
  <c r="AP57" i="49"/>
  <c r="AG57" i="49"/>
  <c r="AW60" i="48"/>
  <c r="AN60" i="48"/>
  <c r="AE60" i="48"/>
  <c r="V60" i="48"/>
  <c r="AG57" i="48"/>
  <c r="AY57" i="48"/>
  <c r="AP57" i="48"/>
  <c r="AQ57" i="48"/>
  <c r="AZ57" i="48"/>
  <c r="AH57" i="48"/>
  <c r="C66" i="49"/>
  <c r="D64" i="48"/>
  <c r="E64" i="48" s="1"/>
  <c r="O64" i="48"/>
  <c r="Y64" i="48"/>
  <c r="BA64" i="48" s="1"/>
  <c r="C65" i="48"/>
  <c r="B65" i="48"/>
  <c r="BJ65" i="48" s="1"/>
  <c r="AH57" i="49" l="1"/>
  <c r="AZ57" i="49"/>
  <c r="AA57" i="49"/>
  <c r="BB57" i="49" s="1"/>
  <c r="AC56" i="49"/>
  <c r="AU56" i="49" s="1"/>
  <c r="AK56" i="49"/>
  <c r="AT56" i="49"/>
  <c r="I61" i="49"/>
  <c r="AT54" i="49"/>
  <c r="AC54" i="49"/>
  <c r="AL54" i="49" s="1"/>
  <c r="BC54" i="49"/>
  <c r="AD62" i="49"/>
  <c r="BE62" i="49"/>
  <c r="BA63" i="49"/>
  <c r="AI63" i="49"/>
  <c r="AR63" i="49"/>
  <c r="E63" i="49"/>
  <c r="F63" i="49" s="1"/>
  <c r="J63" i="49" s="1"/>
  <c r="T63" i="49" s="1"/>
  <c r="BE63" i="49" s="1"/>
  <c r="BF58" i="49"/>
  <c r="BG58" i="49" s="1"/>
  <c r="V58" i="49"/>
  <c r="AE58" i="49"/>
  <c r="AN58" i="49"/>
  <c r="AW58" i="49"/>
  <c r="G62" i="49"/>
  <c r="H62" i="49" s="1"/>
  <c r="I62" i="49" s="1"/>
  <c r="AB55" i="49"/>
  <c r="AS55" i="49"/>
  <c r="AJ55" i="49"/>
  <c r="BB55" i="49"/>
  <c r="Y64" i="49"/>
  <c r="O64" i="49"/>
  <c r="D64" i="49"/>
  <c r="B65" i="49"/>
  <c r="BJ65" i="49" s="1"/>
  <c r="M58" i="49"/>
  <c r="N58" i="49"/>
  <c r="L60" i="49"/>
  <c r="U60" i="49"/>
  <c r="N60" i="48"/>
  <c r="Q60" i="48" s="1"/>
  <c r="R60" i="48" s="1"/>
  <c r="S60" i="48" s="1"/>
  <c r="W59" i="48"/>
  <c r="AP59" i="48" s="1"/>
  <c r="AF59" i="48"/>
  <c r="X59" i="48"/>
  <c r="AZ59" i="48" s="1"/>
  <c r="AX59" i="48"/>
  <c r="BH59" i="48"/>
  <c r="BL59" i="48" s="1"/>
  <c r="BM59" i="48" s="1"/>
  <c r="BN59" i="48" s="1"/>
  <c r="AE61" i="48"/>
  <c r="BF61" i="48"/>
  <c r="BG61" i="48" s="1"/>
  <c r="BH61" i="48" s="1"/>
  <c r="AM62" i="49"/>
  <c r="AV62" i="49"/>
  <c r="BI60" i="48"/>
  <c r="BH60" i="48"/>
  <c r="AG58" i="48"/>
  <c r="AA58" i="48"/>
  <c r="AY58" i="48"/>
  <c r="AP58" i="48"/>
  <c r="AH58" i="48"/>
  <c r="AZ58" i="48"/>
  <c r="AQ58" i="48"/>
  <c r="AS57" i="48"/>
  <c r="G63" i="48"/>
  <c r="H63" i="48" s="1"/>
  <c r="AW61" i="48"/>
  <c r="BB57" i="48"/>
  <c r="AB57" i="48"/>
  <c r="AT57" i="48" s="1"/>
  <c r="V61" i="48"/>
  <c r="AF61" i="48" s="1"/>
  <c r="AN61" i="48"/>
  <c r="N61" i="48"/>
  <c r="Q61" i="48" s="1"/>
  <c r="R61" i="48" s="1"/>
  <c r="S61" i="48" s="1"/>
  <c r="AA59" i="49"/>
  <c r="AB59" i="49" s="1"/>
  <c r="T63" i="48"/>
  <c r="BE63" i="48" s="1"/>
  <c r="AJ56" i="48"/>
  <c r="AS56" i="48"/>
  <c r="AB56" i="48"/>
  <c r="BB56" i="48"/>
  <c r="AY59" i="49"/>
  <c r="AG59" i="49"/>
  <c r="AP59" i="49"/>
  <c r="AI64" i="48"/>
  <c r="AH59" i="49"/>
  <c r="AZ59" i="49"/>
  <c r="AQ59" i="49"/>
  <c r="F64" i="48"/>
  <c r="J64" i="48" s="1"/>
  <c r="AR64" i="48"/>
  <c r="AF60" i="48"/>
  <c r="AX60" i="48"/>
  <c r="X60" i="48"/>
  <c r="W60" i="48"/>
  <c r="AO60" i="48"/>
  <c r="AV62" i="48"/>
  <c r="AM62" i="48"/>
  <c r="AD62" i="48"/>
  <c r="U61" i="49"/>
  <c r="BF61" i="49" s="1"/>
  <c r="BG61" i="49" s="1"/>
  <c r="L61" i="49"/>
  <c r="K62" i="48"/>
  <c r="I62" i="48"/>
  <c r="C67" i="49"/>
  <c r="B66" i="48"/>
  <c r="BJ66" i="48" s="1"/>
  <c r="C66" i="48"/>
  <c r="D65" i="48"/>
  <c r="E65" i="48" s="1"/>
  <c r="F65" i="48" s="1"/>
  <c r="J65" i="48" s="1"/>
  <c r="Y65" i="48"/>
  <c r="AI65" i="48" s="1"/>
  <c r="O65" i="48"/>
  <c r="AB57" i="49" l="1"/>
  <c r="AK57" i="49" s="1"/>
  <c r="AJ57" i="49"/>
  <c r="AS57" i="49"/>
  <c r="AL56" i="49"/>
  <c r="BD56" i="49"/>
  <c r="BD54" i="49"/>
  <c r="AU54" i="49"/>
  <c r="Q58" i="49"/>
  <c r="R58" i="49" s="1"/>
  <c r="S58" i="49" s="1"/>
  <c r="G63" i="49"/>
  <c r="H63" i="49" s="1"/>
  <c r="B66" i="49"/>
  <c r="BJ66" i="49" s="1"/>
  <c r="Y65" i="49"/>
  <c r="O65" i="49"/>
  <c r="D65" i="49"/>
  <c r="AT55" i="49"/>
  <c r="AC55" i="49"/>
  <c r="BC55" i="49"/>
  <c r="AK55" i="49"/>
  <c r="BI58" i="49"/>
  <c r="BH58" i="49"/>
  <c r="K62" i="49"/>
  <c r="U62" i="49" s="1"/>
  <c r="BF62" i="49" s="1"/>
  <c r="BG62" i="49" s="1"/>
  <c r="X58" i="49"/>
  <c r="AX58" i="49"/>
  <c r="AF58" i="49"/>
  <c r="AO58" i="49"/>
  <c r="W58" i="49"/>
  <c r="E64" i="49"/>
  <c r="F64" i="49" s="1"/>
  <c r="J64" i="49" s="1"/>
  <c r="T64" i="49" s="1"/>
  <c r="BE64" i="49" s="1"/>
  <c r="AV63" i="49"/>
  <c r="AM63" i="49"/>
  <c r="BA64" i="49"/>
  <c r="AR64" i="49"/>
  <c r="AI64" i="49"/>
  <c r="M60" i="49"/>
  <c r="N60" i="49"/>
  <c r="BF60" i="49"/>
  <c r="BG60" i="49" s="1"/>
  <c r="AN60" i="49"/>
  <c r="AE60" i="49"/>
  <c r="AW60" i="49"/>
  <c r="V60" i="49"/>
  <c r="AD63" i="49"/>
  <c r="AA59" i="48"/>
  <c r="AJ59" i="48" s="1"/>
  <c r="AY59" i="48"/>
  <c r="AH59" i="48"/>
  <c r="AQ59" i="48"/>
  <c r="AG59" i="48"/>
  <c r="BI61" i="48"/>
  <c r="BL61" i="48" s="1"/>
  <c r="BM61" i="48" s="1"/>
  <c r="BN61" i="48" s="1"/>
  <c r="BH61" i="49"/>
  <c r="BI61" i="49"/>
  <c r="AM63" i="48"/>
  <c r="AS58" i="48"/>
  <c r="AJ58" i="48"/>
  <c r="BB58" i="48"/>
  <c r="AB58" i="48"/>
  <c r="BL60" i="48"/>
  <c r="BM60" i="48" s="1"/>
  <c r="BN60" i="48" s="1"/>
  <c r="AK57" i="48"/>
  <c r="AC57" i="48"/>
  <c r="AL57" i="48" s="1"/>
  <c r="BC57" i="48"/>
  <c r="G64" i="48"/>
  <c r="H64" i="48" s="1"/>
  <c r="I64" i="48" s="1"/>
  <c r="AO61" i="48"/>
  <c r="AD63" i="48"/>
  <c r="X61" i="48"/>
  <c r="AH61" i="48" s="1"/>
  <c r="BB59" i="49"/>
  <c r="AX61" i="48"/>
  <c r="W61" i="48"/>
  <c r="AG61" i="48" s="1"/>
  <c r="AJ59" i="49"/>
  <c r="AV63" i="48"/>
  <c r="AS59" i="49"/>
  <c r="AT56" i="48"/>
  <c r="AK56" i="48"/>
  <c r="BC56" i="48"/>
  <c r="AC56" i="48"/>
  <c r="AK59" i="49"/>
  <c r="AC59" i="49"/>
  <c r="BC59" i="49"/>
  <c r="AT59" i="49"/>
  <c r="I63" i="48"/>
  <c r="K63" i="48"/>
  <c r="T65" i="48"/>
  <c r="BE65" i="48" s="1"/>
  <c r="G65" i="48"/>
  <c r="H65" i="48" s="1"/>
  <c r="T64" i="48"/>
  <c r="BE64" i="48" s="1"/>
  <c r="AN61" i="49"/>
  <c r="AE61" i="49"/>
  <c r="AW61" i="49"/>
  <c r="V61" i="49"/>
  <c r="M61" i="49"/>
  <c r="N61" i="49"/>
  <c r="AZ60" i="48"/>
  <c r="AH60" i="48"/>
  <c r="AQ60" i="48"/>
  <c r="AG60" i="48"/>
  <c r="AY60" i="48"/>
  <c r="AP60" i="48"/>
  <c r="AR65" i="48"/>
  <c r="AA60" i="48"/>
  <c r="BA65" i="48"/>
  <c r="U62" i="48"/>
  <c r="BF62" i="48" s="1"/>
  <c r="BG62" i="48" s="1"/>
  <c r="L62" i="48"/>
  <c r="O66" i="48"/>
  <c r="D66" i="48"/>
  <c r="E66" i="48" s="1"/>
  <c r="Y66" i="48"/>
  <c r="AR66" i="48" s="1"/>
  <c r="C68" i="49"/>
  <c r="B67" i="48"/>
  <c r="BJ67" i="48" s="1"/>
  <c r="C67" i="48"/>
  <c r="AT57" i="49" l="1"/>
  <c r="AC57" i="49"/>
  <c r="AU57" i="49" s="1"/>
  <c r="BC57" i="49"/>
  <c r="Q60" i="49"/>
  <c r="R60" i="49" s="1"/>
  <c r="S60" i="49" s="1"/>
  <c r="BL58" i="49"/>
  <c r="BM58" i="49" s="1"/>
  <c r="BN58" i="49" s="1"/>
  <c r="K63" i="49"/>
  <c r="I63" i="49"/>
  <c r="AZ58" i="49"/>
  <c r="AH58" i="49"/>
  <c r="AQ58" i="49"/>
  <c r="AL55" i="49"/>
  <c r="BD55" i="49"/>
  <c r="AU55" i="49"/>
  <c r="D66" i="49"/>
  <c r="B67" i="49"/>
  <c r="BJ67" i="49" s="1"/>
  <c r="O66" i="49"/>
  <c r="Y66" i="49"/>
  <c r="AV64" i="49"/>
  <c r="AD64" i="49"/>
  <c r="AF60" i="49"/>
  <c r="X60" i="49"/>
  <c r="W60" i="49"/>
  <c r="AX60" i="49"/>
  <c r="AO60" i="49"/>
  <c r="BA65" i="49"/>
  <c r="AI65" i="49"/>
  <c r="AR65" i="49"/>
  <c r="AY58" i="49"/>
  <c r="AP58" i="49"/>
  <c r="AG58" i="49"/>
  <c r="L62" i="49"/>
  <c r="N62" i="49" s="1"/>
  <c r="BH60" i="49"/>
  <c r="BI60" i="49"/>
  <c r="E65" i="49"/>
  <c r="F65" i="49" s="1"/>
  <c r="J65" i="49" s="1"/>
  <c r="T65" i="49" s="1"/>
  <c r="BE65" i="49" s="1"/>
  <c r="AA58" i="49"/>
  <c r="AM64" i="49"/>
  <c r="G64" i="49"/>
  <c r="H64" i="49" s="1"/>
  <c r="BB59" i="48"/>
  <c r="AB59" i="48"/>
  <c r="AS59" i="48"/>
  <c r="BH62" i="48"/>
  <c r="BI62" i="48"/>
  <c r="BL61" i="49"/>
  <c r="BM61" i="49" s="1"/>
  <c r="BN61" i="49" s="1"/>
  <c r="BH62" i="49"/>
  <c r="BI62" i="49"/>
  <c r="BC58" i="48"/>
  <c r="AT58" i="48"/>
  <c r="AK58" i="48"/>
  <c r="AC58" i="48"/>
  <c r="AU57" i="48"/>
  <c r="BD57" i="48"/>
  <c r="Q61" i="49"/>
  <c r="R61" i="49" s="1"/>
  <c r="S61" i="49" s="1"/>
  <c r="AY61" i="48"/>
  <c r="AA61" i="48"/>
  <c r="AS61" i="48" s="1"/>
  <c r="AP61" i="48"/>
  <c r="V62" i="49"/>
  <c r="AE62" i="49"/>
  <c r="AN62" i="49"/>
  <c r="AW62" i="49"/>
  <c r="K64" i="48"/>
  <c r="AZ61" i="48"/>
  <c r="AQ61" i="48"/>
  <c r="U63" i="48"/>
  <c r="BF63" i="48" s="1"/>
  <c r="BG63" i="48" s="1"/>
  <c r="BH63" i="48" s="1"/>
  <c r="L63" i="48"/>
  <c r="AU56" i="48"/>
  <c r="BD56" i="48"/>
  <c r="AL56" i="48"/>
  <c r="BD59" i="49"/>
  <c r="AL59" i="49"/>
  <c r="AU59" i="49"/>
  <c r="M62" i="48"/>
  <c r="N62" i="48"/>
  <c r="AM65" i="48"/>
  <c r="AD65" i="48"/>
  <c r="AV65" i="48"/>
  <c r="AI66" i="48"/>
  <c r="AB60" i="48"/>
  <c r="BB60" i="48"/>
  <c r="AS60" i="48"/>
  <c r="AJ60" i="48"/>
  <c r="K65" i="48"/>
  <c r="I65" i="48"/>
  <c r="BA66" i="48"/>
  <c r="AF61" i="49"/>
  <c r="X61" i="49"/>
  <c r="W61" i="49"/>
  <c r="AO61" i="49"/>
  <c r="AX61" i="49"/>
  <c r="AV64" i="48"/>
  <c r="AM64" i="48"/>
  <c r="AD64" i="48"/>
  <c r="F66" i="48"/>
  <c r="J66" i="48" s="1"/>
  <c r="AE62" i="48"/>
  <c r="AW62" i="48"/>
  <c r="AN62" i="48"/>
  <c r="V62" i="48"/>
  <c r="C69" i="49"/>
  <c r="D67" i="48"/>
  <c r="O67" i="48"/>
  <c r="Y67" i="48"/>
  <c r="AR67" i="48" s="1"/>
  <c r="C68" i="48"/>
  <c r="B68" i="48"/>
  <c r="BJ68" i="48" s="1"/>
  <c r="AL57" i="49" l="1"/>
  <c r="BD57" i="49"/>
  <c r="M62" i="49"/>
  <c r="Q62" i="49" s="1"/>
  <c r="R62" i="49" s="1"/>
  <c r="S62" i="49" s="1"/>
  <c r="BL60" i="49"/>
  <c r="BM60" i="49" s="1"/>
  <c r="BN60" i="49" s="1"/>
  <c r="L63" i="49"/>
  <c r="U63" i="49"/>
  <c r="BB58" i="49"/>
  <c r="AS58" i="49"/>
  <c r="AJ58" i="49"/>
  <c r="AB58" i="49"/>
  <c r="Y67" i="49"/>
  <c r="B68" i="49"/>
  <c r="BJ68" i="49" s="1"/>
  <c r="O67" i="49"/>
  <c r="D67" i="49"/>
  <c r="E66" i="49"/>
  <c r="K64" i="49"/>
  <c r="I64" i="49"/>
  <c r="BA66" i="49"/>
  <c r="AR66" i="49"/>
  <c r="AI66" i="49"/>
  <c r="AQ60" i="49"/>
  <c r="AH60" i="49"/>
  <c r="AZ60" i="49"/>
  <c r="AG60" i="49"/>
  <c r="AP60" i="49"/>
  <c r="AY60" i="49"/>
  <c r="AM65" i="49"/>
  <c r="AD65" i="49"/>
  <c r="AA60" i="49"/>
  <c r="AV65" i="49"/>
  <c r="G65" i="49"/>
  <c r="H65" i="49" s="1"/>
  <c r="BC59" i="48"/>
  <c r="AK59" i="48"/>
  <c r="BL62" i="49"/>
  <c r="BM62" i="49" s="1"/>
  <c r="BN62" i="49" s="1"/>
  <c r="AT59" i="48"/>
  <c r="AC59" i="48"/>
  <c r="BD59" i="48" s="1"/>
  <c r="BL62" i="48"/>
  <c r="BM62" i="48" s="1"/>
  <c r="BN62" i="48" s="1"/>
  <c r="BI63" i="48"/>
  <c r="BL63" i="48" s="1"/>
  <c r="BM63" i="48" s="1"/>
  <c r="BN63" i="48" s="1"/>
  <c r="AU58" i="48"/>
  <c r="AL58" i="48"/>
  <c r="BD58" i="48"/>
  <c r="U64" i="48"/>
  <c r="G66" i="48"/>
  <c r="H66" i="48" s="1"/>
  <c r="AB61" i="48"/>
  <c r="BC61" i="48" s="1"/>
  <c r="BB61" i="48"/>
  <c r="L64" i="48"/>
  <c r="M64" i="48" s="1"/>
  <c r="AJ61" i="48"/>
  <c r="AX62" i="49"/>
  <c r="W62" i="49"/>
  <c r="AF62" i="49"/>
  <c r="AO62" i="49"/>
  <c r="X62" i="49"/>
  <c r="AI67" i="48"/>
  <c r="AA61" i="49"/>
  <c r="AS61" i="49" s="1"/>
  <c r="Q62" i="48"/>
  <c r="R62" i="48" s="1"/>
  <c r="S62" i="48" s="1"/>
  <c r="V63" i="48"/>
  <c r="AW63" i="48"/>
  <c r="AN63" i="48"/>
  <c r="AE63" i="48"/>
  <c r="N63" i="48"/>
  <c r="M63" i="48"/>
  <c r="E67" i="48"/>
  <c r="AO62" i="48"/>
  <c r="AX62" i="48"/>
  <c r="AF62" i="48"/>
  <c r="W62" i="48"/>
  <c r="X62" i="48"/>
  <c r="AZ61" i="49"/>
  <c r="AQ61" i="49"/>
  <c r="AH61" i="49"/>
  <c r="U65" i="48"/>
  <c r="BF65" i="48" s="1"/>
  <c r="BG65" i="48" s="1"/>
  <c r="L65" i="48"/>
  <c r="AT60" i="48"/>
  <c r="AC60" i="48"/>
  <c r="AK60" i="48"/>
  <c r="BC60" i="48"/>
  <c r="AY61" i="49"/>
  <c r="AG61" i="49"/>
  <c r="AP61" i="49"/>
  <c r="BA67" i="48"/>
  <c r="T66" i="48"/>
  <c r="BE66" i="48" s="1"/>
  <c r="C70" i="49"/>
  <c r="B69" i="48"/>
  <c r="BJ69" i="48" s="1"/>
  <c r="C69" i="48"/>
  <c r="Y68" i="48"/>
  <c r="BA68" i="48" s="1"/>
  <c r="O68" i="48"/>
  <c r="D68" i="48"/>
  <c r="N63" i="49" l="1"/>
  <c r="M63" i="49"/>
  <c r="AB60" i="49"/>
  <c r="BB60" i="49"/>
  <c r="AJ60" i="49"/>
  <c r="AS60" i="49"/>
  <c r="BF63" i="49"/>
  <c r="BG63" i="49" s="1"/>
  <c r="AW63" i="49"/>
  <c r="AE63" i="49"/>
  <c r="V63" i="49"/>
  <c r="AN63" i="49"/>
  <c r="E67" i="49"/>
  <c r="AK58" i="49"/>
  <c r="AT58" i="49"/>
  <c r="BC58" i="49"/>
  <c r="AC58" i="49"/>
  <c r="F66" i="49"/>
  <c r="J66" i="49" s="1"/>
  <c r="T66" i="49" s="1"/>
  <c r="I65" i="49"/>
  <c r="K65" i="49"/>
  <c r="L64" i="49"/>
  <c r="U64" i="49"/>
  <c r="BA67" i="49"/>
  <c r="AR67" i="49"/>
  <c r="AI67" i="49"/>
  <c r="B69" i="49"/>
  <c r="BJ69" i="49" s="1"/>
  <c r="Y68" i="49"/>
  <c r="AI68" i="49" s="1"/>
  <c r="O68" i="49"/>
  <c r="D68" i="49"/>
  <c r="E68" i="49" s="1"/>
  <c r="F68" i="49" s="1"/>
  <c r="J68" i="49" s="1"/>
  <c r="T68" i="49" s="1"/>
  <c r="AL59" i="48"/>
  <c r="AU59" i="48"/>
  <c r="BI65" i="48"/>
  <c r="BH65" i="48"/>
  <c r="AN64" i="48"/>
  <c r="BF64" i="48"/>
  <c r="BG64" i="48" s="1"/>
  <c r="BH64" i="48" s="1"/>
  <c r="AE64" i="48"/>
  <c r="AW64" i="48"/>
  <c r="V64" i="48"/>
  <c r="W64" i="48" s="1"/>
  <c r="AY64" i="48" s="1"/>
  <c r="AA62" i="48"/>
  <c r="AB62" i="48" s="1"/>
  <c r="AA62" i="49"/>
  <c r="AS62" i="49" s="1"/>
  <c r="AC61" i="48"/>
  <c r="AL61" i="48" s="1"/>
  <c r="N64" i="48"/>
  <c r="Q64" i="48" s="1"/>
  <c r="R64" i="48" s="1"/>
  <c r="S64" i="48" s="1"/>
  <c r="AT61" i="48"/>
  <c r="AK61" i="48"/>
  <c r="AR68" i="48"/>
  <c r="BB61" i="49"/>
  <c r="AJ61" i="49"/>
  <c r="AG62" i="49"/>
  <c r="AP62" i="49"/>
  <c r="AY62" i="49"/>
  <c r="AZ62" i="49"/>
  <c r="AQ62" i="49"/>
  <c r="AH62" i="49"/>
  <c r="AI68" i="48"/>
  <c r="AB61" i="49"/>
  <c r="AK61" i="49" s="1"/>
  <c r="X63" i="48"/>
  <c r="AO63" i="48"/>
  <c r="AX63" i="48"/>
  <c r="W63" i="48"/>
  <c r="AF63" i="48"/>
  <c r="F67" i="48"/>
  <c r="J67" i="48" s="1"/>
  <c r="Q63" i="48"/>
  <c r="R63" i="48" s="1"/>
  <c r="S63" i="48" s="1"/>
  <c r="AM66" i="48"/>
  <c r="AV66" i="48"/>
  <c r="AD66" i="48"/>
  <c r="AW65" i="48"/>
  <c r="AN65" i="48"/>
  <c r="AE65" i="48"/>
  <c r="V65" i="48"/>
  <c r="N65" i="48"/>
  <c r="M65" i="48"/>
  <c r="AL60" i="48"/>
  <c r="BD60" i="48"/>
  <c r="AU60" i="48"/>
  <c r="AP62" i="48"/>
  <c r="AY62" i="48"/>
  <c r="AG62" i="48"/>
  <c r="E68" i="48"/>
  <c r="AZ62" i="48"/>
  <c r="AQ62" i="48"/>
  <c r="AH62" i="48"/>
  <c r="K66" i="48"/>
  <c r="I66" i="48"/>
  <c r="C71" i="49"/>
  <c r="Y69" i="48"/>
  <c r="AR69" i="48" s="1"/>
  <c r="D69" i="48"/>
  <c r="E69" i="48" s="1"/>
  <c r="F69" i="48" s="1"/>
  <c r="J69" i="48" s="1"/>
  <c r="O69" i="48"/>
  <c r="B70" i="48"/>
  <c r="BJ70" i="48" s="1"/>
  <c r="C70" i="48"/>
  <c r="AR68" i="49" l="1"/>
  <c r="BA68" i="49"/>
  <c r="AD68" i="49"/>
  <c r="AV68" i="49"/>
  <c r="AM68" i="49"/>
  <c r="BE68" i="49"/>
  <c r="AL58" i="49"/>
  <c r="AU58" i="49"/>
  <c r="BD58" i="49"/>
  <c r="Q63" i="49"/>
  <c r="R63" i="49" s="1"/>
  <c r="S63" i="49" s="1"/>
  <c r="BE66" i="49"/>
  <c r="AV66" i="49"/>
  <c r="AM66" i="49"/>
  <c r="AD66" i="49"/>
  <c r="AO63" i="49"/>
  <c r="W63" i="49"/>
  <c r="AX63" i="49"/>
  <c r="X63" i="49"/>
  <c r="AF63" i="49"/>
  <c r="AC60" i="49"/>
  <c r="AK60" i="49"/>
  <c r="AT60" i="49"/>
  <c r="BC60" i="49"/>
  <c r="BI63" i="49"/>
  <c r="BH63" i="49"/>
  <c r="U65" i="49"/>
  <c r="L65" i="49"/>
  <c r="B70" i="49"/>
  <c r="BJ70" i="49" s="1"/>
  <c r="D69" i="49"/>
  <c r="O69" i="49"/>
  <c r="Y69" i="49"/>
  <c r="N64" i="49"/>
  <c r="M64" i="49"/>
  <c r="F67" i="49"/>
  <c r="J67" i="49" s="1"/>
  <c r="T67" i="49" s="1"/>
  <c r="BF64" i="49"/>
  <c r="BG64" i="49" s="1"/>
  <c r="AW64" i="49"/>
  <c r="AE64" i="49"/>
  <c r="AN64" i="49"/>
  <c r="V64" i="49"/>
  <c r="G68" i="49"/>
  <c r="H68" i="49" s="1"/>
  <c r="G66" i="49"/>
  <c r="H66" i="49" s="1"/>
  <c r="BL65" i="48"/>
  <c r="BM65" i="48" s="1"/>
  <c r="BN65" i="48" s="1"/>
  <c r="BI64" i="48"/>
  <c r="BL64" i="48" s="1"/>
  <c r="BM64" i="48" s="1"/>
  <c r="BN64" i="48" s="1"/>
  <c r="AP64" i="48"/>
  <c r="AG64" i="48"/>
  <c r="X64" i="48"/>
  <c r="AQ64" i="48" s="1"/>
  <c r="AF64" i="48"/>
  <c r="AO64" i="48"/>
  <c r="AX64" i="48"/>
  <c r="T67" i="48"/>
  <c r="BE67" i="48" s="1"/>
  <c r="AC61" i="49"/>
  <c r="BD61" i="49" s="1"/>
  <c r="G67" i="48"/>
  <c r="H67" i="48" s="1"/>
  <c r="K67" i="48" s="1"/>
  <c r="AJ62" i="48"/>
  <c r="BB62" i="48"/>
  <c r="BC61" i="49"/>
  <c r="AS62" i="48"/>
  <c r="AT61" i="49"/>
  <c r="AJ62" i="49"/>
  <c r="AB62" i="49"/>
  <c r="BC62" i="49" s="1"/>
  <c r="BB62" i="49"/>
  <c r="AU61" i="48"/>
  <c r="BD61" i="48"/>
  <c r="Q65" i="48"/>
  <c r="R65" i="48" s="1"/>
  <c r="S65" i="48" s="1"/>
  <c r="BA69" i="48"/>
  <c r="AI69" i="48"/>
  <c r="AA63" i="48"/>
  <c r="AG63" i="48"/>
  <c r="AP63" i="48"/>
  <c r="AY63" i="48"/>
  <c r="G69" i="48"/>
  <c r="H69" i="48" s="1"/>
  <c r="F68" i="48"/>
  <c r="J68" i="48" s="1"/>
  <c r="AZ63" i="48"/>
  <c r="AH63" i="48"/>
  <c r="AQ63" i="48"/>
  <c r="T69" i="48"/>
  <c r="BE69" i="48" s="1"/>
  <c r="AX65" i="48"/>
  <c r="W65" i="48"/>
  <c r="AO65" i="48"/>
  <c r="AF65" i="48"/>
  <c r="X65" i="48"/>
  <c r="U66" i="48"/>
  <c r="BF66" i="48" s="1"/>
  <c r="BG66" i="48" s="1"/>
  <c r="L66" i="48"/>
  <c r="AT62" i="48"/>
  <c r="AK62" i="48"/>
  <c r="BC62" i="48"/>
  <c r="AC62" i="48"/>
  <c r="C72" i="49"/>
  <c r="C71" i="48"/>
  <c r="B71" i="48"/>
  <c r="BJ71" i="48" s="1"/>
  <c r="D70" i="48"/>
  <c r="O70" i="48"/>
  <c r="Y70" i="48"/>
  <c r="AR70" i="48" s="1"/>
  <c r="Q64" i="49" l="1"/>
  <c r="R64" i="49" s="1"/>
  <c r="S64" i="49" s="1"/>
  <c r="BL63" i="49"/>
  <c r="BM63" i="49" s="1"/>
  <c r="BN63" i="49" s="1"/>
  <c r="BD60" i="49"/>
  <c r="AU60" i="49"/>
  <c r="AL60" i="49"/>
  <c r="AE65" i="49"/>
  <c r="BF65" i="49"/>
  <c r="BG65" i="49" s="1"/>
  <c r="AN65" i="49"/>
  <c r="AW65" i="49"/>
  <c r="V65" i="49"/>
  <c r="AO64" i="49"/>
  <c r="AX64" i="49"/>
  <c r="X64" i="49"/>
  <c r="W64" i="49"/>
  <c r="AF64" i="49"/>
  <c r="AR69" i="49"/>
  <c r="BA69" i="49"/>
  <c r="M65" i="49"/>
  <c r="N65" i="49"/>
  <c r="K68" i="49"/>
  <c r="I68" i="49"/>
  <c r="AI69" i="49"/>
  <c r="G67" i="49"/>
  <c r="H67" i="49" s="1"/>
  <c r="BE67" i="49"/>
  <c r="AD67" i="49"/>
  <c r="AV67" i="49"/>
  <c r="AM67" i="49"/>
  <c r="AY63" i="49"/>
  <c r="AA63" i="49"/>
  <c r="AG63" i="49"/>
  <c r="AP63" i="49"/>
  <c r="I66" i="49"/>
  <c r="K66" i="49"/>
  <c r="BI64" i="49"/>
  <c r="BH64" i="49"/>
  <c r="O70" i="49"/>
  <c r="Y70" i="49"/>
  <c r="D70" i="49"/>
  <c r="E70" i="49" s="1"/>
  <c r="B71" i="49"/>
  <c r="BJ71" i="49" s="1"/>
  <c r="E69" i="49"/>
  <c r="AZ63" i="49"/>
  <c r="AQ63" i="49"/>
  <c r="AH63" i="49"/>
  <c r="BH66" i="48"/>
  <c r="BI66" i="48"/>
  <c r="AM67" i="48"/>
  <c r="AV67" i="48"/>
  <c r="T68" i="48"/>
  <c r="BE68" i="48" s="1"/>
  <c r="AH64" i="48"/>
  <c r="AA64" i="48"/>
  <c r="AZ64" i="48"/>
  <c r="AD67" i="48"/>
  <c r="AL61" i="49"/>
  <c r="AU61" i="49"/>
  <c r="AT62" i="49"/>
  <c r="G68" i="48"/>
  <c r="H68" i="48" s="1"/>
  <c r="I68" i="48" s="1"/>
  <c r="AC62" i="49"/>
  <c r="AL62" i="49" s="1"/>
  <c r="AK62" i="49"/>
  <c r="I67" i="48"/>
  <c r="AA65" i="48"/>
  <c r="AS65" i="48" s="1"/>
  <c r="AI70" i="48"/>
  <c r="AJ63" i="48"/>
  <c r="BB63" i="48"/>
  <c r="AS63" i="48"/>
  <c r="AB63" i="48"/>
  <c r="N66" i="48"/>
  <c r="M66" i="48"/>
  <c r="AU62" i="48"/>
  <c r="BD62" i="48"/>
  <c r="AL62" i="48"/>
  <c r="U67" i="48"/>
  <c r="BF67" i="48" s="1"/>
  <c r="L67" i="48"/>
  <c r="AY65" i="48"/>
  <c r="AG65" i="48"/>
  <c r="AP65" i="48"/>
  <c r="AD69" i="48"/>
  <c r="AV69" i="48"/>
  <c r="AM69" i="48"/>
  <c r="BA70" i="48"/>
  <c r="AH65" i="48"/>
  <c r="AQ65" i="48"/>
  <c r="AZ65" i="48"/>
  <c r="K69" i="48"/>
  <c r="I69" i="48"/>
  <c r="E70" i="48"/>
  <c r="AE66" i="48"/>
  <c r="AN66" i="48"/>
  <c r="AW66" i="48"/>
  <c r="V66" i="48"/>
  <c r="C73" i="49"/>
  <c r="B72" i="48"/>
  <c r="BJ72" i="48" s="1"/>
  <c r="C72" i="48"/>
  <c r="O71" i="48"/>
  <c r="Y71" i="48"/>
  <c r="AI71" i="48" s="1"/>
  <c r="D71" i="48"/>
  <c r="E71" i="48" s="1"/>
  <c r="BL64" i="49" l="1"/>
  <c r="BM64" i="49" s="1"/>
  <c r="BN64" i="49" s="1"/>
  <c r="Q65" i="49"/>
  <c r="R65" i="49" s="1"/>
  <c r="S65" i="49" s="1"/>
  <c r="AS63" i="49"/>
  <c r="AB63" i="49"/>
  <c r="AJ63" i="49"/>
  <c r="BB63" i="49"/>
  <c r="AG64" i="49"/>
  <c r="AA64" i="49"/>
  <c r="AP64" i="49"/>
  <c r="AY64" i="49"/>
  <c r="O71" i="49"/>
  <c r="D71" i="49"/>
  <c r="E71" i="49" s="1"/>
  <c r="B72" i="49"/>
  <c r="BJ72" i="49" s="1"/>
  <c r="Y71" i="49"/>
  <c r="AR71" i="49" s="1"/>
  <c r="I67" i="49"/>
  <c r="K67" i="49"/>
  <c r="BI65" i="49"/>
  <c r="BH65" i="49"/>
  <c r="L68" i="49"/>
  <c r="U68" i="49"/>
  <c r="AQ64" i="49"/>
  <c r="AH64" i="49"/>
  <c r="AZ64" i="49"/>
  <c r="AR70" i="49"/>
  <c r="BA70" i="49"/>
  <c r="AI70" i="49"/>
  <c r="F70" i="49"/>
  <c r="J70" i="49" s="1"/>
  <c r="U66" i="49"/>
  <c r="L66" i="49"/>
  <c r="AO65" i="49"/>
  <c r="AX65" i="49"/>
  <c r="X65" i="49"/>
  <c r="AF65" i="49"/>
  <c r="W65" i="49"/>
  <c r="F69" i="49"/>
  <c r="J69" i="49" s="1"/>
  <c r="T69" i="49" s="1"/>
  <c r="BL66" i="48"/>
  <c r="BM66" i="48" s="1"/>
  <c r="BN66" i="48" s="1"/>
  <c r="BG67" i="48"/>
  <c r="BH67" i="48" s="1"/>
  <c r="AV68" i="48"/>
  <c r="AM68" i="48"/>
  <c r="AD68" i="48"/>
  <c r="AS64" i="48"/>
  <c r="AB64" i="48"/>
  <c r="AJ64" i="48"/>
  <c r="BB64" i="48"/>
  <c r="BD62" i="49"/>
  <c r="BB65" i="48"/>
  <c r="AU62" i="49"/>
  <c r="AB65" i="48"/>
  <c r="BC65" i="48" s="1"/>
  <c r="AR71" i="48"/>
  <c r="AJ65" i="48"/>
  <c r="K68" i="48"/>
  <c r="Q66" i="48"/>
  <c r="R66" i="48" s="1"/>
  <c r="S66" i="48" s="1"/>
  <c r="F71" i="48"/>
  <c r="J71" i="48" s="1"/>
  <c r="BA71" i="48"/>
  <c r="AT63" i="48"/>
  <c r="BC63" i="48"/>
  <c r="AC63" i="48"/>
  <c r="AK63" i="48"/>
  <c r="AF66" i="48"/>
  <c r="AX66" i="48"/>
  <c r="AO66" i="48"/>
  <c r="W66" i="48"/>
  <c r="X66" i="48"/>
  <c r="F70" i="48"/>
  <c r="J70" i="48" s="1"/>
  <c r="U69" i="48"/>
  <c r="BF69" i="48" s="1"/>
  <c r="BG69" i="48" s="1"/>
  <c r="L69" i="48"/>
  <c r="AN67" i="48"/>
  <c r="AW67" i="48"/>
  <c r="AE67" i="48"/>
  <c r="V67" i="48"/>
  <c r="N67" i="48"/>
  <c r="M67" i="48"/>
  <c r="D72" i="48"/>
  <c r="E72" i="48" s="1"/>
  <c r="Y72" i="48"/>
  <c r="AI72" i="48" s="1"/>
  <c r="O72" i="48"/>
  <c r="C73" i="48"/>
  <c r="B73" i="48"/>
  <c r="BJ73" i="48" s="1"/>
  <c r="C74" i="49"/>
  <c r="F71" i="49" l="1"/>
  <c r="J71" i="49" s="1"/>
  <c r="T71" i="49" s="1"/>
  <c r="BE71" i="49" s="1"/>
  <c r="BA71" i="49"/>
  <c r="AI71" i="49"/>
  <c r="G70" i="49"/>
  <c r="H70" i="49" s="1"/>
  <c r="BL65" i="49"/>
  <c r="BM65" i="49" s="1"/>
  <c r="BN65" i="49" s="1"/>
  <c r="U67" i="49"/>
  <c r="L67" i="49"/>
  <c r="AK63" i="49"/>
  <c r="AC63" i="49"/>
  <c r="BC63" i="49"/>
  <c r="AT63" i="49"/>
  <c r="G69" i="49"/>
  <c r="H69" i="49" s="1"/>
  <c r="N66" i="49"/>
  <c r="M66" i="49"/>
  <c r="AH65" i="49"/>
  <c r="AQ65" i="49"/>
  <c r="AZ65" i="49"/>
  <c r="M68" i="49"/>
  <c r="N68" i="49"/>
  <c r="AD69" i="49"/>
  <c r="BE69" i="49"/>
  <c r="AM69" i="49"/>
  <c r="AV69" i="49"/>
  <c r="AW66" i="49"/>
  <c r="V66" i="49"/>
  <c r="BF66" i="49"/>
  <c r="BG66" i="49" s="1"/>
  <c r="AE66" i="49"/>
  <c r="AN66" i="49"/>
  <c r="BF68" i="49"/>
  <c r="BG68" i="49" s="1"/>
  <c r="V68" i="49"/>
  <c r="AE68" i="49"/>
  <c r="AN68" i="49"/>
  <c r="AW68" i="49"/>
  <c r="Y72" i="49"/>
  <c r="D72" i="49"/>
  <c r="O72" i="49"/>
  <c r="B73" i="49"/>
  <c r="BJ73" i="49" s="1"/>
  <c r="AB64" i="49"/>
  <c r="AS64" i="49"/>
  <c r="BB64" i="49"/>
  <c r="AJ64" i="49"/>
  <c r="AG65" i="49"/>
  <c r="AP65" i="49"/>
  <c r="AY65" i="49"/>
  <c r="AA65" i="49"/>
  <c r="T70" i="49"/>
  <c r="BI69" i="48"/>
  <c r="BH69" i="48"/>
  <c r="BI67" i="48"/>
  <c r="BL67" i="48" s="1"/>
  <c r="BM67" i="48" s="1"/>
  <c r="BN67" i="48" s="1"/>
  <c r="AT64" i="48"/>
  <c r="AK64" i="48"/>
  <c r="BC64" i="48"/>
  <c r="AC64" i="48"/>
  <c r="T71" i="48"/>
  <c r="G70" i="48"/>
  <c r="H70" i="48" s="1"/>
  <c r="G71" i="48"/>
  <c r="H71" i="48" s="1"/>
  <c r="I71" i="48" s="1"/>
  <c r="AC65" i="48"/>
  <c r="AL65" i="48" s="1"/>
  <c r="AT65" i="48"/>
  <c r="AK65" i="48"/>
  <c r="AA66" i="48"/>
  <c r="AB66" i="48" s="1"/>
  <c r="Q67" i="48"/>
  <c r="R67" i="48" s="1"/>
  <c r="S67" i="48" s="1"/>
  <c r="U68" i="48"/>
  <c r="BF68" i="48" s="1"/>
  <c r="BG68" i="48" s="1"/>
  <c r="BH68" i="48" s="1"/>
  <c r="L68" i="48"/>
  <c r="BA72" i="48"/>
  <c r="AL63" i="48"/>
  <c r="BD63" i="48"/>
  <c r="AU63" i="48"/>
  <c r="F72" i="48"/>
  <c r="J72" i="48" s="1"/>
  <c r="T70" i="48"/>
  <c r="BE70" i="48" s="1"/>
  <c r="AW69" i="48"/>
  <c r="AN69" i="48"/>
  <c r="AE69" i="48"/>
  <c r="V69" i="48"/>
  <c r="M69" i="48"/>
  <c r="N69" i="48"/>
  <c r="AR72" i="48"/>
  <c r="AY66" i="48"/>
  <c r="AP66" i="48"/>
  <c r="AG66" i="48"/>
  <c r="AZ66" i="48"/>
  <c r="AH66" i="48"/>
  <c r="AQ66" i="48"/>
  <c r="W67" i="48"/>
  <c r="AF67" i="48"/>
  <c r="AX67" i="48"/>
  <c r="X67" i="48"/>
  <c r="AO67" i="48"/>
  <c r="O73" i="48"/>
  <c r="D73" i="48"/>
  <c r="Y73" i="48"/>
  <c r="BA73" i="48" s="1"/>
  <c r="C75" i="49"/>
  <c r="B74" i="48"/>
  <c r="BJ74" i="48" s="1"/>
  <c r="C74" i="48"/>
  <c r="AM71" i="49" l="1"/>
  <c r="G71" i="49"/>
  <c r="H71" i="49" s="1"/>
  <c r="I71" i="49" s="1"/>
  <c r="AV71" i="49"/>
  <c r="AD71" i="49"/>
  <c r="Q68" i="49"/>
  <c r="R68" i="49" s="1"/>
  <c r="S68" i="49" s="1"/>
  <c r="I70" i="49"/>
  <c r="K70" i="49"/>
  <c r="U70" i="49" s="1"/>
  <c r="AW70" i="49" s="1"/>
  <c r="BH66" i="49"/>
  <c r="BI66" i="49"/>
  <c r="AI72" i="49"/>
  <c r="BA72" i="49"/>
  <c r="AR72" i="49"/>
  <c r="E72" i="49"/>
  <c r="I69" i="49"/>
  <c r="K69" i="49"/>
  <c r="AF66" i="49"/>
  <c r="W66" i="49"/>
  <c r="AX66" i="49"/>
  <c r="AO66" i="49"/>
  <c r="X66" i="49"/>
  <c r="BI68" i="49"/>
  <c r="BH68" i="49"/>
  <c r="BD63" i="49"/>
  <c r="AL63" i="49"/>
  <c r="AU63" i="49"/>
  <c r="AM71" i="48"/>
  <c r="BE71" i="48"/>
  <c r="AO68" i="49"/>
  <c r="AX68" i="49"/>
  <c r="X68" i="49"/>
  <c r="AF68" i="49"/>
  <c r="W68" i="49"/>
  <c r="BF67" i="49"/>
  <c r="BG67" i="49" s="1"/>
  <c r="V67" i="49"/>
  <c r="AN67" i="49"/>
  <c r="AW67" i="49"/>
  <c r="AE67" i="49"/>
  <c r="Q66" i="49"/>
  <c r="R66" i="49" s="1"/>
  <c r="S66" i="49" s="1"/>
  <c r="AJ65" i="49"/>
  <c r="AB65" i="49"/>
  <c r="BB65" i="49"/>
  <c r="AS65" i="49"/>
  <c r="O73" i="49"/>
  <c r="Y73" i="49"/>
  <c r="D73" i="49"/>
  <c r="E73" i="49" s="1"/>
  <c r="B74" i="49"/>
  <c r="BJ74" i="49" s="1"/>
  <c r="M67" i="49"/>
  <c r="N67" i="49"/>
  <c r="AV70" i="49"/>
  <c r="AD70" i="49"/>
  <c r="BE70" i="49"/>
  <c r="AM70" i="49"/>
  <c r="AK64" i="49"/>
  <c r="BC64" i="49"/>
  <c r="AC64" i="49"/>
  <c r="AT64" i="49"/>
  <c r="BL69" i="48"/>
  <c r="BM69" i="48" s="1"/>
  <c r="BN69" i="48" s="1"/>
  <c r="BI68" i="48"/>
  <c r="BL68" i="48" s="1"/>
  <c r="BM68" i="48" s="1"/>
  <c r="BN68" i="48" s="1"/>
  <c r="AV71" i="48"/>
  <c r="BD64" i="48"/>
  <c r="AU64" i="48"/>
  <c r="AL64" i="48"/>
  <c r="AD71" i="48"/>
  <c r="BD65" i="48"/>
  <c r="AS66" i="48"/>
  <c r="BB66" i="48"/>
  <c r="G72" i="48"/>
  <c r="H72" i="48" s="1"/>
  <c r="AJ66" i="48"/>
  <c r="Q69" i="48"/>
  <c r="R69" i="48" s="1"/>
  <c r="S69" i="48" s="1"/>
  <c r="AU65" i="48"/>
  <c r="AI73" i="48"/>
  <c r="V68" i="48"/>
  <c r="AW68" i="48"/>
  <c r="AE68" i="48"/>
  <c r="AN68" i="48"/>
  <c r="M68" i="48"/>
  <c r="N68" i="48"/>
  <c r="AA67" i="48"/>
  <c r="AJ67" i="48" s="1"/>
  <c r="K71" i="48"/>
  <c r="E73" i="48"/>
  <c r="AO69" i="48"/>
  <c r="AF69" i="48"/>
  <c r="AX69" i="48"/>
  <c r="X69" i="48"/>
  <c r="W69" i="48"/>
  <c r="AR73" i="48"/>
  <c r="AQ67" i="48"/>
  <c r="AZ67" i="48"/>
  <c r="AH67" i="48"/>
  <c r="AD70" i="48"/>
  <c r="AM70" i="48"/>
  <c r="AV70" i="48"/>
  <c r="T72" i="48"/>
  <c r="BE72" i="48" s="1"/>
  <c r="K70" i="48"/>
  <c r="I70" i="48"/>
  <c r="AK66" i="48"/>
  <c r="AC66" i="48"/>
  <c r="BC66" i="48"/>
  <c r="AT66" i="48"/>
  <c r="AP67" i="48"/>
  <c r="AG67" i="48"/>
  <c r="AY67" i="48"/>
  <c r="C76" i="49"/>
  <c r="D74" i="48"/>
  <c r="O74" i="48"/>
  <c r="Y74" i="48"/>
  <c r="AR74" i="48" s="1"/>
  <c r="C75" i="48"/>
  <c r="B75" i="48"/>
  <c r="BJ75" i="48" s="1"/>
  <c r="K71" i="49" l="1"/>
  <c r="U71" i="49" s="1"/>
  <c r="BF71" i="49" s="1"/>
  <c r="BG71" i="49" s="1"/>
  <c r="BI71" i="49" s="1"/>
  <c r="AN70" i="49"/>
  <c r="V70" i="49"/>
  <c r="W70" i="49" s="1"/>
  <c r="BF70" i="49"/>
  <c r="BG70" i="49" s="1"/>
  <c r="BI70" i="49" s="1"/>
  <c r="AE70" i="49"/>
  <c r="BL68" i="49"/>
  <c r="BM68" i="49" s="1"/>
  <c r="BN68" i="49" s="1"/>
  <c r="L70" i="49"/>
  <c r="M70" i="49" s="1"/>
  <c r="F73" i="49"/>
  <c r="J73" i="49" s="1"/>
  <c r="T73" i="49" s="1"/>
  <c r="BE73" i="49" s="1"/>
  <c r="Q67" i="49"/>
  <c r="R67" i="49" s="1"/>
  <c r="S67" i="49" s="1"/>
  <c r="AR73" i="49"/>
  <c r="AI73" i="49"/>
  <c r="BA73" i="49"/>
  <c r="U69" i="49"/>
  <c r="L69" i="49"/>
  <c r="BL66" i="49"/>
  <c r="BM66" i="49" s="1"/>
  <c r="BN66" i="49" s="1"/>
  <c r="AZ68" i="49"/>
  <c r="AQ68" i="49"/>
  <c r="AH68" i="49"/>
  <c r="D74" i="49"/>
  <c r="O74" i="49"/>
  <c r="Y74" i="49"/>
  <c r="B75" i="49"/>
  <c r="BJ75" i="49" s="1"/>
  <c r="AP66" i="49"/>
  <c r="AY66" i="49"/>
  <c r="AG66" i="49"/>
  <c r="AL64" i="49"/>
  <c r="AU64" i="49"/>
  <c r="BD64" i="49"/>
  <c r="AC65" i="49"/>
  <c r="AT65" i="49"/>
  <c r="AK65" i="49"/>
  <c r="BC65" i="49"/>
  <c r="AY68" i="49"/>
  <c r="AG68" i="49"/>
  <c r="AA68" i="49"/>
  <c r="AP68" i="49"/>
  <c r="BI67" i="49"/>
  <c r="BH67" i="49"/>
  <c r="AF67" i="49"/>
  <c r="X67" i="49"/>
  <c r="AX67" i="49"/>
  <c r="AO67" i="49"/>
  <c r="W67" i="49"/>
  <c r="AZ66" i="49"/>
  <c r="AH66" i="49"/>
  <c r="AQ66" i="49"/>
  <c r="AA66" i="49"/>
  <c r="F72" i="49"/>
  <c r="J72" i="49" s="1"/>
  <c r="T72" i="49" s="1"/>
  <c r="U71" i="48"/>
  <c r="V71" i="48" s="1"/>
  <c r="X71" i="48" s="1"/>
  <c r="Q68" i="48"/>
  <c r="R68" i="48" s="1"/>
  <c r="S68" i="48" s="1"/>
  <c r="AA69" i="48"/>
  <c r="BB69" i="48" s="1"/>
  <c r="AX68" i="48"/>
  <c r="AO68" i="48"/>
  <c r="AF68" i="48"/>
  <c r="X68" i="48"/>
  <c r="W68" i="48"/>
  <c r="AB67" i="48"/>
  <c r="AT67" i="48" s="1"/>
  <c r="AS67" i="48"/>
  <c r="L71" i="48"/>
  <c r="BB67" i="48"/>
  <c r="F73" i="48"/>
  <c r="J73" i="48" s="1"/>
  <c r="E74" i="48"/>
  <c r="AI74" i="48"/>
  <c r="BA74" i="48"/>
  <c r="AU66" i="48"/>
  <c r="AL66" i="48"/>
  <c r="BD66" i="48"/>
  <c r="AD72" i="48"/>
  <c r="AM72" i="48"/>
  <c r="AV72" i="48"/>
  <c r="U70" i="48"/>
  <c r="BF70" i="48" s="1"/>
  <c r="BG70" i="48" s="1"/>
  <c r="L70" i="48"/>
  <c r="AQ69" i="48"/>
  <c r="AZ69" i="48"/>
  <c r="AH69" i="48"/>
  <c r="AG69" i="48"/>
  <c r="AP69" i="48"/>
  <c r="AY69" i="48"/>
  <c r="K72" i="48"/>
  <c r="I72" i="48"/>
  <c r="C77" i="49"/>
  <c r="C76" i="48"/>
  <c r="B76" i="48"/>
  <c r="BJ76" i="48" s="1"/>
  <c r="D75" i="48"/>
  <c r="E75" i="48" s="1"/>
  <c r="O75" i="48"/>
  <c r="Y75" i="48"/>
  <c r="AI75" i="48" s="1"/>
  <c r="L71" i="49" l="1"/>
  <c r="M71" i="49" s="1"/>
  <c r="AE71" i="49"/>
  <c r="AN71" i="49"/>
  <c r="AW71" i="49"/>
  <c r="BH71" i="49"/>
  <c r="BL71" i="49" s="1"/>
  <c r="BM71" i="49" s="1"/>
  <c r="BN71" i="49" s="1"/>
  <c r="V71" i="49"/>
  <c r="AO71" i="49" s="1"/>
  <c r="X70" i="49"/>
  <c r="AQ70" i="49" s="1"/>
  <c r="AF70" i="49"/>
  <c r="AO70" i="49"/>
  <c r="AX70" i="49"/>
  <c r="N70" i="49"/>
  <c r="Q70" i="49" s="1"/>
  <c r="R70" i="49" s="1"/>
  <c r="S70" i="49" s="1"/>
  <c r="G73" i="49"/>
  <c r="H73" i="49" s="1"/>
  <c r="I73" i="49" s="1"/>
  <c r="BH70" i="49"/>
  <c r="BL70" i="49" s="1"/>
  <c r="BM70" i="49" s="1"/>
  <c r="BN70" i="49" s="1"/>
  <c r="AA67" i="49"/>
  <c r="AB67" i="49" s="1"/>
  <c r="BL67" i="49"/>
  <c r="BM67" i="49" s="1"/>
  <c r="BN67" i="49" s="1"/>
  <c r="AW69" i="49"/>
  <c r="BF69" i="49"/>
  <c r="BG69" i="49" s="1"/>
  <c r="V69" i="49"/>
  <c r="AE69" i="49"/>
  <c r="AN69" i="49"/>
  <c r="E74" i="49"/>
  <c r="N69" i="49"/>
  <c r="M69" i="49"/>
  <c r="AG70" i="49"/>
  <c r="AY70" i="49"/>
  <c r="AP70" i="49"/>
  <c r="AZ67" i="49"/>
  <c r="AQ67" i="49"/>
  <c r="AH67" i="49"/>
  <c r="G72" i="49"/>
  <c r="H72" i="49" s="1"/>
  <c r="AS66" i="49"/>
  <c r="AJ66" i="49"/>
  <c r="AB66" i="49"/>
  <c r="BB66" i="49"/>
  <c r="AJ68" i="49"/>
  <c r="BB68" i="49"/>
  <c r="AB68" i="49"/>
  <c r="AS68" i="49"/>
  <c r="AV72" i="49"/>
  <c r="BE72" i="49"/>
  <c r="AD72" i="49"/>
  <c r="AM72" i="49"/>
  <c r="BA74" i="49"/>
  <c r="AI74" i="49"/>
  <c r="AR74" i="49"/>
  <c r="AY67" i="49"/>
  <c r="AP67" i="49"/>
  <c r="AG67" i="49"/>
  <c r="AL65" i="49"/>
  <c r="AU65" i="49"/>
  <c r="BD65" i="49"/>
  <c r="B76" i="49"/>
  <c r="BJ76" i="49" s="1"/>
  <c r="Y75" i="49"/>
  <c r="O75" i="49"/>
  <c r="D75" i="49"/>
  <c r="E75" i="49" s="1"/>
  <c r="G73" i="48"/>
  <c r="H73" i="48" s="1"/>
  <c r="AJ69" i="48"/>
  <c r="BH70" i="48"/>
  <c r="BI70" i="48"/>
  <c r="AW71" i="48"/>
  <c r="BF71" i="48"/>
  <c r="BG71" i="48" s="1"/>
  <c r="BH71" i="48" s="1"/>
  <c r="AN71" i="48"/>
  <c r="AE71" i="48"/>
  <c r="T73" i="48"/>
  <c r="BC67" i="48"/>
  <c r="AR75" i="48"/>
  <c r="AS69" i="48"/>
  <c r="BA75" i="48"/>
  <c r="AQ71" i="48"/>
  <c r="AZ71" i="48"/>
  <c r="AC67" i="48"/>
  <c r="AU67" i="48" s="1"/>
  <c r="AK67" i="48"/>
  <c r="AB69" i="48"/>
  <c r="AK69" i="48" s="1"/>
  <c r="AH71" i="48"/>
  <c r="AZ68" i="48"/>
  <c r="AQ68" i="48"/>
  <c r="AH68" i="48"/>
  <c r="M71" i="48"/>
  <c r="N71" i="48"/>
  <c r="AA68" i="48"/>
  <c r="AP68" i="48"/>
  <c r="AG68" i="48"/>
  <c r="AY68" i="48"/>
  <c r="AO71" i="48"/>
  <c r="AF71" i="48"/>
  <c r="W71" i="48"/>
  <c r="AA71" i="48" s="1"/>
  <c r="AB71" i="48" s="1"/>
  <c r="AX71" i="48"/>
  <c r="F74" i="48"/>
  <c r="J74" i="48" s="1"/>
  <c r="F75" i="48"/>
  <c r="J75" i="48" s="1"/>
  <c r="AV73" i="49"/>
  <c r="AD73" i="49"/>
  <c r="AM73" i="49"/>
  <c r="AW70" i="48"/>
  <c r="AE70" i="48"/>
  <c r="AN70" i="48"/>
  <c r="V70" i="48"/>
  <c r="U72" i="48"/>
  <c r="BF72" i="48" s="1"/>
  <c r="BG72" i="48" s="1"/>
  <c r="L72" i="48"/>
  <c r="N70" i="48"/>
  <c r="M70" i="48"/>
  <c r="C78" i="49"/>
  <c r="C77" i="48"/>
  <c r="B77" i="48"/>
  <c r="BJ77" i="48" s="1"/>
  <c r="Y76" i="48"/>
  <c r="BA76" i="48" s="1"/>
  <c r="D76" i="48"/>
  <c r="O76" i="48"/>
  <c r="N71" i="49" l="1"/>
  <c r="Q71" i="49" s="1"/>
  <c r="R71" i="49" s="1"/>
  <c r="S71" i="49" s="1"/>
  <c r="AF71" i="49"/>
  <c r="W71" i="49"/>
  <c r="AY71" i="49" s="1"/>
  <c r="X71" i="49"/>
  <c r="AQ71" i="49" s="1"/>
  <c r="AX71" i="49"/>
  <c r="K73" i="49"/>
  <c r="U73" i="49" s="1"/>
  <c r="BF73" i="49" s="1"/>
  <c r="BG73" i="49" s="1"/>
  <c r="AJ67" i="49"/>
  <c r="AH70" i="49"/>
  <c r="AA70" i="49"/>
  <c r="AB70" i="49" s="1"/>
  <c r="AZ70" i="49"/>
  <c r="AS67" i="49"/>
  <c r="BB67" i="49"/>
  <c r="F75" i="49"/>
  <c r="J75" i="49" s="1"/>
  <c r="T75" i="49" s="1"/>
  <c r="Q69" i="49"/>
  <c r="R69" i="49" s="1"/>
  <c r="S69" i="49" s="1"/>
  <c r="D76" i="49"/>
  <c r="E76" i="49" s="1"/>
  <c r="Y76" i="49"/>
  <c r="O76" i="49"/>
  <c r="B77" i="49"/>
  <c r="BJ77" i="49" s="1"/>
  <c r="AI75" i="49"/>
  <c r="BA75" i="49"/>
  <c r="AR75" i="49"/>
  <c r="F74" i="49"/>
  <c r="J74" i="49" s="1"/>
  <c r="T74" i="49" s="1"/>
  <c r="BC66" i="49"/>
  <c r="AK66" i="49"/>
  <c r="AC66" i="49"/>
  <c r="AT66" i="49"/>
  <c r="BC68" i="49"/>
  <c r="AT68" i="49"/>
  <c r="AC68" i="49"/>
  <c r="AK68" i="49"/>
  <c r="K72" i="49"/>
  <c r="I72" i="49"/>
  <c r="BI69" i="49"/>
  <c r="BH69" i="49"/>
  <c r="AT67" i="49"/>
  <c r="AK67" i="49"/>
  <c r="BC67" i="49"/>
  <c r="AC67" i="49"/>
  <c r="AX69" i="49"/>
  <c r="X69" i="49"/>
  <c r="AO69" i="49"/>
  <c r="AF69" i="49"/>
  <c r="W69" i="49"/>
  <c r="AM73" i="48"/>
  <c r="BE73" i="48"/>
  <c r="G74" i="48"/>
  <c r="H74" i="48" s="1"/>
  <c r="G75" i="48"/>
  <c r="H75" i="48" s="1"/>
  <c r="BL70" i="48"/>
  <c r="BM70" i="48" s="1"/>
  <c r="BN70" i="48" s="1"/>
  <c r="BH72" i="48"/>
  <c r="BI72" i="48"/>
  <c r="BI71" i="48"/>
  <c r="BL71" i="48" s="1"/>
  <c r="BM71" i="48" s="1"/>
  <c r="BN71" i="48" s="1"/>
  <c r="AV73" i="48"/>
  <c r="AD73" i="48"/>
  <c r="Q71" i="48"/>
  <c r="R71" i="48" s="1"/>
  <c r="S71" i="48" s="1"/>
  <c r="BD67" i="48"/>
  <c r="AT69" i="48"/>
  <c r="BC69" i="48"/>
  <c r="Q70" i="48"/>
  <c r="R70" i="48" s="1"/>
  <c r="S70" i="48" s="1"/>
  <c r="AC69" i="48"/>
  <c r="AL69" i="48" s="1"/>
  <c r="AL67" i="48"/>
  <c r="BC71" i="48"/>
  <c r="AC71" i="48"/>
  <c r="AU71" i="48" s="1"/>
  <c r="AK71" i="48"/>
  <c r="AS71" i="48"/>
  <c r="AG71" i="48"/>
  <c r="AY71" i="48"/>
  <c r="AP71" i="48"/>
  <c r="AJ68" i="48"/>
  <c r="AS68" i="48"/>
  <c r="AB68" i="48"/>
  <c r="BB68" i="48"/>
  <c r="BB71" i="48"/>
  <c r="AJ71" i="48"/>
  <c r="E76" i="48"/>
  <c r="AT71" i="48"/>
  <c r="K73" i="48"/>
  <c r="I73" i="48"/>
  <c r="AI76" i="48"/>
  <c r="T74" i="48"/>
  <c r="BE74" i="48" s="1"/>
  <c r="T75" i="48"/>
  <c r="BE75" i="48" s="1"/>
  <c r="N72" i="48"/>
  <c r="M72" i="48"/>
  <c r="AE72" i="48"/>
  <c r="AN72" i="48"/>
  <c r="AW72" i="48"/>
  <c r="V72" i="48"/>
  <c r="AR76" i="48"/>
  <c r="AX70" i="48"/>
  <c r="W70" i="48"/>
  <c r="AO70" i="48"/>
  <c r="X70" i="48"/>
  <c r="AF70" i="48"/>
  <c r="C79" i="49"/>
  <c r="C78" i="48"/>
  <c r="B78" i="48"/>
  <c r="BJ78" i="48" s="1"/>
  <c r="O77" i="48"/>
  <c r="D77" i="48"/>
  <c r="E77" i="48" s="1"/>
  <c r="Y77" i="48"/>
  <c r="BA77" i="48" s="1"/>
  <c r="L73" i="49" l="1"/>
  <c r="AP71" i="49"/>
  <c r="AG71" i="49"/>
  <c r="AA71" i="49"/>
  <c r="AJ71" i="49" s="1"/>
  <c r="AZ71" i="49"/>
  <c r="AH71" i="49"/>
  <c r="F76" i="49"/>
  <c r="J76" i="49" s="1"/>
  <c r="T76" i="49" s="1"/>
  <c r="BE76" i="49" s="1"/>
  <c r="AS70" i="49"/>
  <c r="BB70" i="49"/>
  <c r="AJ70" i="49"/>
  <c r="G74" i="49"/>
  <c r="H74" i="49" s="1"/>
  <c r="K74" i="49" s="1"/>
  <c r="G75" i="49"/>
  <c r="H75" i="49" s="1"/>
  <c r="I75" i="49" s="1"/>
  <c r="BL69" i="49"/>
  <c r="BM69" i="49" s="1"/>
  <c r="BN69" i="49" s="1"/>
  <c r="AQ69" i="49"/>
  <c r="AZ69" i="49"/>
  <c r="AH69" i="49"/>
  <c r="AL66" i="49"/>
  <c r="AU66" i="49"/>
  <c r="BD66" i="49"/>
  <c r="AT70" i="49"/>
  <c r="BC70" i="49"/>
  <c r="AC70" i="49"/>
  <c r="AK70" i="49"/>
  <c r="AD75" i="49"/>
  <c r="BE75" i="49"/>
  <c r="AI76" i="49"/>
  <c r="AR76" i="49"/>
  <c r="BA76" i="49"/>
  <c r="AP69" i="49"/>
  <c r="AY69" i="49"/>
  <c r="AG69" i="49"/>
  <c r="AL68" i="49"/>
  <c r="AU68" i="49"/>
  <c r="BD68" i="49"/>
  <c r="O77" i="49"/>
  <c r="Y77" i="49"/>
  <c r="D77" i="49"/>
  <c r="B78" i="49"/>
  <c r="BJ78" i="49" s="1"/>
  <c r="AA69" i="49"/>
  <c r="AM74" i="49"/>
  <c r="BE74" i="49"/>
  <c r="AV74" i="49"/>
  <c r="AD74" i="49"/>
  <c r="AL67" i="49"/>
  <c r="BD67" i="49"/>
  <c r="AU67" i="49"/>
  <c r="L72" i="49"/>
  <c r="U72" i="49"/>
  <c r="BL72" i="48"/>
  <c r="BM72" i="48" s="1"/>
  <c r="BN72" i="48" s="1"/>
  <c r="BI73" i="49"/>
  <c r="BH73" i="49"/>
  <c r="AV75" i="49"/>
  <c r="AM75" i="49"/>
  <c r="BD69" i="48"/>
  <c r="AU69" i="48"/>
  <c r="F76" i="48"/>
  <c r="J76" i="48" s="1"/>
  <c r="BD71" i="48"/>
  <c r="AC68" i="48"/>
  <c r="BC68" i="48"/>
  <c r="AK68" i="48"/>
  <c r="AT68" i="48"/>
  <c r="AL71" i="48"/>
  <c r="K74" i="48"/>
  <c r="I74" i="48"/>
  <c r="AD74" i="48"/>
  <c r="AM74" i="48"/>
  <c r="AV74" i="48"/>
  <c r="L73" i="48"/>
  <c r="U73" i="48"/>
  <c r="BF73" i="48" s="1"/>
  <c r="BG73" i="48" s="1"/>
  <c r="BI73" i="48" s="1"/>
  <c r="Q72" i="48"/>
  <c r="R72" i="48" s="1"/>
  <c r="S72" i="48" s="1"/>
  <c r="AQ70" i="48"/>
  <c r="AZ70" i="48"/>
  <c r="AH70" i="48"/>
  <c r="K75" i="48"/>
  <c r="I75" i="48"/>
  <c r="AI77" i="48"/>
  <c r="AN73" i="49"/>
  <c r="AE73" i="49"/>
  <c r="AW73" i="49"/>
  <c r="V73" i="49"/>
  <c r="W72" i="48"/>
  <c r="AX72" i="48"/>
  <c r="AO72" i="48"/>
  <c r="AF72" i="48"/>
  <c r="X72" i="48"/>
  <c r="AA70" i="48"/>
  <c r="M73" i="49"/>
  <c r="N73" i="49"/>
  <c r="AR77" i="48"/>
  <c r="F77" i="48"/>
  <c r="J77" i="48" s="1"/>
  <c r="AP70" i="48"/>
  <c r="AY70" i="48"/>
  <c r="AG70" i="48"/>
  <c r="AM75" i="48"/>
  <c r="AD75" i="48"/>
  <c r="AV75" i="48"/>
  <c r="C80" i="49"/>
  <c r="C79" i="48"/>
  <c r="B79" i="48"/>
  <c r="BJ79" i="48" s="1"/>
  <c r="O78" i="48"/>
  <c r="D78" i="48"/>
  <c r="E78" i="48" s="1"/>
  <c r="Y78" i="48"/>
  <c r="AR78" i="48" s="1"/>
  <c r="AB71" i="49" l="1"/>
  <c r="AC71" i="49" s="1"/>
  <c r="AS71" i="49"/>
  <c r="BB71" i="49"/>
  <c r="G76" i="49"/>
  <c r="H76" i="49" s="1"/>
  <c r="I74" i="49"/>
  <c r="K75" i="49"/>
  <c r="U75" i="49" s="1"/>
  <c r="AI77" i="49"/>
  <c r="BA77" i="49"/>
  <c r="AR77" i="49"/>
  <c r="G77" i="48"/>
  <c r="H77" i="48" s="1"/>
  <c r="E77" i="49"/>
  <c r="AL70" i="49"/>
  <c r="BD70" i="49"/>
  <c r="AU70" i="49"/>
  <c r="Y78" i="49"/>
  <c r="O78" i="49"/>
  <c r="B79" i="49"/>
  <c r="BJ79" i="49" s="1"/>
  <c r="D78" i="49"/>
  <c r="N72" i="49"/>
  <c r="M72" i="49"/>
  <c r="AJ69" i="49"/>
  <c r="AB69" i="49"/>
  <c r="BB69" i="49"/>
  <c r="AS69" i="49"/>
  <c r="L74" i="49"/>
  <c r="U74" i="49"/>
  <c r="BF72" i="49"/>
  <c r="BG72" i="49" s="1"/>
  <c r="AE72" i="49"/>
  <c r="AN72" i="49"/>
  <c r="V72" i="49"/>
  <c r="AW72" i="49"/>
  <c r="BL73" i="49"/>
  <c r="BM73" i="49" s="1"/>
  <c r="BN73" i="49" s="1"/>
  <c r="G76" i="48"/>
  <c r="H76" i="48" s="1"/>
  <c r="I76" i="48" s="1"/>
  <c r="BH73" i="48"/>
  <c r="BL73" i="48" s="1"/>
  <c r="BM73" i="48" s="1"/>
  <c r="BN73" i="48" s="1"/>
  <c r="AM76" i="49"/>
  <c r="AD76" i="49"/>
  <c r="T76" i="48"/>
  <c r="AV76" i="49"/>
  <c r="BA78" i="48"/>
  <c r="Q73" i="49"/>
  <c r="R73" i="49" s="1"/>
  <c r="S73" i="49" s="1"/>
  <c r="AL68" i="48"/>
  <c r="AU68" i="48"/>
  <c r="BD68" i="48"/>
  <c r="N73" i="48"/>
  <c r="M73" i="48"/>
  <c r="AW73" i="48"/>
  <c r="V73" i="48"/>
  <c r="AE73" i="48"/>
  <c r="AN73" i="48"/>
  <c r="U74" i="48"/>
  <c r="BF74" i="48" s="1"/>
  <c r="BG74" i="48" s="1"/>
  <c r="BH74" i="48" s="1"/>
  <c r="L74" i="48"/>
  <c r="AI78" i="48"/>
  <c r="F78" i="48"/>
  <c r="J78" i="48" s="1"/>
  <c r="AH72" i="48"/>
  <c r="AQ72" i="48"/>
  <c r="AZ72" i="48"/>
  <c r="T77" i="48"/>
  <c r="BE77" i="48" s="1"/>
  <c r="AO73" i="49"/>
  <c r="X73" i="49"/>
  <c r="AX73" i="49"/>
  <c r="AF73" i="49"/>
  <c r="W73" i="49"/>
  <c r="U75" i="48"/>
  <c r="BF75" i="48" s="1"/>
  <c r="BG75" i="48" s="1"/>
  <c r="L75" i="48"/>
  <c r="AY72" i="48"/>
  <c r="AG72" i="48"/>
  <c r="AP72" i="48"/>
  <c r="AB70" i="48"/>
  <c r="AS70" i="48"/>
  <c r="AJ70" i="48"/>
  <c r="BB70" i="48"/>
  <c r="AA72" i="48"/>
  <c r="C81" i="49"/>
  <c r="B80" i="48"/>
  <c r="BJ80" i="48" s="1"/>
  <c r="C80" i="48"/>
  <c r="D79" i="48"/>
  <c r="O79" i="48"/>
  <c r="Y79" i="48"/>
  <c r="BA79" i="48" s="1"/>
  <c r="BC71" i="49" l="1"/>
  <c r="AT71" i="49"/>
  <c r="AK71" i="49"/>
  <c r="K76" i="49"/>
  <c r="L76" i="49" s="1"/>
  <c r="I76" i="49"/>
  <c r="L75" i="49"/>
  <c r="N75" i="49" s="1"/>
  <c r="Q72" i="49"/>
  <c r="R72" i="49" s="1"/>
  <c r="S72" i="49" s="1"/>
  <c r="BH72" i="49"/>
  <c r="BI72" i="49"/>
  <c r="AR78" i="49"/>
  <c r="BA78" i="49"/>
  <c r="AI78" i="49"/>
  <c r="AV76" i="48"/>
  <c r="BE76" i="48"/>
  <c r="AC69" i="49"/>
  <c r="BC69" i="49"/>
  <c r="AK69" i="49"/>
  <c r="AT69" i="49"/>
  <c r="X72" i="49"/>
  <c r="W72" i="49"/>
  <c r="AO72" i="49"/>
  <c r="AX72" i="49"/>
  <c r="AF72" i="49"/>
  <c r="Y79" i="49"/>
  <c r="D79" i="49"/>
  <c r="B80" i="49"/>
  <c r="BJ80" i="49" s="1"/>
  <c r="O79" i="49"/>
  <c r="F77" i="49"/>
  <c r="J77" i="49" s="1"/>
  <c r="T77" i="49" s="1"/>
  <c r="M74" i="49"/>
  <c r="N74" i="49"/>
  <c r="E78" i="49"/>
  <c r="F78" i="49" s="1"/>
  <c r="J78" i="49" s="1"/>
  <c r="T78" i="49" s="1"/>
  <c r="AW74" i="49"/>
  <c r="BF74" i="49"/>
  <c r="BG74" i="49" s="1"/>
  <c r="AE74" i="49"/>
  <c r="V74" i="49"/>
  <c r="AN74" i="49"/>
  <c r="BI75" i="48"/>
  <c r="BH75" i="48"/>
  <c r="BI74" i="48"/>
  <c r="BL74" i="48" s="1"/>
  <c r="BM74" i="48" s="1"/>
  <c r="BN74" i="48" s="1"/>
  <c r="V75" i="49"/>
  <c r="AO75" i="49" s="1"/>
  <c r="BF75" i="49"/>
  <c r="BG75" i="49" s="1"/>
  <c r="BH75" i="49" s="1"/>
  <c r="AD76" i="48"/>
  <c r="AM76" i="48"/>
  <c r="K76" i="48"/>
  <c r="Q73" i="48"/>
  <c r="R73" i="48" s="1"/>
  <c r="S73" i="48" s="1"/>
  <c r="AN75" i="49"/>
  <c r="AW75" i="49"/>
  <c r="AE75" i="49"/>
  <c r="BD71" i="49"/>
  <c r="AL71" i="49"/>
  <c r="AU71" i="49"/>
  <c r="W73" i="48"/>
  <c r="AO73" i="48"/>
  <c r="AX73" i="48"/>
  <c r="X73" i="48"/>
  <c r="AF73" i="48"/>
  <c r="AN74" i="48"/>
  <c r="AE74" i="48"/>
  <c r="AW74" i="48"/>
  <c r="V74" i="48"/>
  <c r="M74" i="48"/>
  <c r="N74" i="48"/>
  <c r="AH73" i="49"/>
  <c r="AZ73" i="49"/>
  <c r="AQ73" i="49"/>
  <c r="T78" i="48"/>
  <c r="BE78" i="48" s="1"/>
  <c r="AV77" i="48"/>
  <c r="AD77" i="48"/>
  <c r="AM77" i="48"/>
  <c r="G78" i="48"/>
  <c r="H78" i="48" s="1"/>
  <c r="I77" i="48"/>
  <c r="K77" i="48"/>
  <c r="AR79" i="48"/>
  <c r="AA73" i="49"/>
  <c r="AY73" i="49"/>
  <c r="AP73" i="49"/>
  <c r="AG73" i="49"/>
  <c r="AI79" i="48"/>
  <c r="AS72" i="48"/>
  <c r="BB72" i="48"/>
  <c r="AJ72" i="48"/>
  <c r="AB72" i="48"/>
  <c r="BC70" i="48"/>
  <c r="AK70" i="48"/>
  <c r="AC70" i="48"/>
  <c r="AT70" i="48"/>
  <c r="AN75" i="48"/>
  <c r="AW75" i="48"/>
  <c r="AE75" i="48"/>
  <c r="V75" i="48"/>
  <c r="E79" i="48"/>
  <c r="N75" i="48"/>
  <c r="M75" i="48"/>
  <c r="B81" i="48"/>
  <c r="BJ81" i="48" s="1"/>
  <c r="C81" i="48"/>
  <c r="C82" i="49"/>
  <c r="D80" i="48"/>
  <c r="Y80" i="48"/>
  <c r="AR80" i="48" s="1"/>
  <c r="O80" i="48"/>
  <c r="U76" i="49" l="1"/>
  <c r="BF76" i="49" s="1"/>
  <c r="BG76" i="49" s="1"/>
  <c r="BH76" i="49" s="1"/>
  <c r="AA72" i="49"/>
  <c r="AJ72" i="49" s="1"/>
  <c r="BL72" i="49"/>
  <c r="BM72" i="49" s="1"/>
  <c r="BN72" i="49" s="1"/>
  <c r="M75" i="49"/>
  <c r="Q75" i="49" s="1"/>
  <c r="R75" i="49" s="1"/>
  <c r="S75" i="49" s="1"/>
  <c r="Q74" i="49"/>
  <c r="R74" i="49" s="1"/>
  <c r="S74" i="49" s="1"/>
  <c r="Y80" i="49"/>
  <c r="AR80" i="49" s="1"/>
  <c r="D80" i="49"/>
  <c r="E80" i="49" s="1"/>
  <c r="B81" i="49"/>
  <c r="BJ81" i="49" s="1"/>
  <c r="O80" i="49"/>
  <c r="BD69" i="49"/>
  <c r="AL69" i="49"/>
  <c r="AU69" i="49"/>
  <c r="BI74" i="49"/>
  <c r="BH74" i="49"/>
  <c r="AF74" i="49"/>
  <c r="X74" i="49"/>
  <c r="W74" i="49"/>
  <c r="AX74" i="49"/>
  <c r="AO74" i="49"/>
  <c r="BE77" i="49"/>
  <c r="AM77" i="49"/>
  <c r="AD77" i="49"/>
  <c r="AV77" i="49"/>
  <c r="G77" i="49"/>
  <c r="H77" i="49" s="1"/>
  <c r="AR79" i="49"/>
  <c r="AI79" i="49"/>
  <c r="AZ72" i="49"/>
  <c r="AH72" i="49"/>
  <c r="AQ72" i="49"/>
  <c r="AG72" i="49"/>
  <c r="AP72" i="49"/>
  <c r="AY72" i="49"/>
  <c r="G78" i="49"/>
  <c r="H78" i="49" s="1"/>
  <c r="BA79" i="49"/>
  <c r="AD78" i="49"/>
  <c r="AV78" i="49"/>
  <c r="AM78" i="49"/>
  <c r="BE78" i="49"/>
  <c r="E79" i="49"/>
  <c r="BL75" i="48"/>
  <c r="BM75" i="48" s="1"/>
  <c r="BN75" i="48" s="1"/>
  <c r="X75" i="49"/>
  <c r="AH75" i="49" s="1"/>
  <c r="AF75" i="49"/>
  <c r="W75" i="49"/>
  <c r="AG75" i="49" s="1"/>
  <c r="AX75" i="49"/>
  <c r="BI75" i="49"/>
  <c r="BL75" i="49" s="1"/>
  <c r="BM75" i="49" s="1"/>
  <c r="BN75" i="49" s="1"/>
  <c r="L76" i="48"/>
  <c r="M76" i="48" s="1"/>
  <c r="U76" i="48"/>
  <c r="Q74" i="48"/>
  <c r="R74" i="48" s="1"/>
  <c r="S74" i="48" s="1"/>
  <c r="AA73" i="48"/>
  <c r="AB73" i="48" s="1"/>
  <c r="Q75" i="48"/>
  <c r="R75" i="48" s="1"/>
  <c r="S75" i="48" s="1"/>
  <c r="AG73" i="48"/>
  <c r="AY73" i="48"/>
  <c r="AP73" i="48"/>
  <c r="E80" i="48"/>
  <c r="F80" i="48" s="1"/>
  <c r="AO74" i="48"/>
  <c r="AX74" i="48"/>
  <c r="X74" i="48"/>
  <c r="AF74" i="48"/>
  <c r="W74" i="48"/>
  <c r="M76" i="49"/>
  <c r="N76" i="49"/>
  <c r="AH73" i="48"/>
  <c r="AQ73" i="48"/>
  <c r="AZ73" i="48"/>
  <c r="I78" i="48"/>
  <c r="K78" i="48"/>
  <c r="F79" i="48"/>
  <c r="J79" i="48" s="1"/>
  <c r="W75" i="48"/>
  <c r="X75" i="48"/>
  <c r="AF75" i="48"/>
  <c r="AX75" i="48"/>
  <c r="AO75" i="48"/>
  <c r="AC72" i="48"/>
  <c r="AK72" i="48"/>
  <c r="BC72" i="48"/>
  <c r="AT72" i="48"/>
  <c r="AI80" i="48"/>
  <c r="BB73" i="49"/>
  <c r="AB73" i="49"/>
  <c r="AS73" i="49"/>
  <c r="AJ73" i="49"/>
  <c r="AU70" i="48"/>
  <c r="AL70" i="48"/>
  <c r="BD70" i="48"/>
  <c r="U77" i="48"/>
  <c r="BF77" i="48" s="1"/>
  <c r="BG77" i="48" s="1"/>
  <c r="L77" i="48"/>
  <c r="BA80" i="48"/>
  <c r="AV78" i="48"/>
  <c r="AM78" i="48"/>
  <c r="AD78" i="48"/>
  <c r="D81" i="48"/>
  <c r="O81" i="48"/>
  <c r="Y81" i="48"/>
  <c r="BA81" i="48" s="1"/>
  <c r="C82" i="48"/>
  <c r="B82" i="48"/>
  <c r="C83" i="49"/>
  <c r="AN76" i="49" l="1"/>
  <c r="V76" i="49"/>
  <c r="AF76" i="49" s="1"/>
  <c r="AW76" i="49"/>
  <c r="AE76" i="49"/>
  <c r="BI76" i="49"/>
  <c r="BL76" i="49" s="1"/>
  <c r="BM76" i="49" s="1"/>
  <c r="BN76" i="49" s="1"/>
  <c r="AI80" i="49"/>
  <c r="BB72" i="49"/>
  <c r="AS72" i="49"/>
  <c r="AB72" i="49"/>
  <c r="AK72" i="49" s="1"/>
  <c r="AA74" i="49"/>
  <c r="AJ74" i="49" s="1"/>
  <c r="BL74" i="49"/>
  <c r="BM74" i="49" s="1"/>
  <c r="BN74" i="49" s="1"/>
  <c r="AQ74" i="49"/>
  <c r="AH74" i="49"/>
  <c r="AZ74" i="49"/>
  <c r="I77" i="49"/>
  <c r="K77" i="49"/>
  <c r="AG74" i="49"/>
  <c r="AY74" i="49"/>
  <c r="AP74" i="49"/>
  <c r="F80" i="49"/>
  <c r="BA80" i="49"/>
  <c r="Y81" i="49"/>
  <c r="O81" i="49"/>
  <c r="B82" i="49"/>
  <c r="B83" i="49" s="1"/>
  <c r="D83" i="49" s="1"/>
  <c r="D81" i="49"/>
  <c r="E81" i="49" s="1"/>
  <c r="F79" i="49"/>
  <c r="J79" i="49" s="1"/>
  <c r="T79" i="49" s="1"/>
  <c r="I78" i="49"/>
  <c r="K78" i="49"/>
  <c r="AP75" i="49"/>
  <c r="AZ75" i="49"/>
  <c r="AA75" i="49"/>
  <c r="BB75" i="49" s="1"/>
  <c r="AQ75" i="49"/>
  <c r="AY75" i="49"/>
  <c r="BI77" i="48"/>
  <c r="BH77" i="48"/>
  <c r="AN76" i="48"/>
  <c r="BF76" i="48"/>
  <c r="BG76" i="48" s="1"/>
  <c r="BI76" i="48" s="1"/>
  <c r="BJ82" i="48"/>
  <c r="N76" i="48"/>
  <c r="Q76" i="48" s="1"/>
  <c r="R76" i="48" s="1"/>
  <c r="S76" i="48" s="1"/>
  <c r="AE76" i="48"/>
  <c r="V76" i="48"/>
  <c r="W76" i="48" s="1"/>
  <c r="AW76" i="48"/>
  <c r="Q76" i="49"/>
  <c r="R76" i="49" s="1"/>
  <c r="S76" i="49" s="1"/>
  <c r="G80" i="48"/>
  <c r="H80" i="48" s="1"/>
  <c r="J80" i="48"/>
  <c r="T80" i="48" s="1"/>
  <c r="BE80" i="48" s="1"/>
  <c r="BB73" i="48"/>
  <c r="AS73" i="48"/>
  <c r="AJ73" i="48"/>
  <c r="AQ74" i="48"/>
  <c r="AZ74" i="48"/>
  <c r="AH74" i="48"/>
  <c r="AA74" i="48"/>
  <c r="AG74" i="48"/>
  <c r="AP74" i="48"/>
  <c r="AY74" i="48"/>
  <c r="AT73" i="48"/>
  <c r="AK73" i="48"/>
  <c r="AC73" i="48"/>
  <c r="BC73" i="48"/>
  <c r="AZ75" i="48"/>
  <c r="AQ75" i="48"/>
  <c r="AH75" i="48"/>
  <c r="AR81" i="48"/>
  <c r="AI81" i="48"/>
  <c r="G79" i="48"/>
  <c r="H79" i="48" s="1"/>
  <c r="T79" i="48"/>
  <c r="BE79" i="48" s="1"/>
  <c r="AL72" i="48"/>
  <c r="AU72" i="48"/>
  <c r="BD72" i="48"/>
  <c r="AE77" i="48"/>
  <c r="AW77" i="48"/>
  <c r="AN77" i="48"/>
  <c r="V77" i="48"/>
  <c r="U78" i="48"/>
  <c r="BF78" i="48" s="1"/>
  <c r="BG78" i="48" s="1"/>
  <c r="L78" i="48"/>
  <c r="M77" i="48"/>
  <c r="N77" i="48"/>
  <c r="E81" i="48"/>
  <c r="F81" i="48" s="1"/>
  <c r="J81" i="48" s="1"/>
  <c r="AA75" i="48"/>
  <c r="AC73" i="49"/>
  <c r="BC73" i="49"/>
  <c r="AT73" i="49"/>
  <c r="AK73" i="49"/>
  <c r="AY75" i="48"/>
  <c r="AP75" i="48"/>
  <c r="AG75" i="48"/>
  <c r="B83" i="48"/>
  <c r="C83" i="48"/>
  <c r="Y82" i="48"/>
  <c r="BA82" i="48" s="1"/>
  <c r="O82" i="48"/>
  <c r="D82" i="48"/>
  <c r="E82" i="48" s="1"/>
  <c r="C84" i="49"/>
  <c r="B84" i="49"/>
  <c r="O83" i="49" l="1"/>
  <c r="Y83" i="49"/>
  <c r="BA83" i="49" s="1"/>
  <c r="BJ83" i="49"/>
  <c r="AX76" i="49"/>
  <c r="W76" i="49"/>
  <c r="AO76" i="49"/>
  <c r="X76" i="49"/>
  <c r="AH76" i="49" s="1"/>
  <c r="AT72" i="49"/>
  <c r="BC72" i="49"/>
  <c r="AC72" i="49"/>
  <c r="AL72" i="49" s="1"/>
  <c r="AB74" i="49"/>
  <c r="AK74" i="49" s="1"/>
  <c r="BB74" i="49"/>
  <c r="AS74" i="49"/>
  <c r="L78" i="49"/>
  <c r="U78" i="49"/>
  <c r="J80" i="49"/>
  <c r="T80" i="49" s="1"/>
  <c r="G80" i="49"/>
  <c r="H80" i="49" s="1"/>
  <c r="D82" i="49"/>
  <c r="O82" i="49"/>
  <c r="BJ82" i="49"/>
  <c r="Y82" i="49"/>
  <c r="F81" i="49"/>
  <c r="J81" i="49" s="1"/>
  <c r="T81" i="49" s="1"/>
  <c r="U77" i="49"/>
  <c r="L77" i="49"/>
  <c r="G79" i="49"/>
  <c r="H79" i="49" s="1"/>
  <c r="BA81" i="49"/>
  <c r="AI81" i="49"/>
  <c r="AR81" i="49"/>
  <c r="BE79" i="49"/>
  <c r="AD79" i="49"/>
  <c r="AV79" i="49"/>
  <c r="AM79" i="49"/>
  <c r="AS75" i="49"/>
  <c r="AJ75" i="49"/>
  <c r="AB75" i="49"/>
  <c r="BC75" i="49" s="1"/>
  <c r="BL77" i="48"/>
  <c r="BM77" i="48" s="1"/>
  <c r="BN77" i="48" s="1"/>
  <c r="BH78" i="48"/>
  <c r="BI78" i="48"/>
  <c r="AR83" i="49"/>
  <c r="BH76" i="48"/>
  <c r="BL76" i="48" s="1"/>
  <c r="BM76" i="48" s="1"/>
  <c r="BN76" i="48" s="1"/>
  <c r="BJ84" i="49"/>
  <c r="BJ83" i="48"/>
  <c r="X76" i="48"/>
  <c r="AA76" i="48" s="1"/>
  <c r="AS76" i="48" s="1"/>
  <c r="AX76" i="48"/>
  <c r="AF76" i="48"/>
  <c r="AO76" i="48"/>
  <c r="Q77" i="48"/>
  <c r="R77" i="48" s="1"/>
  <c r="S77" i="48" s="1"/>
  <c r="K80" i="48"/>
  <c r="I80" i="48"/>
  <c r="AI82" i="48"/>
  <c r="BB74" i="48"/>
  <c r="AJ74" i="48"/>
  <c r="AS74" i="48"/>
  <c r="AB74" i="48"/>
  <c r="BD73" i="48"/>
  <c r="AU73" i="48"/>
  <c r="AL73" i="48"/>
  <c r="AG76" i="48"/>
  <c r="AP76" i="48"/>
  <c r="AY76" i="48"/>
  <c r="AD79" i="48"/>
  <c r="AM79" i="48"/>
  <c r="AV79" i="48"/>
  <c r="T81" i="48"/>
  <c r="BE81" i="48" s="1"/>
  <c r="X77" i="48"/>
  <c r="W77" i="48"/>
  <c r="AX77" i="48"/>
  <c r="AO77" i="48"/>
  <c r="AF77" i="48"/>
  <c r="E83" i="49"/>
  <c r="F83" i="49" s="1"/>
  <c r="J83" i="49" s="1"/>
  <c r="BD73" i="49"/>
  <c r="AU73" i="49"/>
  <c r="AL73" i="49"/>
  <c r="AW78" i="48"/>
  <c r="AN78" i="48"/>
  <c r="AE78" i="48"/>
  <c r="V78" i="48"/>
  <c r="N78" i="48"/>
  <c r="M78" i="48"/>
  <c r="AD80" i="48"/>
  <c r="AV80" i="48"/>
  <c r="AM80" i="48"/>
  <c r="AR82" i="48"/>
  <c r="F82" i="48"/>
  <c r="J82" i="48" s="1"/>
  <c r="AI83" i="49"/>
  <c r="G81" i="48"/>
  <c r="H81" i="48" s="1"/>
  <c r="AB75" i="48"/>
  <c r="AJ75" i="48"/>
  <c r="AS75" i="48"/>
  <c r="BB75" i="48"/>
  <c r="I79" i="48"/>
  <c r="K79" i="48"/>
  <c r="C84" i="48"/>
  <c r="B84" i="48"/>
  <c r="B85" i="49"/>
  <c r="C85" i="49"/>
  <c r="D83" i="48"/>
  <c r="Y83" i="48"/>
  <c r="AI83" i="48" s="1"/>
  <c r="O83" i="48"/>
  <c r="D84" i="49"/>
  <c r="Y84" i="49"/>
  <c r="AR84" i="49" s="1"/>
  <c r="O84" i="49"/>
  <c r="AC75" i="49" l="1"/>
  <c r="AU75" i="49" s="1"/>
  <c r="AR83" i="48"/>
  <c r="AQ76" i="49"/>
  <c r="AA76" i="49"/>
  <c r="AJ76" i="49" s="1"/>
  <c r="AZ76" i="49"/>
  <c r="AG76" i="49"/>
  <c r="AP76" i="49"/>
  <c r="AY76" i="49"/>
  <c r="AU72" i="49"/>
  <c r="BD72" i="49"/>
  <c r="BC74" i="49"/>
  <c r="AT74" i="49"/>
  <c r="AC74" i="49"/>
  <c r="E82" i="49"/>
  <c r="F82" i="49" s="1"/>
  <c r="J82" i="49" s="1"/>
  <c r="T82" i="49" s="1"/>
  <c r="BF77" i="49"/>
  <c r="BG77" i="49" s="1"/>
  <c r="AW77" i="49"/>
  <c r="AE77" i="49"/>
  <c r="V77" i="49"/>
  <c r="AN77" i="49"/>
  <c r="N77" i="49"/>
  <c r="M77" i="49"/>
  <c r="M78" i="49"/>
  <c r="N78" i="49"/>
  <c r="K79" i="49"/>
  <c r="I79" i="49"/>
  <c r="BA82" i="49"/>
  <c r="AI82" i="49"/>
  <c r="AR82" i="49"/>
  <c r="BF78" i="49"/>
  <c r="BG78" i="49" s="1"/>
  <c r="AN78" i="49"/>
  <c r="AW78" i="49"/>
  <c r="V78" i="49"/>
  <c r="AE78" i="49"/>
  <c r="BE81" i="49"/>
  <c r="AD81" i="49"/>
  <c r="AV81" i="49"/>
  <c r="AM81" i="49"/>
  <c r="BE80" i="49"/>
  <c r="AM80" i="49"/>
  <c r="AD80" i="49"/>
  <c r="AV80" i="49"/>
  <c r="I80" i="49"/>
  <c r="K80" i="49"/>
  <c r="G81" i="49"/>
  <c r="H81" i="49" s="1"/>
  <c r="BL78" i="48"/>
  <c r="BM78" i="48" s="1"/>
  <c r="BN78" i="48" s="1"/>
  <c r="AK75" i="49"/>
  <c r="AT75" i="49"/>
  <c r="BA83" i="48"/>
  <c r="BJ85" i="49"/>
  <c r="AQ76" i="48"/>
  <c r="AZ76" i="48"/>
  <c r="AH76" i="48"/>
  <c r="BJ84" i="48"/>
  <c r="U80" i="48"/>
  <c r="BF80" i="48" s="1"/>
  <c r="BG80" i="48" s="1"/>
  <c r="L80" i="48"/>
  <c r="E83" i="48"/>
  <c r="F83" i="48" s="1"/>
  <c r="J83" i="48" s="1"/>
  <c r="T83" i="48" s="1"/>
  <c r="BE83" i="48" s="1"/>
  <c r="AJ76" i="48"/>
  <c r="AB76" i="48"/>
  <c r="AT76" i="48" s="1"/>
  <c r="BB76" i="48"/>
  <c r="AC74" i="48"/>
  <c r="BC74" i="48"/>
  <c r="AT74" i="48"/>
  <c r="AK74" i="48"/>
  <c r="Q78" i="48"/>
  <c r="R78" i="48" s="1"/>
  <c r="S78" i="48" s="1"/>
  <c r="AD81" i="48"/>
  <c r="AV81" i="48"/>
  <c r="AM81" i="48"/>
  <c r="E84" i="49"/>
  <c r="F84" i="49" s="1"/>
  <c r="J84" i="49" s="1"/>
  <c r="G82" i="48"/>
  <c r="H82" i="48" s="1"/>
  <c r="U79" i="48"/>
  <c r="BF79" i="48" s="1"/>
  <c r="BG79" i="48" s="1"/>
  <c r="L79" i="48"/>
  <c r="AX78" i="48"/>
  <c r="X78" i="48"/>
  <c r="AF78" i="48"/>
  <c r="W78" i="48"/>
  <c r="AO78" i="48"/>
  <c r="T83" i="49"/>
  <c r="BE83" i="49" s="1"/>
  <c r="AH77" i="48"/>
  <c r="AZ77" i="48"/>
  <c r="AQ77" i="48"/>
  <c r="G83" i="49"/>
  <c r="H83" i="49" s="1"/>
  <c r="BA84" i="49"/>
  <c r="AA77" i="48"/>
  <c r="AP77" i="48"/>
  <c r="AG77" i="48"/>
  <c r="AY77" i="48"/>
  <c r="T82" i="48"/>
  <c r="BE82" i="48" s="1"/>
  <c r="AI84" i="49"/>
  <c r="AC75" i="48"/>
  <c r="AT75" i="48"/>
  <c r="AK75" i="48"/>
  <c r="BC75" i="48"/>
  <c r="K81" i="48"/>
  <c r="I81" i="48"/>
  <c r="B86" i="49"/>
  <c r="C86" i="49"/>
  <c r="D84" i="48"/>
  <c r="E84" i="48" s="1"/>
  <c r="Y84" i="48"/>
  <c r="AR84" i="48" s="1"/>
  <c r="O84" i="48"/>
  <c r="C85" i="48"/>
  <c r="B85" i="48"/>
  <c r="O85" i="49"/>
  <c r="D85" i="49"/>
  <c r="E85" i="49" s="1"/>
  <c r="Y85" i="49"/>
  <c r="AR85" i="49" s="1"/>
  <c r="BD75" i="49" l="1"/>
  <c r="AL75" i="49"/>
  <c r="BB76" i="49"/>
  <c r="AB76" i="49"/>
  <c r="AK76" i="49" s="1"/>
  <c r="AS76" i="49"/>
  <c r="Q78" i="49"/>
  <c r="R78" i="49" s="1"/>
  <c r="S78" i="49" s="1"/>
  <c r="AU74" i="49"/>
  <c r="AL74" i="49"/>
  <c r="Q77" i="49"/>
  <c r="R77" i="49" s="1"/>
  <c r="S77" i="49" s="1"/>
  <c r="BD74" i="49"/>
  <c r="BE82" i="49"/>
  <c r="AD82" i="49"/>
  <c r="AM82" i="49"/>
  <c r="AV82" i="49"/>
  <c r="BH78" i="49"/>
  <c r="BI78" i="49"/>
  <c r="BH77" i="49"/>
  <c r="BI77" i="49"/>
  <c r="G82" i="49"/>
  <c r="H82" i="49" s="1"/>
  <c r="I81" i="49"/>
  <c r="K81" i="49"/>
  <c r="AF78" i="49"/>
  <c r="W78" i="49"/>
  <c r="AX78" i="49"/>
  <c r="X78" i="49"/>
  <c r="AO78" i="49"/>
  <c r="L79" i="49"/>
  <c r="U79" i="49"/>
  <c r="W77" i="49"/>
  <c r="X77" i="49"/>
  <c r="AF77" i="49"/>
  <c r="AO77" i="49"/>
  <c r="AX77" i="49"/>
  <c r="U80" i="49"/>
  <c r="L80" i="49"/>
  <c r="BI79" i="48"/>
  <c r="BH79" i="48"/>
  <c r="BH80" i="48"/>
  <c r="BI80" i="48"/>
  <c r="BJ85" i="48"/>
  <c r="BJ86" i="49"/>
  <c r="G83" i="48"/>
  <c r="H83" i="48" s="1"/>
  <c r="K83" i="48" s="1"/>
  <c r="F85" i="49"/>
  <c r="J85" i="49" s="1"/>
  <c r="T85" i="49" s="1"/>
  <c r="BE85" i="49" s="1"/>
  <c r="AI85" i="49"/>
  <c r="BA85" i="49"/>
  <c r="AE80" i="48"/>
  <c r="AW80" i="48"/>
  <c r="AN80" i="48"/>
  <c r="V80" i="48"/>
  <c r="N80" i="48"/>
  <c r="M80" i="48"/>
  <c r="F84" i="48"/>
  <c r="J84" i="48" s="1"/>
  <c r="T84" i="48" s="1"/>
  <c r="BE84" i="48" s="1"/>
  <c r="BA84" i="48"/>
  <c r="BC76" i="48"/>
  <c r="AK76" i="48"/>
  <c r="AC76" i="48"/>
  <c r="AL76" i="48" s="1"/>
  <c r="AL74" i="48"/>
  <c r="BD74" i="48"/>
  <c r="AU74" i="48"/>
  <c r="AA78" i="48"/>
  <c r="AB78" i="48" s="1"/>
  <c r="K83" i="49"/>
  <c r="I83" i="49"/>
  <c r="AI84" i="48"/>
  <c r="T84" i="49"/>
  <c r="BE84" i="49" s="1"/>
  <c r="AP78" i="48"/>
  <c r="AY78" i="48"/>
  <c r="AG78" i="48"/>
  <c r="AM83" i="48"/>
  <c r="AV83" i="48"/>
  <c r="AD83" i="48"/>
  <c r="G84" i="49"/>
  <c r="H84" i="49" s="1"/>
  <c r="U81" i="48"/>
  <c r="BF81" i="48" s="1"/>
  <c r="BG81" i="48" s="1"/>
  <c r="L81" i="48"/>
  <c r="BB77" i="48"/>
  <c r="AS77" i="48"/>
  <c r="AJ77" i="48"/>
  <c r="AB77" i="48"/>
  <c r="K82" i="48"/>
  <c r="I82" i="48"/>
  <c r="AW79" i="48"/>
  <c r="AE79" i="48"/>
  <c r="AN79" i="48"/>
  <c r="V79" i="48"/>
  <c r="AU75" i="48"/>
  <c r="AL75" i="48"/>
  <c r="BD75" i="48"/>
  <c r="M79" i="48"/>
  <c r="N79" i="48"/>
  <c r="AM82" i="48"/>
  <c r="AD82" i="48"/>
  <c r="AV82" i="48"/>
  <c r="AV83" i="49"/>
  <c r="AM83" i="49"/>
  <c r="AD83" i="49"/>
  <c r="AQ78" i="48"/>
  <c r="AZ78" i="48"/>
  <c r="AH78" i="48"/>
  <c r="Y86" i="49"/>
  <c r="AI86" i="49" s="1"/>
  <c r="O86" i="49"/>
  <c r="D86" i="49"/>
  <c r="E86" i="49" s="1"/>
  <c r="C87" i="49"/>
  <c r="B87" i="49"/>
  <c r="B86" i="48"/>
  <c r="C86" i="48"/>
  <c r="D85" i="48"/>
  <c r="E85" i="48" s="1"/>
  <c r="F85" i="48" s="1"/>
  <c r="J85" i="48" s="1"/>
  <c r="Y85" i="48"/>
  <c r="BA85" i="48" s="1"/>
  <c r="O85" i="48"/>
  <c r="AC76" i="49" l="1"/>
  <c r="BD76" i="49" s="1"/>
  <c r="BC76" i="49"/>
  <c r="AT76" i="49"/>
  <c r="AA77" i="49"/>
  <c r="BB77" i="49" s="1"/>
  <c r="BL78" i="49"/>
  <c r="BM78" i="49" s="1"/>
  <c r="BN78" i="49" s="1"/>
  <c r="BL77" i="49"/>
  <c r="BM77" i="49" s="1"/>
  <c r="BN77" i="49" s="1"/>
  <c r="BF80" i="49"/>
  <c r="BG80" i="49" s="1"/>
  <c r="AE80" i="49"/>
  <c r="AN80" i="49"/>
  <c r="V80" i="49"/>
  <c r="AW80" i="49"/>
  <c r="M79" i="49"/>
  <c r="N79" i="49"/>
  <c r="I82" i="49"/>
  <c r="K82" i="49"/>
  <c r="N80" i="49"/>
  <c r="M80" i="49"/>
  <c r="BF79" i="49"/>
  <c r="BG79" i="49" s="1"/>
  <c r="V79" i="49"/>
  <c r="AW79" i="49"/>
  <c r="AN79" i="49"/>
  <c r="AE79" i="49"/>
  <c r="AG77" i="49"/>
  <c r="AP77" i="49"/>
  <c r="AY77" i="49"/>
  <c r="L81" i="49"/>
  <c r="U81" i="49"/>
  <c r="AQ77" i="49"/>
  <c r="AH77" i="49"/>
  <c r="AZ77" i="49"/>
  <c r="AY78" i="49"/>
  <c r="AA78" i="49"/>
  <c r="AP78" i="49"/>
  <c r="AG78" i="49"/>
  <c r="AZ78" i="49"/>
  <c r="AH78" i="49"/>
  <c r="AQ78" i="49"/>
  <c r="BL80" i="48"/>
  <c r="BM80" i="48" s="1"/>
  <c r="BN80" i="48" s="1"/>
  <c r="I83" i="48"/>
  <c r="BH81" i="48"/>
  <c r="BI81" i="48"/>
  <c r="BL79" i="48"/>
  <c r="BM79" i="48" s="1"/>
  <c r="BN79" i="48" s="1"/>
  <c r="BJ87" i="49"/>
  <c r="BJ86" i="48"/>
  <c r="Q80" i="48"/>
  <c r="R80" i="48" s="1"/>
  <c r="S80" i="48" s="1"/>
  <c r="Q79" i="48"/>
  <c r="R79" i="48" s="1"/>
  <c r="S79" i="48" s="1"/>
  <c r="G85" i="49"/>
  <c r="H85" i="49" s="1"/>
  <c r="I85" i="49" s="1"/>
  <c r="G84" i="48"/>
  <c r="H84" i="48" s="1"/>
  <c r="BB78" i="48"/>
  <c r="W80" i="48"/>
  <c r="AF80" i="48"/>
  <c r="AX80" i="48"/>
  <c r="AO80" i="48"/>
  <c r="X80" i="48"/>
  <c r="AJ78" i="48"/>
  <c r="AS78" i="48"/>
  <c r="AU76" i="48"/>
  <c r="BD76" i="48"/>
  <c r="T85" i="48"/>
  <c r="BE85" i="48" s="1"/>
  <c r="F86" i="49"/>
  <c r="J86" i="49" s="1"/>
  <c r="U83" i="48"/>
  <c r="BF83" i="48" s="1"/>
  <c r="BG83" i="48" s="1"/>
  <c r="L83" i="48"/>
  <c r="AM85" i="49"/>
  <c r="AV85" i="49"/>
  <c r="AD85" i="49"/>
  <c r="BC77" i="48"/>
  <c r="AC77" i="48"/>
  <c r="AK77" i="48"/>
  <c r="AT77" i="48"/>
  <c r="AV84" i="49"/>
  <c r="AM84" i="49"/>
  <c r="AD84" i="49"/>
  <c r="U83" i="49"/>
  <c r="BF83" i="49" s="1"/>
  <c r="BG83" i="49" s="1"/>
  <c r="L83" i="49"/>
  <c r="AV84" i="48"/>
  <c r="AM84" i="48"/>
  <c r="AD84" i="48"/>
  <c r="AR85" i="48"/>
  <c r="BA86" i="49"/>
  <c r="K84" i="49"/>
  <c r="I84" i="49"/>
  <c r="AE81" i="48"/>
  <c r="AN81" i="48"/>
  <c r="AW81" i="48"/>
  <c r="V81" i="48"/>
  <c r="N81" i="48"/>
  <c r="M81" i="48"/>
  <c r="AI85" i="48"/>
  <c r="G85" i="48"/>
  <c r="H85" i="48" s="1"/>
  <c r="AR86" i="49"/>
  <c r="AF79" i="48"/>
  <c r="AX79" i="48"/>
  <c r="X79" i="48"/>
  <c r="W79" i="48"/>
  <c r="AO79" i="48"/>
  <c r="U82" i="48"/>
  <c r="BF82" i="48" s="1"/>
  <c r="BG82" i="48" s="1"/>
  <c r="L82" i="48"/>
  <c r="AK78" i="48"/>
  <c r="AT78" i="48"/>
  <c r="AC78" i="48"/>
  <c r="BC78" i="48"/>
  <c r="C88" i="49"/>
  <c r="B88" i="49"/>
  <c r="Y87" i="49"/>
  <c r="BA87" i="49" s="1"/>
  <c r="D87" i="49"/>
  <c r="E87" i="49" s="1"/>
  <c r="O87" i="49"/>
  <c r="D86" i="48"/>
  <c r="E86" i="48" s="1"/>
  <c r="O86" i="48"/>
  <c r="Y86" i="48"/>
  <c r="AI86" i="48" s="1"/>
  <c r="C87" i="48"/>
  <c r="B87" i="48"/>
  <c r="AL76" i="49" l="1"/>
  <c r="AU76" i="49"/>
  <c r="AJ77" i="49"/>
  <c r="AB77" i="49"/>
  <c r="AK77" i="49" s="1"/>
  <c r="AS77" i="49"/>
  <c r="AI87" i="49"/>
  <c r="Q80" i="49"/>
  <c r="R80" i="49" s="1"/>
  <c r="S80" i="49" s="1"/>
  <c r="Q79" i="49"/>
  <c r="R79" i="49" s="1"/>
  <c r="S79" i="49" s="1"/>
  <c r="U82" i="49"/>
  <c r="L82" i="49"/>
  <c r="BB78" i="49"/>
  <c r="AJ78" i="49"/>
  <c r="AB78" i="49"/>
  <c r="AS78" i="49"/>
  <c r="AF80" i="49"/>
  <c r="AX80" i="49"/>
  <c r="AO80" i="49"/>
  <c r="W80" i="49"/>
  <c r="X80" i="49"/>
  <c r="M81" i="49"/>
  <c r="N81" i="49"/>
  <c r="BI79" i="49"/>
  <c r="BH79" i="49"/>
  <c r="BH80" i="49"/>
  <c r="BI80" i="49"/>
  <c r="BF81" i="49"/>
  <c r="BG81" i="49" s="1"/>
  <c r="AN81" i="49"/>
  <c r="AE81" i="49"/>
  <c r="AW81" i="49"/>
  <c r="V81" i="49"/>
  <c r="AF79" i="49"/>
  <c r="AX79" i="49"/>
  <c r="AO79" i="49"/>
  <c r="W79" i="49"/>
  <c r="X79" i="49"/>
  <c r="BL81" i="48"/>
  <c r="BM81" i="48" s="1"/>
  <c r="BN81" i="48" s="1"/>
  <c r="BI83" i="48"/>
  <c r="BH83" i="48"/>
  <c r="BI82" i="48"/>
  <c r="BH82" i="48"/>
  <c r="BI83" i="49"/>
  <c r="BH83" i="49"/>
  <c r="BJ88" i="49"/>
  <c r="BJ87" i="48"/>
  <c r="Q81" i="48"/>
  <c r="R81" i="48" s="1"/>
  <c r="S81" i="48" s="1"/>
  <c r="K85" i="49"/>
  <c r="AR87" i="49"/>
  <c r="AR86" i="48"/>
  <c r="K84" i="48"/>
  <c r="I84" i="48"/>
  <c r="AA80" i="48"/>
  <c r="AP80" i="48"/>
  <c r="AY80" i="48"/>
  <c r="AG80" i="48"/>
  <c r="AZ80" i="48"/>
  <c r="AQ80" i="48"/>
  <c r="AH80" i="48"/>
  <c r="F86" i="48"/>
  <c r="J86" i="48" s="1"/>
  <c r="N82" i="48"/>
  <c r="M82" i="48"/>
  <c r="AE83" i="48"/>
  <c r="AN83" i="48"/>
  <c r="AW83" i="48"/>
  <c r="V83" i="48"/>
  <c r="M83" i="48"/>
  <c r="N83" i="48"/>
  <c r="AM85" i="48"/>
  <c r="AD85" i="48"/>
  <c r="AV85" i="48"/>
  <c r="F87" i="49"/>
  <c r="J87" i="49" s="1"/>
  <c r="G86" i="49"/>
  <c r="H86" i="49" s="1"/>
  <c r="T86" i="49"/>
  <c r="BE86" i="49" s="1"/>
  <c r="AY79" i="48"/>
  <c r="AG79" i="48"/>
  <c r="AP79" i="48"/>
  <c r="U84" i="49"/>
  <c r="BF84" i="49" s="1"/>
  <c r="BG84" i="49" s="1"/>
  <c r="L84" i="49"/>
  <c r="AE83" i="49"/>
  <c r="AW83" i="49"/>
  <c r="AN83" i="49"/>
  <c r="V83" i="49"/>
  <c r="N83" i="49"/>
  <c r="M83" i="49"/>
  <c r="AL77" i="48"/>
  <c r="AU77" i="48"/>
  <c r="BD77" i="48"/>
  <c r="AA79" i="48"/>
  <c r="AZ79" i="48"/>
  <c r="AH79" i="48"/>
  <c r="AQ79" i="48"/>
  <c r="AX81" i="48"/>
  <c r="AF81" i="48"/>
  <c r="AO81" i="48"/>
  <c r="X81" i="48"/>
  <c r="W81" i="48"/>
  <c r="AL78" i="48"/>
  <c r="AU78" i="48"/>
  <c r="BD78" i="48"/>
  <c r="AN82" i="48"/>
  <c r="AE82" i="48"/>
  <c r="AW82" i="48"/>
  <c r="V82" i="48"/>
  <c r="I85" i="48"/>
  <c r="K85" i="48"/>
  <c r="BA86" i="48"/>
  <c r="B88" i="48"/>
  <c r="C88" i="48"/>
  <c r="Y87" i="48"/>
  <c r="BA87" i="48" s="1"/>
  <c r="D87" i="48"/>
  <c r="E87" i="48" s="1"/>
  <c r="O87" i="48"/>
  <c r="C89" i="49"/>
  <c r="B89" i="49"/>
  <c r="O88" i="49"/>
  <c r="Y88" i="49"/>
  <c r="BA88" i="49" s="1"/>
  <c r="D88" i="49"/>
  <c r="E88" i="49" s="1"/>
  <c r="BC77" i="49" l="1"/>
  <c r="AC77" i="49"/>
  <c r="BD77" i="49" s="1"/>
  <c r="AT77" i="49"/>
  <c r="Q81" i="49"/>
  <c r="R81" i="49" s="1"/>
  <c r="S81" i="49" s="1"/>
  <c r="AA79" i="49"/>
  <c r="BB79" i="49" s="1"/>
  <c r="BL79" i="49"/>
  <c r="BM79" i="49" s="1"/>
  <c r="BN79" i="49" s="1"/>
  <c r="AK78" i="49"/>
  <c r="AT78" i="49"/>
  <c r="BC78" i="49"/>
  <c r="AC78" i="49"/>
  <c r="AF81" i="49"/>
  <c r="W81" i="49"/>
  <c r="X81" i="49"/>
  <c r="AO81" i="49"/>
  <c r="AX81" i="49"/>
  <c r="BF82" i="49"/>
  <c r="BG82" i="49" s="1"/>
  <c r="AE82" i="49"/>
  <c r="V82" i="49"/>
  <c r="AN82" i="49"/>
  <c r="AW82" i="49"/>
  <c r="AY80" i="49"/>
  <c r="AA80" i="49"/>
  <c r="AG80" i="49"/>
  <c r="AP80" i="49"/>
  <c r="N82" i="49"/>
  <c r="M82" i="49"/>
  <c r="AQ80" i="49"/>
  <c r="AZ80" i="49"/>
  <c r="AH80" i="49"/>
  <c r="BL80" i="49"/>
  <c r="BM80" i="49" s="1"/>
  <c r="BN80" i="49" s="1"/>
  <c r="AQ79" i="49"/>
  <c r="AZ79" i="49"/>
  <c r="AH79" i="49"/>
  <c r="AG79" i="49"/>
  <c r="AP79" i="49"/>
  <c r="AY79" i="49"/>
  <c r="BH81" i="49"/>
  <c r="BI81" i="49"/>
  <c r="BL83" i="48"/>
  <c r="BM83" i="48" s="1"/>
  <c r="BN83" i="48" s="1"/>
  <c r="BL82" i="48"/>
  <c r="BM82" i="48" s="1"/>
  <c r="BN82" i="48" s="1"/>
  <c r="BH84" i="49"/>
  <c r="BI84" i="49"/>
  <c r="BL83" i="49"/>
  <c r="BM83" i="49" s="1"/>
  <c r="BN83" i="49" s="1"/>
  <c r="BJ88" i="48"/>
  <c r="BJ89" i="49"/>
  <c r="U85" i="49"/>
  <c r="Q82" i="48"/>
  <c r="R82" i="48" s="1"/>
  <c r="S82" i="48" s="1"/>
  <c r="L85" i="49"/>
  <c r="M85" i="49" s="1"/>
  <c r="Q83" i="49"/>
  <c r="R83" i="49" s="1"/>
  <c r="S83" i="49" s="1"/>
  <c r="AR87" i="48"/>
  <c r="AI87" i="48"/>
  <c r="U84" i="48"/>
  <c r="BF84" i="48" s="1"/>
  <c r="BG84" i="48" s="1"/>
  <c r="L84" i="48"/>
  <c r="AS80" i="48"/>
  <c r="BB80" i="48"/>
  <c r="AB80" i="48"/>
  <c r="AJ80" i="48"/>
  <c r="Q83" i="48"/>
  <c r="R83" i="48" s="1"/>
  <c r="S83" i="48" s="1"/>
  <c r="F88" i="49"/>
  <c r="J88" i="49" s="1"/>
  <c r="F87" i="48"/>
  <c r="J87" i="48" s="1"/>
  <c r="AP81" i="48"/>
  <c r="AG81" i="48"/>
  <c r="AY81" i="48"/>
  <c r="G87" i="49"/>
  <c r="H87" i="49" s="1"/>
  <c r="AW84" i="49"/>
  <c r="AE84" i="49"/>
  <c r="AN84" i="49"/>
  <c r="V84" i="49"/>
  <c r="T86" i="48"/>
  <c r="BE86" i="48" s="1"/>
  <c r="T87" i="49"/>
  <c r="BE87" i="49" s="1"/>
  <c r="G86" i="48"/>
  <c r="H86" i="48" s="1"/>
  <c r="AF82" i="48"/>
  <c r="X82" i="48"/>
  <c r="AO82" i="48"/>
  <c r="W82" i="48"/>
  <c r="AX82" i="48"/>
  <c r="K86" i="49"/>
  <c r="I86" i="49"/>
  <c r="AR88" i="49"/>
  <c r="N84" i="49"/>
  <c r="M84" i="49"/>
  <c r="U85" i="48"/>
  <c r="BF85" i="48" s="1"/>
  <c r="BG85" i="48" s="1"/>
  <c r="L85" i="48"/>
  <c r="AD86" i="49"/>
  <c r="AM86" i="49"/>
  <c r="AV86" i="49"/>
  <c r="AI88" i="49"/>
  <c r="AQ81" i="48"/>
  <c r="AZ81" i="48"/>
  <c r="AH81" i="48"/>
  <c r="W83" i="49"/>
  <c r="AF83" i="49"/>
  <c r="X83" i="49"/>
  <c r="AX83" i="49"/>
  <c r="AO83" i="49"/>
  <c r="BB79" i="48"/>
  <c r="AS79" i="48"/>
  <c r="AJ79" i="48"/>
  <c r="AB79" i="48"/>
  <c r="AO83" i="48"/>
  <c r="AF83" i="48"/>
  <c r="W83" i="48"/>
  <c r="AX83" i="48"/>
  <c r="X83" i="48"/>
  <c r="AA81" i="48"/>
  <c r="Y88" i="48"/>
  <c r="AI88" i="48" s="1"/>
  <c r="O88" i="48"/>
  <c r="D88" i="48"/>
  <c r="B90" i="49"/>
  <c r="C90" i="49"/>
  <c r="Y89" i="49"/>
  <c r="BA89" i="49" s="1"/>
  <c r="D89" i="49"/>
  <c r="O89" i="49"/>
  <c r="C89" i="48"/>
  <c r="B89" i="48"/>
  <c r="AU77" i="49" l="1"/>
  <c r="BL84" i="49"/>
  <c r="BM84" i="49" s="1"/>
  <c r="BN84" i="49" s="1"/>
  <c r="AL77" i="49"/>
  <c r="AR89" i="49"/>
  <c r="AI89" i="49"/>
  <c r="BL81" i="49"/>
  <c r="BM81" i="49" s="1"/>
  <c r="BN81" i="49" s="1"/>
  <c r="AB79" i="49"/>
  <c r="BC79" i="49" s="1"/>
  <c r="AJ79" i="49"/>
  <c r="AS79" i="49"/>
  <c r="BH82" i="49"/>
  <c r="BI82" i="49"/>
  <c r="AP81" i="49"/>
  <c r="AG81" i="49"/>
  <c r="AY81" i="49"/>
  <c r="AZ81" i="49"/>
  <c r="AQ81" i="49"/>
  <c r="AH81" i="49"/>
  <c r="AX82" i="49"/>
  <c r="AO82" i="49"/>
  <c r="W82" i="49"/>
  <c r="AF82" i="49"/>
  <c r="X82" i="49"/>
  <c r="Q82" i="49"/>
  <c r="R82" i="49" s="1"/>
  <c r="S82" i="49" s="1"/>
  <c r="AA81" i="49"/>
  <c r="AB80" i="49"/>
  <c r="AS80" i="49"/>
  <c r="BB80" i="49"/>
  <c r="AJ80" i="49"/>
  <c r="AU78" i="49"/>
  <c r="AL78" i="49"/>
  <c r="BD78" i="49"/>
  <c r="BI85" i="48"/>
  <c r="BH85" i="48"/>
  <c r="BI84" i="48"/>
  <c r="BH84" i="48"/>
  <c r="V85" i="49"/>
  <c r="W85" i="49" s="1"/>
  <c r="BF85" i="49"/>
  <c r="BG85" i="49" s="1"/>
  <c r="BJ89" i="48"/>
  <c r="BJ90" i="49"/>
  <c r="AA82" i="48"/>
  <c r="BB82" i="48" s="1"/>
  <c r="AW85" i="49"/>
  <c r="AE85" i="49"/>
  <c r="AN85" i="49"/>
  <c r="N85" i="49"/>
  <c r="Q85" i="49" s="1"/>
  <c r="R85" i="49" s="1"/>
  <c r="S85" i="49" s="1"/>
  <c r="Q84" i="49"/>
  <c r="R84" i="49" s="1"/>
  <c r="S84" i="49" s="1"/>
  <c r="AR88" i="48"/>
  <c r="V84" i="48"/>
  <c r="AW84" i="48"/>
  <c r="AN84" i="48"/>
  <c r="AE84" i="48"/>
  <c r="N84" i="48"/>
  <c r="M84" i="48"/>
  <c r="AK80" i="48"/>
  <c r="BC80" i="48"/>
  <c r="AT80" i="48"/>
  <c r="AC80" i="48"/>
  <c r="AC79" i="48"/>
  <c r="BC79" i="48"/>
  <c r="AK79" i="48"/>
  <c r="AT79" i="48"/>
  <c r="T88" i="49"/>
  <c r="BE88" i="49" s="1"/>
  <c r="AQ83" i="49"/>
  <c r="AH83" i="49"/>
  <c r="AZ83" i="49"/>
  <c r="AM86" i="48"/>
  <c r="AV86" i="48"/>
  <c r="AD86" i="48"/>
  <c r="G88" i="49"/>
  <c r="H88" i="49" s="1"/>
  <c r="U86" i="49"/>
  <c r="BF86" i="49" s="1"/>
  <c r="BG86" i="49" s="1"/>
  <c r="L86" i="49"/>
  <c r="AQ82" i="48"/>
  <c r="AH82" i="48"/>
  <c r="AZ82" i="48"/>
  <c r="T87" i="48"/>
  <c r="BE87" i="48" s="1"/>
  <c r="E88" i="48"/>
  <c r="F88" i="48" s="1"/>
  <c r="J88" i="48" s="1"/>
  <c r="AY83" i="48"/>
  <c r="AG83" i="48"/>
  <c r="AP83" i="48"/>
  <c r="AW85" i="48"/>
  <c r="AE85" i="48"/>
  <c r="AN85" i="48"/>
  <c r="V85" i="48"/>
  <c r="AD87" i="49"/>
  <c r="AV87" i="49"/>
  <c r="AM87" i="49"/>
  <c r="I87" i="49"/>
  <c r="K87" i="49"/>
  <c r="AA83" i="49"/>
  <c r="G87" i="48"/>
  <c r="H87" i="48" s="1"/>
  <c r="AJ81" i="48"/>
  <c r="AB81" i="48"/>
  <c r="AS81" i="48"/>
  <c r="BB81" i="48"/>
  <c r="N85" i="48"/>
  <c r="M85" i="48"/>
  <c r="AY82" i="48"/>
  <c r="AP82" i="48"/>
  <c r="AG82" i="48"/>
  <c r="I86" i="48"/>
  <c r="K86" i="48"/>
  <c r="AA83" i="48"/>
  <c r="E89" i="49"/>
  <c r="BA88" i="48"/>
  <c r="AZ83" i="48"/>
  <c r="AQ83" i="48"/>
  <c r="AH83" i="48"/>
  <c r="AP83" i="49"/>
  <c r="AY83" i="49"/>
  <c r="AG83" i="49"/>
  <c r="AF84" i="49"/>
  <c r="X84" i="49"/>
  <c r="AO84" i="49"/>
  <c r="AX84" i="49"/>
  <c r="W84" i="49"/>
  <c r="O90" i="49"/>
  <c r="Y90" i="49"/>
  <c r="BA90" i="49" s="1"/>
  <c r="E90" i="49"/>
  <c r="F90" i="49" s="1"/>
  <c r="D90" i="49"/>
  <c r="AI90" i="49"/>
  <c r="D89" i="48"/>
  <c r="E89" i="48" s="1"/>
  <c r="Y89" i="48"/>
  <c r="AR89" i="48" s="1"/>
  <c r="O89" i="48"/>
  <c r="BA89" i="48"/>
  <c r="B90" i="48"/>
  <c r="C90" i="48"/>
  <c r="C91" i="49"/>
  <c r="B91" i="49"/>
  <c r="BE91" i="49" s="1"/>
  <c r="J90" i="49" l="1"/>
  <c r="G90" i="49"/>
  <c r="H90" i="49" s="1"/>
  <c r="AR90" i="49"/>
  <c r="X85" i="49"/>
  <c r="AZ85" i="49" s="1"/>
  <c r="AC79" i="49"/>
  <c r="AU79" i="49" s="1"/>
  <c r="AT79" i="49"/>
  <c r="AK79" i="49"/>
  <c r="BL82" i="49"/>
  <c r="BM82" i="49" s="1"/>
  <c r="BN82" i="49" s="1"/>
  <c r="AZ82" i="49"/>
  <c r="AQ82" i="49"/>
  <c r="AH82" i="49"/>
  <c r="AJ81" i="49"/>
  <c r="AS81" i="49"/>
  <c r="AB81" i="49"/>
  <c r="BB81" i="49"/>
  <c r="AK80" i="49"/>
  <c r="BC80" i="49"/>
  <c r="AC80" i="49"/>
  <c r="AT80" i="49"/>
  <c r="AP82" i="49"/>
  <c r="AG82" i="49"/>
  <c r="AY82" i="49"/>
  <c r="AA82" i="49"/>
  <c r="BL84" i="48"/>
  <c r="BM84" i="48" s="1"/>
  <c r="BN84" i="48" s="1"/>
  <c r="AF85" i="49"/>
  <c r="AX85" i="49"/>
  <c r="AO85" i="49"/>
  <c r="BI86" i="49"/>
  <c r="BH86" i="49"/>
  <c r="BL85" i="48"/>
  <c r="BM85" i="48" s="1"/>
  <c r="BN85" i="48" s="1"/>
  <c r="BI85" i="49"/>
  <c r="BH85" i="49"/>
  <c r="BJ91" i="49"/>
  <c r="BF91" i="49"/>
  <c r="BJ90" i="48"/>
  <c r="AB82" i="48"/>
  <c r="BC82" i="48" s="1"/>
  <c r="AS82" i="48"/>
  <c r="AJ82" i="48"/>
  <c r="Q85" i="48"/>
  <c r="R85" i="48" s="1"/>
  <c r="S85" i="48" s="1"/>
  <c r="BI91" i="49"/>
  <c r="BH91" i="49"/>
  <c r="BG91" i="49"/>
  <c r="BN91" i="49"/>
  <c r="BM91" i="49"/>
  <c r="BL91" i="49"/>
  <c r="BD80" i="48"/>
  <c r="AU80" i="48"/>
  <c r="AL80" i="48"/>
  <c r="Q84" i="48"/>
  <c r="R84" i="48" s="1"/>
  <c r="S84" i="48" s="1"/>
  <c r="AA84" i="49"/>
  <c r="AJ84" i="49" s="1"/>
  <c r="X84" i="48"/>
  <c r="W84" i="48"/>
  <c r="AF84" i="48"/>
  <c r="AO84" i="48"/>
  <c r="AX84" i="48"/>
  <c r="F89" i="48"/>
  <c r="J89" i="48" s="1"/>
  <c r="AT81" i="48"/>
  <c r="BC81" i="48"/>
  <c r="AK81" i="48"/>
  <c r="AC81" i="48"/>
  <c r="AW86" i="49"/>
  <c r="AE86" i="49"/>
  <c r="AN86" i="49"/>
  <c r="V86" i="49"/>
  <c r="F89" i="49"/>
  <c r="J89" i="49" s="1"/>
  <c r="N86" i="49"/>
  <c r="M86" i="49"/>
  <c r="AG85" i="49"/>
  <c r="AY85" i="49"/>
  <c r="AP85" i="49"/>
  <c r="T88" i="48"/>
  <c r="BE88" i="48" s="1"/>
  <c r="AL79" i="48"/>
  <c r="BD79" i="48"/>
  <c r="AU79" i="48"/>
  <c r="AV88" i="49"/>
  <c r="AD88" i="49"/>
  <c r="AM88" i="49"/>
  <c r="U87" i="49"/>
  <c r="BF87" i="49" s="1"/>
  <c r="BG87" i="49" s="1"/>
  <c r="L87" i="49"/>
  <c r="AI89" i="48"/>
  <c r="AS83" i="49"/>
  <c r="AB83" i="49"/>
  <c r="BB83" i="49"/>
  <c r="AJ83" i="49"/>
  <c r="AZ84" i="49"/>
  <c r="AH84" i="49"/>
  <c r="AQ84" i="49"/>
  <c r="U86" i="48"/>
  <c r="BF86" i="48" s="1"/>
  <c r="BG86" i="48" s="1"/>
  <c r="L86" i="48"/>
  <c r="K87" i="48"/>
  <c r="I87" i="48"/>
  <c r="X85" i="48"/>
  <c r="W85" i="48"/>
  <c r="AX85" i="48"/>
  <c r="AO85" i="48"/>
  <c r="AF85" i="48"/>
  <c r="AD87" i="48"/>
  <c r="AM87" i="48"/>
  <c r="AV87" i="48"/>
  <c r="AG84" i="49"/>
  <c r="AP84" i="49"/>
  <c r="AY84" i="49"/>
  <c r="AB83" i="48"/>
  <c r="AJ83" i="48"/>
  <c r="AS83" i="48"/>
  <c r="BB83" i="48"/>
  <c r="K88" i="49"/>
  <c r="I88" i="49"/>
  <c r="G88" i="48"/>
  <c r="H88" i="48" s="1"/>
  <c r="AZ91" i="49"/>
  <c r="N91" i="49"/>
  <c r="AB91" i="49"/>
  <c r="T91" i="49"/>
  <c r="AL91" i="49"/>
  <c r="AF91" i="49"/>
  <c r="O91" i="49"/>
  <c r="AV91" i="49"/>
  <c r="AU91" i="49"/>
  <c r="H91" i="49"/>
  <c r="Y91" i="49"/>
  <c r="M91" i="49"/>
  <c r="F91" i="49"/>
  <c r="S91" i="49"/>
  <c r="BB91" i="49"/>
  <c r="AG91" i="49"/>
  <c r="AJ91" i="49"/>
  <c r="AK91" i="49"/>
  <c r="AR91" i="49"/>
  <c r="AQ91" i="49"/>
  <c r="V91" i="49"/>
  <c r="Q91" i="49"/>
  <c r="BD91" i="49"/>
  <c r="BA91" i="49"/>
  <c r="AY91" i="49"/>
  <c r="AN91" i="49"/>
  <c r="AS91" i="49"/>
  <c r="G91" i="49"/>
  <c r="L91" i="49"/>
  <c r="X91" i="49"/>
  <c r="AT91" i="49"/>
  <c r="AX91" i="49"/>
  <c r="W91" i="49"/>
  <c r="AC91" i="49"/>
  <c r="U91" i="49"/>
  <c r="AI91" i="49"/>
  <c r="R91" i="49"/>
  <c r="AD91" i="49"/>
  <c r="E91" i="49"/>
  <c r="AP91" i="49"/>
  <c r="BC91" i="49"/>
  <c r="AE91" i="49"/>
  <c r="AW91" i="49"/>
  <c r="I91" i="49"/>
  <c r="AA91" i="49"/>
  <c r="AO91" i="49"/>
  <c r="D91" i="49"/>
  <c r="AM91" i="49"/>
  <c r="AH91" i="49"/>
  <c r="K91" i="49"/>
  <c r="J91" i="49"/>
  <c r="C92" i="49"/>
  <c r="B92" i="49"/>
  <c r="BE92" i="49" s="1"/>
  <c r="C91" i="48"/>
  <c r="B91" i="48"/>
  <c r="BE91" i="48" s="1"/>
  <c r="O90" i="48"/>
  <c r="AR90" i="48"/>
  <c r="D90" i="48"/>
  <c r="F90" i="48" s="1"/>
  <c r="J90" i="48" s="1"/>
  <c r="BA90" i="48"/>
  <c r="E90" i="48"/>
  <c r="Y90" i="48"/>
  <c r="AI90" i="48" s="1"/>
  <c r="T90" i="48" l="1"/>
  <c r="G90" i="48"/>
  <c r="H90" i="48" s="1"/>
  <c r="K90" i="49"/>
  <c r="U90" i="49" s="1"/>
  <c r="I90" i="49"/>
  <c r="T90" i="49"/>
  <c r="L90" i="49"/>
  <c r="AS84" i="49"/>
  <c r="AH85" i="49"/>
  <c r="AA85" i="49"/>
  <c r="BB85" i="49" s="1"/>
  <c r="AQ85" i="49"/>
  <c r="AB84" i="49"/>
  <c r="AC84" i="49" s="1"/>
  <c r="AC82" i="48"/>
  <c r="AU82" i="48" s="1"/>
  <c r="AT82" i="48"/>
  <c r="BD79" i="49"/>
  <c r="AL79" i="49"/>
  <c r="AS82" i="49"/>
  <c r="AB82" i="49"/>
  <c r="BB82" i="49"/>
  <c r="AJ82" i="49"/>
  <c r="BD80" i="49"/>
  <c r="AL80" i="49"/>
  <c r="AU80" i="49"/>
  <c r="AK81" i="49"/>
  <c r="AT81" i="49"/>
  <c r="BC81" i="49"/>
  <c r="AC81" i="49"/>
  <c r="BH87" i="49"/>
  <c r="BI87" i="49"/>
  <c r="BH86" i="48"/>
  <c r="BI86" i="48"/>
  <c r="BL86" i="49"/>
  <c r="BM86" i="49" s="1"/>
  <c r="BN86" i="49" s="1"/>
  <c r="BB84" i="49"/>
  <c r="BL85" i="49"/>
  <c r="BM85" i="49" s="1"/>
  <c r="BN85" i="49" s="1"/>
  <c r="BJ92" i="49"/>
  <c r="BF92" i="49"/>
  <c r="BJ91" i="48"/>
  <c r="BF91" i="48"/>
  <c r="AK82" i="48"/>
  <c r="AA84" i="48"/>
  <c r="BB84" i="48" s="1"/>
  <c r="Q86" i="49"/>
  <c r="R86" i="49" s="1"/>
  <c r="S86" i="49" s="1"/>
  <c r="BM91" i="48"/>
  <c r="BL91" i="48"/>
  <c r="BG91" i="48"/>
  <c r="BI91" i="48"/>
  <c r="BH91" i="48"/>
  <c r="BN91" i="48"/>
  <c r="BG92" i="49"/>
  <c r="BN92" i="49"/>
  <c r="BM92" i="49"/>
  <c r="BH92" i="49"/>
  <c r="BL92" i="49"/>
  <c r="BI92" i="49"/>
  <c r="AH84" i="48"/>
  <c r="AQ84" i="48"/>
  <c r="AZ84" i="48"/>
  <c r="AG84" i="48"/>
  <c r="AP84" i="48"/>
  <c r="AY84" i="48"/>
  <c r="AC83" i="48"/>
  <c r="AK83" i="48"/>
  <c r="AT83" i="48"/>
  <c r="BC83" i="48"/>
  <c r="N86" i="48"/>
  <c r="M86" i="48"/>
  <c r="AO86" i="49"/>
  <c r="AF86" i="49"/>
  <c r="X86" i="49"/>
  <c r="AX86" i="49"/>
  <c r="W86" i="49"/>
  <c r="U87" i="48"/>
  <c r="BF87" i="48" s="1"/>
  <c r="BG87" i="48" s="1"/>
  <c r="L87" i="48"/>
  <c r="AK83" i="49"/>
  <c r="AT83" i="49"/>
  <c r="BC83" i="49"/>
  <c r="AC83" i="49"/>
  <c r="G89" i="49"/>
  <c r="H89" i="49" s="1"/>
  <c r="AM88" i="48"/>
  <c r="AV88" i="48"/>
  <c r="AD88" i="48"/>
  <c r="T89" i="49"/>
  <c r="BE89" i="49" s="1"/>
  <c r="AH85" i="48"/>
  <c r="AQ85" i="48"/>
  <c r="AZ85" i="48"/>
  <c r="U88" i="49"/>
  <c r="BF88" i="49" s="1"/>
  <c r="BG88" i="49" s="1"/>
  <c r="L88" i="49"/>
  <c r="AP85" i="48"/>
  <c r="AG85" i="48"/>
  <c r="AY85" i="48"/>
  <c r="AU81" i="48"/>
  <c r="AL81" i="48"/>
  <c r="BD81" i="48"/>
  <c r="T89" i="48"/>
  <c r="BE89" i="48" s="1"/>
  <c r="AE87" i="49"/>
  <c r="AN87" i="49"/>
  <c r="AW87" i="49"/>
  <c r="V87" i="49"/>
  <c r="G89" i="48"/>
  <c r="H89" i="48" s="1"/>
  <c r="I88" i="48"/>
  <c r="K88" i="48"/>
  <c r="M87" i="49"/>
  <c r="N87" i="49"/>
  <c r="AA85" i="48"/>
  <c r="AS85" i="49"/>
  <c r="AE86" i="48"/>
  <c r="AW86" i="48"/>
  <c r="AN86" i="48"/>
  <c r="V86" i="48"/>
  <c r="B93" i="49"/>
  <c r="BE93" i="49" s="1"/>
  <c r="C93" i="49"/>
  <c r="V92" i="49"/>
  <c r="AW92" i="49"/>
  <c r="AM92" i="49"/>
  <c r="T92" i="49"/>
  <c r="F92" i="49"/>
  <c r="AX92" i="49"/>
  <c r="AT92" i="49"/>
  <c r="AP92" i="49"/>
  <c r="AH92" i="49"/>
  <c r="S92" i="49"/>
  <c r="AZ92" i="49"/>
  <c r="BA92" i="49"/>
  <c r="O92" i="49"/>
  <c r="X92" i="49"/>
  <c r="AA92" i="49"/>
  <c r="M92" i="49"/>
  <c r="AV92" i="49"/>
  <c r="K92" i="49"/>
  <c r="E92" i="49"/>
  <c r="AK92" i="49"/>
  <c r="AG92" i="49"/>
  <c r="R92" i="49"/>
  <c r="AO92" i="49"/>
  <c r="H92" i="49"/>
  <c r="N92" i="49"/>
  <c r="L92" i="49"/>
  <c r="AF92" i="49"/>
  <c r="AQ92" i="49"/>
  <c r="AR92" i="49"/>
  <c r="AI92" i="49"/>
  <c r="AE92" i="49"/>
  <c r="AC92" i="49"/>
  <c r="AS92" i="49"/>
  <c r="D92" i="49"/>
  <c r="BD92" i="49"/>
  <c r="G92" i="49"/>
  <c r="I92" i="49"/>
  <c r="Q92" i="49"/>
  <c r="AU92" i="49"/>
  <c r="AD92" i="49"/>
  <c r="AB92" i="49"/>
  <c r="U92" i="49"/>
  <c r="W92" i="49"/>
  <c r="Y92" i="49"/>
  <c r="AN92" i="49"/>
  <c r="J92" i="49"/>
  <c r="AL92" i="49"/>
  <c r="BC92" i="49"/>
  <c r="AY92" i="49"/>
  <c r="AJ92" i="49"/>
  <c r="BB92" i="49"/>
  <c r="B92" i="48"/>
  <c r="BE92" i="48" s="1"/>
  <c r="C92" i="48"/>
  <c r="K91" i="48"/>
  <c r="AW91" i="48"/>
  <c r="AD91" i="48"/>
  <c r="AL91" i="48"/>
  <c r="AQ91" i="48"/>
  <c r="O91" i="48"/>
  <c r="AY91" i="48"/>
  <c r="AH91" i="48"/>
  <c r="E91" i="48"/>
  <c r="AA91" i="48"/>
  <c r="AM91" i="48"/>
  <c r="AC91" i="48"/>
  <c r="AB91" i="48"/>
  <c r="U91" i="48"/>
  <c r="AE91" i="48"/>
  <c r="BD91" i="48"/>
  <c r="I91" i="48"/>
  <c r="AK91" i="48"/>
  <c r="AG91" i="48"/>
  <c r="BB91" i="48"/>
  <c r="H91" i="48"/>
  <c r="L91" i="48"/>
  <c r="AF91" i="48"/>
  <c r="S91" i="48"/>
  <c r="D91" i="48"/>
  <c r="F91" i="48"/>
  <c r="R91" i="48"/>
  <c r="AP91" i="48"/>
  <c r="Y91" i="48"/>
  <c r="V91" i="48"/>
  <c r="AZ91" i="48"/>
  <c r="AX91" i="48"/>
  <c r="X91" i="48"/>
  <c r="AJ91" i="48"/>
  <c r="AN91" i="48"/>
  <c r="G91" i="48"/>
  <c r="AT91" i="48"/>
  <c r="W91" i="48"/>
  <c r="AU91" i="48"/>
  <c r="AS91" i="48"/>
  <c r="AI91" i="48"/>
  <c r="Q91" i="48"/>
  <c r="T91" i="48"/>
  <c r="BC91" i="48"/>
  <c r="J91" i="48"/>
  <c r="AR91" i="48"/>
  <c r="N91" i="48"/>
  <c r="AO91" i="48"/>
  <c r="AV91" i="48"/>
  <c r="M91" i="48"/>
  <c r="BA91" i="48"/>
  <c r="N90" i="49" l="1"/>
  <c r="M90" i="49"/>
  <c r="Q90" i="49" s="1"/>
  <c r="R90" i="49" s="1"/>
  <c r="S90" i="49" s="1"/>
  <c r="BE90" i="49"/>
  <c r="AD90" i="49"/>
  <c r="AV90" i="49"/>
  <c r="V90" i="49"/>
  <c r="AM90" i="49"/>
  <c r="AE90" i="49"/>
  <c r="AN90" i="49"/>
  <c r="AW90" i="49"/>
  <c r="BF90" i="49"/>
  <c r="I90" i="48"/>
  <c r="K90" i="48"/>
  <c r="AD90" i="48"/>
  <c r="BE90" i="48"/>
  <c r="AV90" i="48"/>
  <c r="AM90" i="48"/>
  <c r="AJ85" i="49"/>
  <c r="BL87" i="49"/>
  <c r="BM87" i="49" s="1"/>
  <c r="BN87" i="49" s="1"/>
  <c r="AB85" i="49"/>
  <c r="AC85" i="49" s="1"/>
  <c r="BL86" i="48"/>
  <c r="BM86" i="48" s="1"/>
  <c r="BN86" i="48" s="1"/>
  <c r="BC84" i="49"/>
  <c r="AT84" i="49"/>
  <c r="AK84" i="49"/>
  <c r="BD82" i="48"/>
  <c r="AL82" i="48"/>
  <c r="AK82" i="49"/>
  <c r="BC82" i="49"/>
  <c r="AT82" i="49"/>
  <c r="AC82" i="49"/>
  <c r="AL81" i="49"/>
  <c r="BD81" i="49"/>
  <c r="AU81" i="49"/>
  <c r="BH88" i="49"/>
  <c r="BI88" i="49"/>
  <c r="BH87" i="48"/>
  <c r="BI87" i="48"/>
  <c r="AB84" i="48"/>
  <c r="AK84" i="48" s="1"/>
  <c r="AJ84" i="48"/>
  <c r="BJ92" i="48"/>
  <c r="BF92" i="48"/>
  <c r="BJ93" i="49"/>
  <c r="BF93" i="49"/>
  <c r="AS84" i="48"/>
  <c r="Q87" i="49"/>
  <c r="R87" i="49" s="1"/>
  <c r="S87" i="49" s="1"/>
  <c r="Q86" i="48"/>
  <c r="R86" i="48" s="1"/>
  <c r="S86" i="48" s="1"/>
  <c r="BM93" i="49"/>
  <c r="BN93" i="49"/>
  <c r="BL93" i="49"/>
  <c r="BG93" i="49"/>
  <c r="BI93" i="49"/>
  <c r="BH93" i="49"/>
  <c r="BL92" i="48"/>
  <c r="BI92" i="48"/>
  <c r="BH92" i="48"/>
  <c r="BG92" i="48"/>
  <c r="BN92" i="48"/>
  <c r="BM92" i="48"/>
  <c r="AD89" i="48"/>
  <c r="AV89" i="48"/>
  <c r="AM89" i="48"/>
  <c r="AE87" i="48"/>
  <c r="AN87" i="48"/>
  <c r="AW87" i="48"/>
  <c r="V87" i="48"/>
  <c r="AU83" i="48"/>
  <c r="BD83" i="48"/>
  <c r="AL83" i="48"/>
  <c r="AL84" i="49"/>
  <c r="BD84" i="49"/>
  <c r="AU84" i="49"/>
  <c r="N87" i="48"/>
  <c r="M87" i="48"/>
  <c r="K89" i="49"/>
  <c r="I89" i="49"/>
  <c r="W86" i="48"/>
  <c r="AO86" i="48"/>
  <c r="X86" i="48"/>
  <c r="AX86" i="48"/>
  <c r="AF86" i="48"/>
  <c r="BB85" i="48"/>
  <c r="AS85" i="48"/>
  <c r="AB85" i="48"/>
  <c r="AJ85" i="48"/>
  <c r="AX87" i="49"/>
  <c r="X87" i="49"/>
  <c r="AO87" i="49"/>
  <c r="AF87" i="49"/>
  <c r="W87" i="49"/>
  <c r="AE88" i="49"/>
  <c r="AW88" i="49"/>
  <c r="AN88" i="49"/>
  <c r="V88" i="49"/>
  <c r="AH86" i="49"/>
  <c r="AZ86" i="49"/>
  <c r="AQ86" i="49"/>
  <c r="K89" i="48"/>
  <c r="I89" i="48"/>
  <c r="M88" i="49"/>
  <c r="N88" i="49"/>
  <c r="AU83" i="49"/>
  <c r="AL83" i="49"/>
  <c r="BD83" i="49"/>
  <c r="AA86" i="49"/>
  <c r="AK85" i="49"/>
  <c r="U88" i="48"/>
  <c r="BF88" i="48" s="1"/>
  <c r="BG88" i="48" s="1"/>
  <c r="L88" i="48"/>
  <c r="AV89" i="49"/>
  <c r="AM89" i="49"/>
  <c r="AD89" i="49"/>
  <c r="AP86" i="49"/>
  <c r="AY86" i="49"/>
  <c r="AG86" i="49"/>
  <c r="Y93" i="49"/>
  <c r="AB93" i="49"/>
  <c r="U93" i="49"/>
  <c r="AM93" i="49"/>
  <c r="R93" i="49"/>
  <c r="AN93" i="49"/>
  <c r="W93" i="49"/>
  <c r="AF93" i="49"/>
  <c r="AS93" i="49"/>
  <c r="AR93" i="49"/>
  <c r="I93" i="49"/>
  <c r="Q93" i="49"/>
  <c r="E93" i="49"/>
  <c r="AD93" i="49"/>
  <c r="AQ93" i="49"/>
  <c r="S93" i="49"/>
  <c r="J93" i="49"/>
  <c r="AC93" i="49"/>
  <c r="AX93" i="49"/>
  <c r="AV93" i="49"/>
  <c r="AG93" i="49"/>
  <c r="BC93" i="49"/>
  <c r="AZ93" i="49"/>
  <c r="AW93" i="49"/>
  <c r="T93" i="49"/>
  <c r="G93" i="49"/>
  <c r="AI93" i="49"/>
  <c r="N93" i="49"/>
  <c r="V93" i="49"/>
  <c r="BA93" i="49"/>
  <c r="D93" i="49"/>
  <c r="F93" i="49"/>
  <c r="AU93" i="49"/>
  <c r="AA93" i="49"/>
  <c r="M93" i="49"/>
  <c r="BD93" i="49"/>
  <c r="AK93" i="49"/>
  <c r="AH93" i="49"/>
  <c r="AL93" i="49"/>
  <c r="H93" i="49"/>
  <c r="AT93" i="49"/>
  <c r="AO93" i="49"/>
  <c r="AP93" i="49"/>
  <c r="X93" i="49"/>
  <c r="AJ93" i="49"/>
  <c r="O93" i="49"/>
  <c r="K93" i="49"/>
  <c r="AY93" i="49"/>
  <c r="BB93" i="49"/>
  <c r="AE93" i="49"/>
  <c r="L93" i="49"/>
  <c r="AH92" i="48"/>
  <c r="BD92" i="48"/>
  <c r="Q92" i="48"/>
  <c r="V92" i="48"/>
  <c r="AL92" i="48"/>
  <c r="AG92" i="48"/>
  <c r="Y92" i="48"/>
  <c r="AW92" i="48"/>
  <c r="AR92" i="48"/>
  <c r="M92" i="48"/>
  <c r="AS92" i="48"/>
  <c r="AA92" i="48"/>
  <c r="O92" i="48"/>
  <c r="N92" i="48"/>
  <c r="AV92" i="48"/>
  <c r="T92" i="48"/>
  <c r="K92" i="48"/>
  <c r="R92" i="48"/>
  <c r="AE92" i="48"/>
  <c r="AN92" i="48"/>
  <c r="AK92" i="48"/>
  <c r="BA92" i="48"/>
  <c r="AF92" i="48"/>
  <c r="AO92" i="48"/>
  <c r="L92" i="48"/>
  <c r="E92" i="48"/>
  <c r="AY92" i="48"/>
  <c r="BC92" i="48"/>
  <c r="F92" i="48"/>
  <c r="H92" i="48"/>
  <c r="AC92" i="48"/>
  <c r="X92" i="48"/>
  <c r="AI92" i="48"/>
  <c r="U92" i="48"/>
  <c r="J92" i="48"/>
  <c r="AU92" i="48"/>
  <c r="AZ92" i="48"/>
  <c r="AP92" i="48"/>
  <c r="W92" i="48"/>
  <c r="I92" i="48"/>
  <c r="AB92" i="48"/>
  <c r="AQ92" i="48"/>
  <c r="AJ92" i="48"/>
  <c r="BB92" i="48"/>
  <c r="AT92" i="48"/>
  <c r="AX92" i="48"/>
  <c r="D92" i="48"/>
  <c r="AM92" i="48"/>
  <c r="AD92" i="48"/>
  <c r="G92" i="48"/>
  <c r="S92" i="48"/>
  <c r="C93" i="48"/>
  <c r="B93" i="48"/>
  <c r="BE93" i="48" s="1"/>
  <c r="B94" i="49"/>
  <c r="BE94" i="49" s="1"/>
  <c r="C94" i="49"/>
  <c r="X90" i="49" l="1"/>
  <c r="AO90" i="49"/>
  <c r="W90" i="49"/>
  <c r="AX90" i="49"/>
  <c r="AF90" i="49"/>
  <c r="AA90" i="49"/>
  <c r="U90" i="48"/>
  <c r="L90" i="48"/>
  <c r="BG90" i="49"/>
  <c r="BL87" i="48"/>
  <c r="BM87" i="48" s="1"/>
  <c r="BN87" i="48" s="1"/>
  <c r="AT85" i="49"/>
  <c r="BC85" i="49"/>
  <c r="AC84" i="48"/>
  <c r="AL84" i="48" s="1"/>
  <c r="BL88" i="49"/>
  <c r="BM88" i="49" s="1"/>
  <c r="BN88" i="49" s="1"/>
  <c r="AL82" i="49"/>
  <c r="BD82" i="49"/>
  <c r="AU82" i="49"/>
  <c r="Q88" i="49"/>
  <c r="R88" i="49" s="1"/>
  <c r="S88" i="49" s="1"/>
  <c r="AT84" i="48"/>
  <c r="BC84" i="48"/>
  <c r="BI88" i="48"/>
  <c r="BH88" i="48"/>
  <c r="BJ93" i="48"/>
  <c r="BF93" i="48"/>
  <c r="BF94" i="49"/>
  <c r="BJ94" i="49"/>
  <c r="AA87" i="49"/>
  <c r="AB87" i="49" s="1"/>
  <c r="Q87" i="48"/>
  <c r="R87" i="48" s="1"/>
  <c r="S87" i="48" s="1"/>
  <c r="BI93" i="48"/>
  <c r="BH93" i="48"/>
  <c r="BG93" i="48"/>
  <c r="BN93" i="48"/>
  <c r="BM93" i="48"/>
  <c r="BL93" i="48"/>
  <c r="BI94" i="49"/>
  <c r="BH94" i="49"/>
  <c r="BG94" i="49"/>
  <c r="BL94" i="49"/>
  <c r="BN94" i="49"/>
  <c r="BM94" i="49"/>
  <c r="N88" i="48"/>
  <c r="M88" i="48"/>
  <c r="U89" i="49"/>
  <c r="BF89" i="49" s="1"/>
  <c r="BG89" i="49" s="1"/>
  <c r="L89" i="49"/>
  <c r="BB86" i="49"/>
  <c r="AJ86" i="49"/>
  <c r="AS86" i="49"/>
  <c r="AB86" i="49"/>
  <c r="U89" i="48"/>
  <c r="BF89" i="48" s="1"/>
  <c r="BG89" i="48" s="1"/>
  <c r="L89" i="48"/>
  <c r="AY87" i="49"/>
  <c r="AG87" i="49"/>
  <c r="AP87" i="49"/>
  <c r="AK85" i="48"/>
  <c r="AT85" i="48"/>
  <c r="BC85" i="48"/>
  <c r="AC85" i="48"/>
  <c r="AP86" i="48"/>
  <c r="AY86" i="48"/>
  <c r="AG86" i="48"/>
  <c r="BD85" i="49"/>
  <c r="AL85" i="49"/>
  <c r="AU85" i="49"/>
  <c r="AA86" i="48"/>
  <c r="X88" i="49"/>
  <c r="AO88" i="49"/>
  <c r="W88" i="49"/>
  <c r="AF88" i="49"/>
  <c r="AX88" i="49"/>
  <c r="AZ87" i="49"/>
  <c r="AH87" i="49"/>
  <c r="AQ87" i="49"/>
  <c r="AZ86" i="48"/>
  <c r="AQ86" i="48"/>
  <c r="AH86" i="48"/>
  <c r="AN88" i="48"/>
  <c r="AW88" i="48"/>
  <c r="AE88" i="48"/>
  <c r="V88" i="48"/>
  <c r="W87" i="48"/>
  <c r="X87" i="48"/>
  <c r="AO87" i="48"/>
  <c r="AX87" i="48"/>
  <c r="AF87" i="48"/>
  <c r="X94" i="49"/>
  <c r="BC94" i="49"/>
  <c r="BA94" i="49"/>
  <c r="H94" i="49"/>
  <c r="W94" i="49"/>
  <c r="AO94" i="49"/>
  <c r="F94" i="49"/>
  <c r="O94" i="49"/>
  <c r="AQ94" i="49"/>
  <c r="M94" i="49"/>
  <c r="AN94" i="49"/>
  <c r="AH94" i="49"/>
  <c r="AK94" i="49"/>
  <c r="G94" i="49"/>
  <c r="R94" i="49"/>
  <c r="BB94" i="49"/>
  <c r="AE94" i="49"/>
  <c r="E94" i="49"/>
  <c r="AG94" i="49"/>
  <c r="Y94" i="49"/>
  <c r="I94" i="49"/>
  <c r="AC94" i="49"/>
  <c r="K94" i="49"/>
  <c r="J94" i="49"/>
  <c r="T94" i="49"/>
  <c r="BD94" i="49"/>
  <c r="D94" i="49"/>
  <c r="AR94" i="49"/>
  <c r="AA94" i="49"/>
  <c r="AJ94" i="49"/>
  <c r="AF94" i="49"/>
  <c r="Q94" i="49"/>
  <c r="AY94" i="49"/>
  <c r="N94" i="49"/>
  <c r="L94" i="49"/>
  <c r="AS94" i="49"/>
  <c r="AP94" i="49"/>
  <c r="AD94" i="49"/>
  <c r="AV94" i="49"/>
  <c r="AZ94" i="49"/>
  <c r="V94" i="49"/>
  <c r="AX94" i="49"/>
  <c r="AM94" i="49"/>
  <c r="U94" i="49"/>
  <c r="AT94" i="49"/>
  <c r="AL94" i="49"/>
  <c r="AU94" i="49"/>
  <c r="AW94" i="49"/>
  <c r="AI94" i="49"/>
  <c r="S94" i="49"/>
  <c r="AB94" i="49"/>
  <c r="C94" i="48"/>
  <c r="B94" i="48"/>
  <c r="BE94" i="48" s="1"/>
  <c r="B95" i="49"/>
  <c r="BE95" i="49" s="1"/>
  <c r="C95" i="49"/>
  <c r="AU93" i="48"/>
  <c r="E93" i="48"/>
  <c r="AF93" i="48"/>
  <c r="AJ93" i="48"/>
  <c r="AG93" i="48"/>
  <c r="AB93" i="48"/>
  <c r="AL93" i="48"/>
  <c r="H93" i="48"/>
  <c r="N93" i="48"/>
  <c r="F93" i="48"/>
  <c r="AS93" i="48"/>
  <c r="AE93" i="48"/>
  <c r="O93" i="48"/>
  <c r="M93" i="48"/>
  <c r="L93" i="48"/>
  <c r="AM93" i="48"/>
  <c r="AZ93" i="48"/>
  <c r="V93" i="48"/>
  <c r="AD93" i="48"/>
  <c r="K93" i="48"/>
  <c r="Y93" i="48"/>
  <c r="AC93" i="48"/>
  <c r="D93" i="48"/>
  <c r="U93" i="48"/>
  <c r="AK93" i="48"/>
  <c r="BB93" i="48"/>
  <c r="AP93" i="48"/>
  <c r="AT93" i="48"/>
  <c r="T93" i="48"/>
  <c r="BA93" i="48"/>
  <c r="AX93" i="48"/>
  <c r="AV93" i="48"/>
  <c r="R93" i="48"/>
  <c r="AO93" i="48"/>
  <c r="AW93" i="48"/>
  <c r="AY93" i="48"/>
  <c r="I93" i="48"/>
  <c r="AR93" i="48"/>
  <c r="AI93" i="48"/>
  <c r="X93" i="48"/>
  <c r="BD93" i="48"/>
  <c r="AH93" i="48"/>
  <c r="W93" i="48"/>
  <c r="S93" i="48"/>
  <c r="AA93" i="48"/>
  <c r="G93" i="48"/>
  <c r="BC93" i="48"/>
  <c r="Q93" i="48"/>
  <c r="AQ93" i="48"/>
  <c r="J93" i="48"/>
  <c r="AN93" i="48"/>
  <c r="AN90" i="48" l="1"/>
  <c r="BF90" i="48"/>
  <c r="BG90" i="48" s="1"/>
  <c r="AW90" i="48"/>
  <c r="AE90" i="48"/>
  <c r="V90" i="48"/>
  <c r="AB90" i="49"/>
  <c r="BB90" i="49"/>
  <c r="AS90" i="49"/>
  <c r="AJ90" i="49"/>
  <c r="AP90" i="49"/>
  <c r="AY90" i="49"/>
  <c r="AG90" i="49"/>
  <c r="BH90" i="49"/>
  <c r="BI90" i="49"/>
  <c r="BL90" i="49" s="1"/>
  <c r="BM90" i="49" s="1"/>
  <c r="BN90" i="49" s="1"/>
  <c r="AQ90" i="49"/>
  <c r="AZ90" i="49"/>
  <c r="AH90" i="49"/>
  <c r="N90" i="48"/>
  <c r="M90" i="48"/>
  <c r="Q90" i="48" s="1"/>
  <c r="R90" i="48" s="1"/>
  <c r="S90" i="48" s="1"/>
  <c r="BL88" i="48"/>
  <c r="BM88" i="48" s="1"/>
  <c r="BN88" i="48" s="1"/>
  <c r="BD84" i="48"/>
  <c r="AU84" i="48"/>
  <c r="BI89" i="49"/>
  <c r="BH89" i="49"/>
  <c r="BH89" i="48"/>
  <c r="BI89" i="48"/>
  <c r="AS87" i="49"/>
  <c r="AJ87" i="49"/>
  <c r="BJ94" i="48"/>
  <c r="BF94" i="48"/>
  <c r="BF95" i="49"/>
  <c r="BJ95" i="49"/>
  <c r="BB87" i="49"/>
  <c r="AA87" i="48"/>
  <c r="BB87" i="48" s="1"/>
  <c r="Q88" i="48"/>
  <c r="R88" i="48" s="1"/>
  <c r="S88" i="48" s="1"/>
  <c r="BI95" i="49"/>
  <c r="BH95" i="49"/>
  <c r="BG95" i="49"/>
  <c r="BN95" i="49"/>
  <c r="BM95" i="49"/>
  <c r="BL95" i="49"/>
  <c r="BG94" i="48"/>
  <c r="BN94" i="48"/>
  <c r="BM94" i="48"/>
  <c r="BL94" i="48"/>
  <c r="BI94" i="48"/>
  <c r="BH94" i="48"/>
  <c r="AP88" i="49"/>
  <c r="AG88" i="49"/>
  <c r="AY88" i="49"/>
  <c r="M89" i="49"/>
  <c r="N89" i="49"/>
  <c r="AC87" i="49"/>
  <c r="BC87" i="49"/>
  <c r="AT87" i="49"/>
  <c r="AK87" i="49"/>
  <c r="AX88" i="48"/>
  <c r="AF88" i="48"/>
  <c r="AO88" i="48"/>
  <c r="X88" i="48"/>
  <c r="W88" i="48"/>
  <c r="AB86" i="48"/>
  <c r="AS86" i="48"/>
  <c r="AJ86" i="48"/>
  <c r="BB86" i="48"/>
  <c r="BC86" i="49"/>
  <c r="AC86" i="49"/>
  <c r="AK86" i="49"/>
  <c r="AT86" i="49"/>
  <c r="AU85" i="48"/>
  <c r="AL85" i="48"/>
  <c r="BD85" i="48"/>
  <c r="AE89" i="48"/>
  <c r="AN89" i="48"/>
  <c r="AW89" i="48"/>
  <c r="V89" i="48"/>
  <c r="AA88" i="49"/>
  <c r="AG87" i="48"/>
  <c r="AP87" i="48"/>
  <c r="AY87" i="48"/>
  <c r="AH88" i="49"/>
  <c r="AQ88" i="49"/>
  <c r="AZ88" i="49"/>
  <c r="M89" i="48"/>
  <c r="N89" i="48"/>
  <c r="AQ87" i="48"/>
  <c r="AH87" i="48"/>
  <c r="AZ87" i="48"/>
  <c r="AN89" i="49"/>
  <c r="AW89" i="49"/>
  <c r="AE89" i="49"/>
  <c r="V89" i="49"/>
  <c r="BB94" i="48"/>
  <c r="AG94" i="48"/>
  <c r="H94" i="48"/>
  <c r="AW94" i="48"/>
  <c r="K94" i="48"/>
  <c r="AU94" i="48"/>
  <c r="O94" i="48"/>
  <c r="AP94" i="48"/>
  <c r="G94" i="48"/>
  <c r="X94" i="48"/>
  <c r="AS94" i="48"/>
  <c r="N94" i="48"/>
  <c r="AH94" i="48"/>
  <c r="BC94" i="48"/>
  <c r="AB94" i="48"/>
  <c r="BA94" i="48"/>
  <c r="AR94" i="48"/>
  <c r="M94" i="48"/>
  <c r="AI94" i="48"/>
  <c r="AE94" i="48"/>
  <c r="J94" i="48"/>
  <c r="AY94" i="48"/>
  <c r="AF94" i="48"/>
  <c r="AN94" i="48"/>
  <c r="AT94" i="48"/>
  <c r="AV94" i="48"/>
  <c r="R94" i="48"/>
  <c r="AA94" i="48"/>
  <c r="AO94" i="48"/>
  <c r="L94" i="48"/>
  <c r="AJ94" i="48"/>
  <c r="AD94" i="48"/>
  <c r="I94" i="48"/>
  <c r="AK94" i="48"/>
  <c r="AQ94" i="48"/>
  <c r="AL94" i="48"/>
  <c r="AX94" i="48"/>
  <c r="AZ94" i="48"/>
  <c r="AM94" i="48"/>
  <c r="U94" i="48"/>
  <c r="Y94" i="48"/>
  <c r="S94" i="48"/>
  <c r="V94" i="48"/>
  <c r="F94" i="48"/>
  <c r="E94" i="48"/>
  <c r="Q94" i="48"/>
  <c r="W94" i="48"/>
  <c r="AC94" i="48"/>
  <c r="T94" i="48"/>
  <c r="BD94" i="48"/>
  <c r="D94" i="48"/>
  <c r="D95" i="49"/>
  <c r="G95" i="49"/>
  <c r="M95" i="49"/>
  <c r="L95" i="49"/>
  <c r="AJ95" i="49"/>
  <c r="E95" i="49"/>
  <c r="R95" i="49"/>
  <c r="X95" i="49"/>
  <c r="J95" i="49"/>
  <c r="Y95" i="49"/>
  <c r="BB95" i="49"/>
  <c r="AX95" i="49"/>
  <c r="BD95" i="49"/>
  <c r="AP95" i="49"/>
  <c r="BC95" i="49"/>
  <c r="AR95" i="49"/>
  <c r="AC95" i="49"/>
  <c r="AM95" i="49"/>
  <c r="V95" i="49"/>
  <c r="AG95" i="49"/>
  <c r="AN95" i="49"/>
  <c r="S95" i="49"/>
  <c r="H95" i="49"/>
  <c r="F95" i="49"/>
  <c r="AW95" i="49"/>
  <c r="AK95" i="49"/>
  <c r="AD95" i="49"/>
  <c r="AI95" i="49"/>
  <c r="W95" i="49"/>
  <c r="U95" i="49"/>
  <c r="BA95" i="49"/>
  <c r="AE95" i="49"/>
  <c r="AS95" i="49"/>
  <c r="AH95" i="49"/>
  <c r="AA95" i="49"/>
  <c r="Q95" i="49"/>
  <c r="AQ95" i="49"/>
  <c r="I95" i="49"/>
  <c r="AV95" i="49"/>
  <c r="AO95" i="49"/>
  <c r="AT95" i="49"/>
  <c r="N95" i="49"/>
  <c r="AF95" i="49"/>
  <c r="K95" i="49"/>
  <c r="AZ95" i="49"/>
  <c r="AY95" i="49"/>
  <c r="AU95" i="49"/>
  <c r="T95" i="49"/>
  <c r="AB95" i="49"/>
  <c r="AL95" i="49"/>
  <c r="O95" i="49"/>
  <c r="C96" i="49"/>
  <c r="B96" i="49"/>
  <c r="BE96" i="49" s="1"/>
  <c r="C95" i="48"/>
  <c r="B95" i="48"/>
  <c r="BE95" i="48" s="1"/>
  <c r="AK90" i="49" l="1"/>
  <c r="BC90" i="49"/>
  <c r="AC90" i="49"/>
  <c r="AT90" i="49"/>
  <c r="AF90" i="48"/>
  <c r="X90" i="48"/>
  <c r="AA90" i="48"/>
  <c r="W90" i="48"/>
  <c r="AO90" i="48"/>
  <c r="AX90" i="48"/>
  <c r="BH90" i="48"/>
  <c r="BI90" i="48"/>
  <c r="BL90" i="48" s="1"/>
  <c r="BM90" i="48" s="1"/>
  <c r="BN90" i="48" s="1"/>
  <c r="BL89" i="48"/>
  <c r="BM89" i="48" s="1"/>
  <c r="BN89" i="48" s="1"/>
  <c r="BL89" i="49"/>
  <c r="BM89" i="49" s="1"/>
  <c r="BN89" i="49" s="1"/>
  <c r="Q89" i="49"/>
  <c r="R89" i="49" s="1"/>
  <c r="S89" i="49" s="1"/>
  <c r="Q89" i="48"/>
  <c r="R89" i="48" s="1"/>
  <c r="S89" i="48" s="1"/>
  <c r="AA88" i="48"/>
  <c r="AS88" i="48" s="1"/>
  <c r="BF95" i="48"/>
  <c r="BJ95" i="48"/>
  <c r="BF96" i="49"/>
  <c r="BJ96" i="49"/>
  <c r="AJ87" i="48"/>
  <c r="AB87" i="48"/>
  <c r="AT87" i="48" s="1"/>
  <c r="AS87" i="48"/>
  <c r="BG96" i="49"/>
  <c r="BN96" i="49"/>
  <c r="BH96" i="49"/>
  <c r="BM96" i="49"/>
  <c r="BL96" i="49"/>
  <c r="BI96" i="49"/>
  <c r="BM95" i="48"/>
  <c r="BL95" i="48"/>
  <c r="BG95" i="48"/>
  <c r="BI95" i="48"/>
  <c r="BH95" i="48"/>
  <c r="BN95" i="48"/>
  <c r="AK86" i="48"/>
  <c r="BC86" i="48"/>
  <c r="AT86" i="48"/>
  <c r="AC86" i="48"/>
  <c r="W89" i="48"/>
  <c r="AO89" i="48"/>
  <c r="X89" i="48"/>
  <c r="AX89" i="48"/>
  <c r="AF89" i="48"/>
  <c r="X89" i="49"/>
  <c r="AF89" i="49"/>
  <c r="W89" i="49"/>
  <c r="AO89" i="49"/>
  <c r="AX89" i="49"/>
  <c r="AS88" i="49"/>
  <c r="BB88" i="49"/>
  <c r="AB88" i="49"/>
  <c r="AJ88" i="49"/>
  <c r="BD86" i="49"/>
  <c r="AL86" i="49"/>
  <c r="AU86" i="49"/>
  <c r="AQ88" i="48"/>
  <c r="AZ88" i="48"/>
  <c r="AH88" i="48"/>
  <c r="AU87" i="49"/>
  <c r="AL87" i="49"/>
  <c r="BD87" i="49"/>
  <c r="AP88" i="48"/>
  <c r="AG88" i="48"/>
  <c r="AY88" i="48"/>
  <c r="AN95" i="48"/>
  <c r="Q95" i="48"/>
  <c r="BB95" i="48"/>
  <c r="W95" i="48"/>
  <c r="AG95" i="48"/>
  <c r="AS95" i="48"/>
  <c r="AQ95" i="48"/>
  <c r="AC95" i="48"/>
  <c r="AD95" i="48"/>
  <c r="V95" i="48"/>
  <c r="U95" i="48"/>
  <c r="T95" i="48"/>
  <c r="N95" i="48"/>
  <c r="AV95" i="48"/>
  <c r="AW95" i="48"/>
  <c r="AR95" i="48"/>
  <c r="AT95" i="48"/>
  <c r="K95" i="48"/>
  <c r="L95" i="48"/>
  <c r="F95" i="48"/>
  <c r="BC95" i="48"/>
  <c r="M95" i="48"/>
  <c r="AF95" i="48"/>
  <c r="AP95" i="48"/>
  <c r="AM95" i="48"/>
  <c r="AY95" i="48"/>
  <c r="AO95" i="48"/>
  <c r="AK95" i="48"/>
  <c r="BD95" i="48"/>
  <c r="AE95" i="48"/>
  <c r="E95" i="48"/>
  <c r="J95" i="48"/>
  <c r="AB95" i="48"/>
  <c r="AH95" i="48"/>
  <c r="AI95" i="48"/>
  <c r="AL95" i="48"/>
  <c r="AU95" i="48"/>
  <c r="S95" i="48"/>
  <c r="H95" i="48"/>
  <c r="AX95" i="48"/>
  <c r="AZ95" i="48"/>
  <c r="G95" i="48"/>
  <c r="O95" i="48"/>
  <c r="I95" i="48"/>
  <c r="D95" i="48"/>
  <c r="R95" i="48"/>
  <c r="AJ95" i="48"/>
  <c r="Y95" i="48"/>
  <c r="AA95" i="48"/>
  <c r="X95" i="48"/>
  <c r="BA95" i="48"/>
  <c r="C97" i="49"/>
  <c r="B97" i="49"/>
  <c r="BE97" i="49" s="1"/>
  <c r="C96" i="48"/>
  <c r="B96" i="48"/>
  <c r="BE96" i="48" s="1"/>
  <c r="AB96" i="49"/>
  <c r="AY96" i="49"/>
  <c r="AV96" i="49"/>
  <c r="AX96" i="49"/>
  <c r="AI96" i="49"/>
  <c r="AP96" i="49"/>
  <c r="BB96" i="49"/>
  <c r="R96" i="49"/>
  <c r="I96" i="49"/>
  <c r="D96" i="49"/>
  <c r="AH96" i="49"/>
  <c r="H96" i="49"/>
  <c r="AK96" i="49"/>
  <c r="AS96" i="49"/>
  <c r="AR96" i="49"/>
  <c r="AW96" i="49"/>
  <c r="BD96" i="49"/>
  <c r="K96" i="49"/>
  <c r="O96" i="49"/>
  <c r="W96" i="49"/>
  <c r="L96" i="49"/>
  <c r="Y96" i="49"/>
  <c r="E96" i="49"/>
  <c r="AJ96" i="49"/>
  <c r="G96" i="49"/>
  <c r="BA96" i="49"/>
  <c r="T96" i="49"/>
  <c r="N96" i="49"/>
  <c r="F96" i="49"/>
  <c r="M96" i="49"/>
  <c r="U96" i="49"/>
  <c r="AA96" i="49"/>
  <c r="X96" i="49"/>
  <c r="J96" i="49"/>
  <c r="AF96" i="49"/>
  <c r="AE96" i="49"/>
  <c r="V96" i="49"/>
  <c r="AL96" i="49"/>
  <c r="AC96" i="49"/>
  <c r="AM96" i="49"/>
  <c r="AN96" i="49"/>
  <c r="AO96" i="49"/>
  <c r="AQ96" i="49"/>
  <c r="BC96" i="49"/>
  <c r="S96" i="49"/>
  <c r="AU96" i="49"/>
  <c r="AD96" i="49"/>
  <c r="Q96" i="49"/>
  <c r="AG96" i="49"/>
  <c r="AT96" i="49"/>
  <c r="AZ96" i="49"/>
  <c r="AG90" i="48" l="1"/>
  <c r="AP90" i="48"/>
  <c r="AY90" i="48"/>
  <c r="AB90" i="48"/>
  <c r="AS90" i="48"/>
  <c r="BB90" i="48"/>
  <c r="AJ90" i="48"/>
  <c r="AZ90" i="48"/>
  <c r="AH90" i="48"/>
  <c r="AQ90" i="48"/>
  <c r="AL90" i="49"/>
  <c r="BD90" i="49"/>
  <c r="AU90" i="49"/>
  <c r="BB88" i="48"/>
  <c r="AB88" i="48"/>
  <c r="AC88" i="48" s="1"/>
  <c r="AK87" i="48"/>
  <c r="AJ88" i="48"/>
  <c r="BF97" i="49"/>
  <c r="BJ97" i="49"/>
  <c r="BF96" i="48"/>
  <c r="BJ96" i="48"/>
  <c r="AC87" i="48"/>
  <c r="AU87" i="48" s="1"/>
  <c r="BC87" i="48"/>
  <c r="BM97" i="49"/>
  <c r="BL97" i="49"/>
  <c r="BG97" i="49"/>
  <c r="BI97" i="49"/>
  <c r="BH97" i="49"/>
  <c r="BN97" i="49"/>
  <c r="BI96" i="48"/>
  <c r="BH96" i="48"/>
  <c r="BG96" i="48"/>
  <c r="BL96" i="48"/>
  <c r="BN96" i="48"/>
  <c r="BM96" i="48"/>
  <c r="AY89" i="48"/>
  <c r="AP89" i="48"/>
  <c r="AG89" i="48"/>
  <c r="AK88" i="49"/>
  <c r="BC88" i="49"/>
  <c r="AC88" i="49"/>
  <c r="AT88" i="49"/>
  <c r="AZ89" i="49"/>
  <c r="AH89" i="49"/>
  <c r="AQ89" i="49"/>
  <c r="AA89" i="48"/>
  <c r="AQ89" i="48"/>
  <c r="AH89" i="48"/>
  <c r="AZ89" i="48"/>
  <c r="AL86" i="48"/>
  <c r="AU86" i="48"/>
  <c r="BD86" i="48"/>
  <c r="AY89" i="49"/>
  <c r="AG89" i="49"/>
  <c r="AP89" i="49"/>
  <c r="AA89" i="49"/>
  <c r="B98" i="49"/>
  <c r="BE98" i="49" s="1"/>
  <c r="C98" i="49"/>
  <c r="AW97" i="49"/>
  <c r="AI97" i="49"/>
  <c r="AH97" i="49"/>
  <c r="I97" i="49"/>
  <c r="AB97" i="49"/>
  <c r="M97" i="49"/>
  <c r="N97" i="49"/>
  <c r="K97" i="49"/>
  <c r="AR97" i="49"/>
  <c r="AU97" i="49"/>
  <c r="G97" i="49"/>
  <c r="X97" i="49"/>
  <c r="AJ97" i="49"/>
  <c r="AL97" i="49"/>
  <c r="BB97" i="49"/>
  <c r="BC97" i="49"/>
  <c r="AY97" i="49"/>
  <c r="AX97" i="49"/>
  <c r="AO97" i="49"/>
  <c r="E97" i="49"/>
  <c r="V97" i="49"/>
  <c r="AA97" i="49"/>
  <c r="L97" i="49"/>
  <c r="J97" i="49"/>
  <c r="AV97" i="49"/>
  <c r="Y97" i="49"/>
  <c r="W97" i="49"/>
  <c r="AZ97" i="49"/>
  <c r="BA97" i="49"/>
  <c r="AF97" i="49"/>
  <c r="R97" i="49"/>
  <c r="BD97" i="49"/>
  <c r="S97" i="49"/>
  <c r="D97" i="49"/>
  <c r="AK97" i="49"/>
  <c r="AD97" i="49"/>
  <c r="U97" i="49"/>
  <c r="Q97" i="49"/>
  <c r="O97" i="49"/>
  <c r="H97" i="49"/>
  <c r="AT97" i="49"/>
  <c r="AS97" i="49"/>
  <c r="AC97" i="49"/>
  <c r="AE97" i="49"/>
  <c r="AQ97" i="49"/>
  <c r="T97" i="49"/>
  <c r="AP97" i="49"/>
  <c r="AN97" i="49"/>
  <c r="AG97" i="49"/>
  <c r="F97" i="49"/>
  <c r="AM97" i="49"/>
  <c r="AK96" i="48"/>
  <c r="BB96" i="48"/>
  <c r="D96" i="48"/>
  <c r="AC96" i="48"/>
  <c r="AL96" i="48"/>
  <c r="AP96" i="48"/>
  <c r="U96" i="48"/>
  <c r="BD96" i="48"/>
  <c r="AF96" i="48"/>
  <c r="AQ96" i="48"/>
  <c r="M96" i="48"/>
  <c r="AB96" i="48"/>
  <c r="X96" i="48"/>
  <c r="F96" i="48"/>
  <c r="BC96" i="48"/>
  <c r="AT96" i="48"/>
  <c r="AY96" i="48"/>
  <c r="E96" i="48"/>
  <c r="AD96" i="48"/>
  <c r="AN96" i="48"/>
  <c r="AA96" i="48"/>
  <c r="AX96" i="48"/>
  <c r="AO96" i="48"/>
  <c r="K96" i="48"/>
  <c r="J96" i="48"/>
  <c r="W96" i="48"/>
  <c r="G96" i="48"/>
  <c r="Q96" i="48"/>
  <c r="T96" i="48"/>
  <c r="H96" i="48"/>
  <c r="AV96" i="48"/>
  <c r="L96" i="48"/>
  <c r="AG96" i="48"/>
  <c r="AW96" i="48"/>
  <c r="N96" i="48"/>
  <c r="I96" i="48"/>
  <c r="O96" i="48"/>
  <c r="AE96" i="48"/>
  <c r="AJ96" i="48"/>
  <c r="AR96" i="48"/>
  <c r="V96" i="48"/>
  <c r="AS96" i="48"/>
  <c r="BA96" i="48"/>
  <c r="S96" i="48"/>
  <c r="AM96" i="48"/>
  <c r="Y96" i="48"/>
  <c r="R96" i="48"/>
  <c r="AZ96" i="48"/>
  <c r="AH96" i="48"/>
  <c r="AU96" i="48"/>
  <c r="AI96" i="48"/>
  <c r="C97" i="48"/>
  <c r="B97" i="48"/>
  <c r="BE97" i="48" s="1"/>
  <c r="BC90" i="48" l="1"/>
  <c r="AK90" i="48"/>
  <c r="AT90" i="48"/>
  <c r="AC90" i="48"/>
  <c r="BC88" i="48"/>
  <c r="AL87" i="48"/>
  <c r="AT88" i="48"/>
  <c r="AK88" i="48"/>
  <c r="BD87" i="48"/>
  <c r="BJ98" i="49"/>
  <c r="BF98" i="49"/>
  <c r="BF97" i="48"/>
  <c r="BJ97" i="48"/>
  <c r="BL98" i="49"/>
  <c r="BI98" i="49"/>
  <c r="BH98" i="49"/>
  <c r="BG98" i="49"/>
  <c r="BN98" i="49"/>
  <c r="BM98" i="49"/>
  <c r="BI97" i="48"/>
  <c r="BH97" i="48"/>
  <c r="BG97" i="48"/>
  <c r="BN97" i="48"/>
  <c r="BM97" i="48"/>
  <c r="BL97" i="48"/>
  <c r="AL88" i="49"/>
  <c r="AU88" i="49"/>
  <c r="BD88" i="49"/>
  <c r="AJ89" i="49"/>
  <c r="AS89" i="49"/>
  <c r="AB89" i="49"/>
  <c r="BB89" i="49"/>
  <c r="AU88" i="48"/>
  <c r="BD88" i="48"/>
  <c r="AL88" i="48"/>
  <c r="AJ89" i="48"/>
  <c r="BB89" i="48"/>
  <c r="AS89" i="48"/>
  <c r="AB89" i="48"/>
  <c r="AF98" i="49"/>
  <c r="X98" i="49"/>
  <c r="AJ98" i="49"/>
  <c r="H98" i="49"/>
  <c r="BA98" i="49"/>
  <c r="O98" i="49"/>
  <c r="L98" i="49"/>
  <c r="AZ98" i="49"/>
  <c r="AK98" i="49"/>
  <c r="I98" i="49"/>
  <c r="AE98" i="49"/>
  <c r="S98" i="49"/>
  <c r="AG98" i="49"/>
  <c r="BC98" i="49"/>
  <c r="Y98" i="49"/>
  <c r="J98" i="49"/>
  <c r="R98" i="49"/>
  <c r="AT98" i="49"/>
  <c r="N98" i="49"/>
  <c r="AC98" i="49"/>
  <c r="T98" i="49"/>
  <c r="AX98" i="49"/>
  <c r="E98" i="49"/>
  <c r="Q98" i="49"/>
  <c r="AU98" i="49"/>
  <c r="BD98" i="49"/>
  <c r="AM98" i="49"/>
  <c r="AV98" i="49"/>
  <c r="U98" i="49"/>
  <c r="AS98" i="49"/>
  <c r="AD98" i="49"/>
  <c r="AA98" i="49"/>
  <c r="W98" i="49"/>
  <c r="V98" i="49"/>
  <c r="AB98" i="49"/>
  <c r="AW98" i="49"/>
  <c r="G98" i="49"/>
  <c r="AL98" i="49"/>
  <c r="K98" i="49"/>
  <c r="AN98" i="49"/>
  <c r="AI98" i="49"/>
  <c r="BB98" i="49"/>
  <c r="F98" i="49"/>
  <c r="AR98" i="49"/>
  <c r="D98" i="49"/>
  <c r="AH98" i="49"/>
  <c r="AY98" i="49"/>
  <c r="M98" i="49"/>
  <c r="AP98" i="49"/>
  <c r="AQ98" i="49"/>
  <c r="AO98" i="49"/>
  <c r="B99" i="49"/>
  <c r="BE99" i="49" s="1"/>
  <c r="C99" i="49"/>
  <c r="AP97" i="48"/>
  <c r="AI97" i="48"/>
  <c r="O97" i="48"/>
  <c r="AY97" i="48"/>
  <c r="AH97" i="48"/>
  <c r="AM97" i="48"/>
  <c r="AN97" i="48"/>
  <c r="AG97" i="48"/>
  <c r="AO97" i="48"/>
  <c r="L97" i="48"/>
  <c r="AB97" i="48"/>
  <c r="V97" i="48"/>
  <c r="R97" i="48"/>
  <c r="BB97" i="48"/>
  <c r="H97" i="48"/>
  <c r="Q97" i="48"/>
  <c r="G97" i="48"/>
  <c r="AT97" i="48"/>
  <c r="AK97" i="48"/>
  <c r="AS97" i="48"/>
  <c r="AW97" i="48"/>
  <c r="BD97" i="48"/>
  <c r="Y97" i="48"/>
  <c r="T97" i="48"/>
  <c r="W97" i="48"/>
  <c r="J97" i="48"/>
  <c r="D97" i="48"/>
  <c r="M97" i="48"/>
  <c r="AQ97" i="48"/>
  <c r="BC97" i="48"/>
  <c r="AJ97" i="48"/>
  <c r="E97" i="48"/>
  <c r="AV97" i="48"/>
  <c r="I97" i="48"/>
  <c r="F97" i="48"/>
  <c r="U97" i="48"/>
  <c r="AD97" i="48"/>
  <c r="AF97" i="48"/>
  <c r="X97" i="48"/>
  <c r="AX97" i="48"/>
  <c r="K97" i="48"/>
  <c r="AL97" i="48"/>
  <c r="AR97" i="48"/>
  <c r="AZ97" i="48"/>
  <c r="AE97" i="48"/>
  <c r="AC97" i="48"/>
  <c r="N97" i="48"/>
  <c r="BA97" i="48"/>
  <c r="S97" i="48"/>
  <c r="AU97" i="48"/>
  <c r="AA97" i="48"/>
  <c r="B98" i="48"/>
  <c r="BE98" i="48" s="1"/>
  <c r="C98" i="48"/>
  <c r="AL90" i="48" l="1"/>
  <c r="AU90" i="48"/>
  <c r="BD90" i="48"/>
  <c r="BJ99" i="49"/>
  <c r="BF99" i="49"/>
  <c r="BF98" i="48"/>
  <c r="BJ98" i="48"/>
  <c r="BG98" i="48"/>
  <c r="BH98" i="48"/>
  <c r="BN98" i="48"/>
  <c r="BM98" i="48"/>
  <c r="BI98" i="48"/>
  <c r="BL98" i="48"/>
  <c r="BI99" i="49"/>
  <c r="BH99" i="49"/>
  <c r="BG99" i="49"/>
  <c r="BN99" i="49"/>
  <c r="BM99" i="49"/>
  <c r="BL99" i="49"/>
  <c r="BC89" i="48"/>
  <c r="AC89" i="48"/>
  <c r="AT89" i="48"/>
  <c r="AK89" i="48"/>
  <c r="AK89" i="49"/>
  <c r="AC89" i="49"/>
  <c r="BC89" i="49"/>
  <c r="AT89" i="49"/>
  <c r="C99" i="48"/>
  <c r="B99" i="48"/>
  <c r="BE99" i="48" s="1"/>
  <c r="N99" i="49"/>
  <c r="BA99" i="49"/>
  <c r="BD99" i="49"/>
  <c r="AV99" i="49"/>
  <c r="W99" i="49"/>
  <c r="AN99" i="49"/>
  <c r="AW99" i="49"/>
  <c r="AP99" i="49"/>
  <c r="U99" i="49"/>
  <c r="AX99" i="49"/>
  <c r="AQ99" i="49"/>
  <c r="AM99" i="49"/>
  <c r="F99" i="49"/>
  <c r="T99" i="49"/>
  <c r="J99" i="49"/>
  <c r="E99" i="49"/>
  <c r="O99" i="49"/>
  <c r="AC99" i="49"/>
  <c r="BC99" i="49"/>
  <c r="AK99" i="49"/>
  <c r="Y99" i="49"/>
  <c r="I99" i="49"/>
  <c r="Q99" i="49"/>
  <c r="AU99" i="49"/>
  <c r="H99" i="49"/>
  <c r="M99" i="49"/>
  <c r="AB99" i="49"/>
  <c r="AS99" i="49"/>
  <c r="X99" i="49"/>
  <c r="AH99" i="49"/>
  <c r="AT99" i="49"/>
  <c r="G99" i="49"/>
  <c r="AL99" i="49"/>
  <c r="AZ99" i="49"/>
  <c r="BB99" i="49"/>
  <c r="K99" i="49"/>
  <c r="AF99" i="49"/>
  <c r="AD99" i="49"/>
  <c r="AY99" i="49"/>
  <c r="AO99" i="49"/>
  <c r="AR99" i="49"/>
  <c r="R99" i="49"/>
  <c r="AI99" i="49"/>
  <c r="V99" i="49"/>
  <c r="AA99" i="49"/>
  <c r="AG99" i="49"/>
  <c r="S99" i="49"/>
  <c r="D99" i="49"/>
  <c r="AE99" i="49"/>
  <c r="AJ99" i="49"/>
  <c r="L99" i="49"/>
  <c r="B100" i="49"/>
  <c r="BE100" i="49" s="1"/>
  <c r="C100" i="49"/>
  <c r="X98" i="48"/>
  <c r="AR98" i="48"/>
  <c r="I98" i="48"/>
  <c r="AT98" i="48"/>
  <c r="F98" i="48"/>
  <c r="AY98" i="48"/>
  <c r="N98" i="48"/>
  <c r="U98" i="48"/>
  <c r="AG98" i="48"/>
  <c r="AD98" i="48"/>
  <c r="E98" i="48"/>
  <c r="S98" i="48"/>
  <c r="AX98" i="48"/>
  <c r="BC98" i="48"/>
  <c r="AN98" i="48"/>
  <c r="J98" i="48"/>
  <c r="AF98" i="48"/>
  <c r="AM98" i="48"/>
  <c r="H98" i="48"/>
  <c r="Q98" i="48"/>
  <c r="AB98" i="48"/>
  <c r="K98" i="48"/>
  <c r="AO98" i="48"/>
  <c r="Y98" i="48"/>
  <c r="AE98" i="48"/>
  <c r="O98" i="48"/>
  <c r="BB98" i="48"/>
  <c r="AK98" i="48"/>
  <c r="L98" i="48"/>
  <c r="G98" i="48"/>
  <c r="AA98" i="48"/>
  <c r="AP98" i="48"/>
  <c r="M98" i="48"/>
  <c r="AL98" i="48"/>
  <c r="AJ98" i="48"/>
  <c r="W98" i="48"/>
  <c r="AI98" i="48"/>
  <c r="T98" i="48"/>
  <c r="AQ98" i="48"/>
  <c r="AS98" i="48"/>
  <c r="V98" i="48"/>
  <c r="AZ98" i="48"/>
  <c r="BA98" i="48"/>
  <c r="AU98" i="48"/>
  <c r="AC98" i="48"/>
  <c r="AW98" i="48"/>
  <c r="AH98" i="48"/>
  <c r="BD98" i="48"/>
  <c r="D98" i="48"/>
  <c r="R98" i="48"/>
  <c r="AV98" i="48"/>
  <c r="BJ99" i="48" l="1"/>
  <c r="BF99" i="48"/>
  <c r="BJ100" i="49"/>
  <c r="BF100" i="49"/>
  <c r="BM99" i="48"/>
  <c r="BL99" i="48"/>
  <c r="BG99" i="48"/>
  <c r="BN99" i="48"/>
  <c r="BI99" i="48"/>
  <c r="BH99" i="48"/>
  <c r="BG100" i="49"/>
  <c r="BN100" i="49"/>
  <c r="BM100" i="49"/>
  <c r="BL100" i="49"/>
  <c r="BI100" i="49"/>
  <c r="BH100" i="49"/>
  <c r="BD89" i="48"/>
  <c r="AU89" i="48"/>
  <c r="AL89" i="48"/>
  <c r="AU89" i="49"/>
  <c r="AL89" i="49"/>
  <c r="BD89" i="49"/>
  <c r="AZ100" i="49"/>
  <c r="AE100" i="49"/>
  <c r="F100" i="49"/>
  <c r="AK100" i="49"/>
  <c r="BB100" i="49"/>
  <c r="BD100" i="49"/>
  <c r="I100" i="49"/>
  <c r="S100" i="49"/>
  <c r="AY100" i="49"/>
  <c r="AI100" i="49"/>
  <c r="U100" i="49"/>
  <c r="BA100" i="49"/>
  <c r="Q100" i="49"/>
  <c r="AB100" i="49"/>
  <c r="G100" i="49"/>
  <c r="T100" i="49"/>
  <c r="AU100" i="49"/>
  <c r="AC100" i="49"/>
  <c r="AR100" i="49"/>
  <c r="AT100" i="49"/>
  <c r="D100" i="49"/>
  <c r="AH100" i="49"/>
  <c r="AS100" i="49"/>
  <c r="AJ100" i="49"/>
  <c r="AO100" i="49"/>
  <c r="AG100" i="49"/>
  <c r="M100" i="49"/>
  <c r="AP100" i="49"/>
  <c r="J100" i="49"/>
  <c r="V100" i="49"/>
  <c r="AX100" i="49"/>
  <c r="L100" i="49"/>
  <c r="X100" i="49"/>
  <c r="AA100" i="49"/>
  <c r="K100" i="49"/>
  <c r="AL100" i="49"/>
  <c r="AV100" i="49"/>
  <c r="AQ100" i="49"/>
  <c r="H100" i="49"/>
  <c r="AM100" i="49"/>
  <c r="E100" i="49"/>
  <c r="BC100" i="49"/>
  <c r="R100" i="49"/>
  <c r="AW100" i="49"/>
  <c r="AN100" i="49"/>
  <c r="AD100" i="49"/>
  <c r="W100" i="49"/>
  <c r="AF100" i="49"/>
  <c r="N100" i="49"/>
  <c r="O100" i="49"/>
  <c r="Y100" i="49"/>
  <c r="C100" i="48"/>
  <c r="B100" i="48"/>
  <c r="BE100" i="48" s="1"/>
  <c r="Q99" i="48"/>
  <c r="O99" i="48"/>
  <c r="AT99" i="48"/>
  <c r="D99" i="48"/>
  <c r="BB99" i="48"/>
  <c r="AS99" i="48"/>
  <c r="E99" i="48"/>
  <c r="AI99" i="48"/>
  <c r="S99" i="48"/>
  <c r="BC99" i="48"/>
  <c r="AA99" i="48"/>
  <c r="R99" i="48"/>
  <c r="Y99" i="48"/>
  <c r="AB99" i="48"/>
  <c r="L99" i="48"/>
  <c r="AD99" i="48"/>
  <c r="T99" i="48"/>
  <c r="AO99" i="48"/>
  <c r="AZ99" i="48"/>
  <c r="AU99" i="48"/>
  <c r="U99" i="48"/>
  <c r="AH99" i="48"/>
  <c r="AX99" i="48"/>
  <c r="J99" i="48"/>
  <c r="M99" i="48"/>
  <c r="AC99" i="48"/>
  <c r="G99" i="48"/>
  <c r="H99" i="48"/>
  <c r="BD99" i="48"/>
  <c r="BA99" i="48"/>
  <c r="AV99" i="48"/>
  <c r="X99" i="48"/>
  <c r="AP99" i="48"/>
  <c r="AF99" i="48"/>
  <c r="AM99" i="48"/>
  <c r="V99" i="48"/>
  <c r="AJ99" i="48"/>
  <c r="K99" i="48"/>
  <c r="AQ99" i="48"/>
  <c r="W99" i="48"/>
  <c r="I99" i="48"/>
  <c r="AK99" i="48"/>
  <c r="AR99" i="48"/>
  <c r="AL99" i="48"/>
  <c r="AG99" i="48"/>
  <c r="AE99" i="48"/>
  <c r="AN99" i="48"/>
  <c r="N99" i="48"/>
  <c r="AW99" i="48"/>
  <c r="AY99" i="48"/>
  <c r="F99" i="48"/>
  <c r="C101" i="49"/>
  <c r="B101" i="49"/>
  <c r="BE101" i="49" s="1"/>
  <c r="BJ100" i="48" l="1"/>
  <c r="BF100" i="48"/>
  <c r="BF101" i="49"/>
  <c r="BJ101" i="49"/>
  <c r="BM101" i="49"/>
  <c r="BL101" i="49"/>
  <c r="BN101" i="49"/>
  <c r="BI101" i="49"/>
  <c r="BH101" i="49"/>
  <c r="BG101" i="49"/>
  <c r="BI100" i="48"/>
  <c r="BH100" i="48"/>
  <c r="BG100" i="48"/>
  <c r="BN100" i="48"/>
  <c r="BL100" i="48"/>
  <c r="BM100" i="48"/>
  <c r="D101" i="49"/>
  <c r="AN101" i="49"/>
  <c r="BA101" i="49"/>
  <c r="AL101" i="49"/>
  <c r="O101" i="49"/>
  <c r="AI101" i="49"/>
  <c r="AG101" i="49"/>
  <c r="AS101" i="49"/>
  <c r="BB101" i="49"/>
  <c r="AQ101" i="49"/>
  <c r="AU101" i="49"/>
  <c r="AT101" i="49"/>
  <c r="AH101" i="49"/>
  <c r="Y101" i="49"/>
  <c r="AF101" i="49"/>
  <c r="G101" i="49"/>
  <c r="AD101" i="49"/>
  <c r="AR101" i="49"/>
  <c r="AX101" i="49"/>
  <c r="BC101" i="49"/>
  <c r="U101" i="49"/>
  <c r="AC101" i="49"/>
  <c r="H101" i="49"/>
  <c r="AV101" i="49"/>
  <c r="AY101" i="49"/>
  <c r="AA101" i="49"/>
  <c r="V101" i="49"/>
  <c r="K101" i="49"/>
  <c r="AK101" i="49"/>
  <c r="AP101" i="49"/>
  <c r="S101" i="49"/>
  <c r="L101" i="49"/>
  <c r="F101" i="49"/>
  <c r="N101" i="49"/>
  <c r="J101" i="49"/>
  <c r="BD101" i="49"/>
  <c r="Q101" i="49"/>
  <c r="R101" i="49"/>
  <c r="I101" i="49"/>
  <c r="AM101" i="49"/>
  <c r="AZ101" i="49"/>
  <c r="AE101" i="49"/>
  <c r="M101" i="49"/>
  <c r="AW101" i="49"/>
  <c r="W101" i="49"/>
  <c r="X101" i="49"/>
  <c r="AB101" i="49"/>
  <c r="E101" i="49"/>
  <c r="T101" i="49"/>
  <c r="AO101" i="49"/>
  <c r="AJ101" i="49"/>
  <c r="L100" i="48"/>
  <c r="G100" i="48"/>
  <c r="AE100" i="48"/>
  <c r="AO100" i="48"/>
  <c r="H100" i="48"/>
  <c r="N100" i="48"/>
  <c r="V100" i="48"/>
  <c r="AX100" i="48"/>
  <c r="AP100" i="48"/>
  <c r="BA100" i="48"/>
  <c r="F100" i="48"/>
  <c r="AW100" i="48"/>
  <c r="AR100" i="48"/>
  <c r="AQ100" i="48"/>
  <c r="AA100" i="48"/>
  <c r="AF100" i="48"/>
  <c r="AN100" i="48"/>
  <c r="O100" i="48"/>
  <c r="R100" i="48"/>
  <c r="AJ100" i="48"/>
  <c r="AS100" i="48"/>
  <c r="AZ100" i="48"/>
  <c r="BD100" i="48"/>
  <c r="AI100" i="48"/>
  <c r="D100" i="48"/>
  <c r="AH100" i="48"/>
  <c r="AD100" i="48"/>
  <c r="T100" i="48"/>
  <c r="BC100" i="48"/>
  <c r="AU100" i="48"/>
  <c r="AM100" i="48"/>
  <c r="AB100" i="48"/>
  <c r="J100" i="48"/>
  <c r="K100" i="48"/>
  <c r="AL100" i="48"/>
  <c r="AG100" i="48"/>
  <c r="M100" i="48"/>
  <c r="AT100" i="48"/>
  <c r="Y100" i="48"/>
  <c r="AC100" i="48"/>
  <c r="X100" i="48"/>
  <c r="S100" i="48"/>
  <c r="AK100" i="48"/>
  <c r="BB100" i="48"/>
  <c r="AY100" i="48"/>
  <c r="W100" i="48"/>
  <c r="Q100" i="48"/>
  <c r="U100" i="48"/>
  <c r="E100" i="48"/>
  <c r="I100" i="48"/>
  <c r="AV100" i="48"/>
  <c r="B101" i="48"/>
  <c r="BE101" i="48" s="1"/>
  <c r="C101" i="48"/>
  <c r="C102" i="49"/>
  <c r="B102" i="49"/>
  <c r="BE102" i="49" s="1"/>
  <c r="BJ101" i="48" l="1"/>
  <c r="BF101" i="48"/>
  <c r="BF102" i="49"/>
  <c r="BJ102" i="49"/>
  <c r="BI102" i="49"/>
  <c r="BH102" i="49"/>
  <c r="BG102" i="49"/>
  <c r="BN102" i="49"/>
  <c r="BL102" i="49"/>
  <c r="BM102" i="49"/>
  <c r="BI101" i="48"/>
  <c r="BH101" i="48"/>
  <c r="BG101" i="48"/>
  <c r="BN101" i="48"/>
  <c r="BM101" i="48"/>
  <c r="BL101" i="48"/>
  <c r="J102" i="49"/>
  <c r="AS102" i="49"/>
  <c r="F102" i="49"/>
  <c r="AH102" i="49"/>
  <c r="X102" i="49"/>
  <c r="AB102" i="49"/>
  <c r="AC102" i="49"/>
  <c r="U102" i="49"/>
  <c r="H102" i="49"/>
  <c r="V102" i="49"/>
  <c r="T102" i="49"/>
  <c r="I102" i="49"/>
  <c r="BC102" i="49"/>
  <c r="L102" i="49"/>
  <c r="AR102" i="49"/>
  <c r="AV102" i="49"/>
  <c r="AI102" i="49"/>
  <c r="AA102" i="49"/>
  <c r="G102" i="49"/>
  <c r="BB102" i="49"/>
  <c r="AZ102" i="49"/>
  <c r="AD102" i="49"/>
  <c r="O102" i="49"/>
  <c r="AP102" i="49"/>
  <c r="AQ102" i="49"/>
  <c r="Y102" i="49"/>
  <c r="AG102" i="49"/>
  <c r="AJ102" i="49"/>
  <c r="BD102" i="49"/>
  <c r="AF102" i="49"/>
  <c r="AM102" i="49"/>
  <c r="D102" i="49"/>
  <c r="M102" i="49"/>
  <c r="AL102" i="49"/>
  <c r="AW102" i="49"/>
  <c r="E102" i="49"/>
  <c r="AK102" i="49"/>
  <c r="AY102" i="49"/>
  <c r="K102" i="49"/>
  <c r="N102" i="49"/>
  <c r="AT102" i="49"/>
  <c r="Q102" i="49"/>
  <c r="AX102" i="49"/>
  <c r="S102" i="49"/>
  <c r="BA102" i="49"/>
  <c r="AN102" i="49"/>
  <c r="AU102" i="49"/>
  <c r="AE102" i="49"/>
  <c r="R102" i="49"/>
  <c r="AO102" i="49"/>
  <c r="W102" i="49"/>
  <c r="C103" i="49"/>
  <c r="B103" i="49"/>
  <c r="BE103" i="49" s="1"/>
  <c r="AV101" i="48"/>
  <c r="AG101" i="48"/>
  <c r="AU101" i="48"/>
  <c r="R101" i="48"/>
  <c r="G101" i="48"/>
  <c r="AO101" i="48"/>
  <c r="AE101" i="48"/>
  <c r="J101" i="48"/>
  <c r="Q101" i="48"/>
  <c r="AA101" i="48"/>
  <c r="U101" i="48"/>
  <c r="BA101" i="48"/>
  <c r="BB101" i="48"/>
  <c r="AH101" i="48"/>
  <c r="AR101" i="48"/>
  <c r="S101" i="48"/>
  <c r="F101" i="48"/>
  <c r="AN101" i="48"/>
  <c r="Y101" i="48"/>
  <c r="AJ101" i="48"/>
  <c r="N101" i="48"/>
  <c r="AP101" i="48"/>
  <c r="I101" i="48"/>
  <c r="AI101" i="48"/>
  <c r="AF101" i="48"/>
  <c r="AS101" i="48"/>
  <c r="AW101" i="48"/>
  <c r="AX101" i="48"/>
  <c r="W101" i="48"/>
  <c r="AT101" i="48"/>
  <c r="K101" i="48"/>
  <c r="L101" i="48"/>
  <c r="O101" i="48"/>
  <c r="E101" i="48"/>
  <c r="M101" i="48"/>
  <c r="AQ101" i="48"/>
  <c r="D101" i="48"/>
  <c r="BD101" i="48"/>
  <c r="AC101" i="48"/>
  <c r="AB101" i="48"/>
  <c r="H101" i="48"/>
  <c r="AZ101" i="48"/>
  <c r="V101" i="48"/>
  <c r="AL101" i="48"/>
  <c r="BC101" i="48"/>
  <c r="AY101" i="48"/>
  <c r="AK101" i="48"/>
  <c r="X101" i="48"/>
  <c r="AM101" i="48"/>
  <c r="AD101" i="48"/>
  <c r="T101" i="48"/>
  <c r="B102" i="48"/>
  <c r="BE102" i="48" s="1"/>
  <c r="C102" i="48"/>
  <c r="BJ102" i="48" l="1"/>
  <c r="BF102" i="48"/>
  <c r="BF103" i="49"/>
  <c r="BJ103" i="49"/>
  <c r="BG102" i="48"/>
  <c r="BI102" i="48"/>
  <c r="BN102" i="48"/>
  <c r="BM102" i="48"/>
  <c r="BL102" i="48"/>
  <c r="BH102" i="48"/>
  <c r="BI103" i="49"/>
  <c r="BH103" i="49"/>
  <c r="BG103" i="49"/>
  <c r="BN103" i="49"/>
  <c r="BM103" i="49"/>
  <c r="BL103" i="49"/>
  <c r="AN102" i="48"/>
  <c r="AX102" i="48"/>
  <c r="T102" i="48"/>
  <c r="AU102" i="48"/>
  <c r="D102" i="48"/>
  <c r="AF102" i="48"/>
  <c r="AP102" i="48"/>
  <c r="K102" i="48"/>
  <c r="AH102" i="48"/>
  <c r="H102" i="48"/>
  <c r="AI102" i="48"/>
  <c r="N102" i="48"/>
  <c r="S102" i="48"/>
  <c r="AM102" i="48"/>
  <c r="AW102" i="48"/>
  <c r="AZ102" i="48"/>
  <c r="AE102" i="48"/>
  <c r="AD102" i="48"/>
  <c r="U102" i="48"/>
  <c r="BD102" i="48"/>
  <c r="AL102" i="48"/>
  <c r="AO102" i="48"/>
  <c r="V102" i="48"/>
  <c r="AV102" i="48"/>
  <c r="AK102" i="48"/>
  <c r="R102" i="48"/>
  <c r="BA102" i="48"/>
  <c r="AT102" i="48"/>
  <c r="AJ102" i="48"/>
  <c r="W102" i="48"/>
  <c r="L102" i="48"/>
  <c r="Y102" i="48"/>
  <c r="F102" i="48"/>
  <c r="AS102" i="48"/>
  <c r="AR102" i="48"/>
  <c r="AC102" i="48"/>
  <c r="G102" i="48"/>
  <c r="AB102" i="48"/>
  <c r="AA102" i="48"/>
  <c r="AY102" i="48"/>
  <c r="AQ102" i="48"/>
  <c r="E102" i="48"/>
  <c r="X102" i="48"/>
  <c r="AG102" i="48"/>
  <c r="Q102" i="48"/>
  <c r="J102" i="48"/>
  <c r="M102" i="48"/>
  <c r="BC102" i="48"/>
  <c r="BB102" i="48"/>
  <c r="I102" i="48"/>
  <c r="O102" i="48"/>
  <c r="C104" i="49"/>
  <c r="B104" i="49"/>
  <c r="BE104" i="49" s="1"/>
  <c r="F103" i="49"/>
  <c r="AM103" i="49"/>
  <c r="AW103" i="49"/>
  <c r="M103" i="49"/>
  <c r="AB103" i="49"/>
  <c r="S103" i="49"/>
  <c r="K103" i="49"/>
  <c r="BC103" i="49"/>
  <c r="AH103" i="49"/>
  <c r="AO103" i="49"/>
  <c r="AL103" i="49"/>
  <c r="AT103" i="49"/>
  <c r="I103" i="49"/>
  <c r="U103" i="49"/>
  <c r="AY103" i="49"/>
  <c r="AR103" i="49"/>
  <c r="AE103" i="49"/>
  <c r="AV103" i="49"/>
  <c r="N103" i="49"/>
  <c r="E103" i="49"/>
  <c r="V103" i="49"/>
  <c r="BB103" i="49"/>
  <c r="R103" i="49"/>
  <c r="AF103" i="49"/>
  <c r="AQ103" i="49"/>
  <c r="AK103" i="49"/>
  <c r="Y103" i="49"/>
  <c r="AX103" i="49"/>
  <c r="G103" i="49"/>
  <c r="AC103" i="49"/>
  <c r="AA103" i="49"/>
  <c r="AZ103" i="49"/>
  <c r="AI103" i="49"/>
  <c r="AP103" i="49"/>
  <c r="W103" i="49"/>
  <c r="X103" i="49"/>
  <c r="AD103" i="49"/>
  <c r="AG103" i="49"/>
  <c r="Q103" i="49"/>
  <c r="O103" i="49"/>
  <c r="H103" i="49"/>
  <c r="AJ103" i="49"/>
  <c r="D103" i="49"/>
  <c r="J103" i="49"/>
  <c r="T103" i="49"/>
  <c r="BA103" i="49"/>
  <c r="AN103" i="49"/>
  <c r="BD103" i="49"/>
  <c r="AS103" i="49"/>
  <c r="AU103" i="49"/>
  <c r="L103" i="49"/>
  <c r="C103" i="48"/>
  <c r="B103" i="48"/>
  <c r="BE103" i="48" s="1"/>
  <c r="BF103" i="48" l="1"/>
  <c r="BJ103" i="48"/>
  <c r="BF104" i="49"/>
  <c r="BJ104" i="49"/>
  <c r="BM103" i="48"/>
  <c r="BL103" i="48"/>
  <c r="BG103" i="48"/>
  <c r="BI103" i="48"/>
  <c r="BH103" i="48"/>
  <c r="BN103" i="48"/>
  <c r="BG104" i="49"/>
  <c r="BN104" i="49"/>
  <c r="BM104" i="49"/>
  <c r="BL104" i="49"/>
  <c r="BH104" i="49"/>
  <c r="BI104" i="49"/>
  <c r="B105" i="49"/>
  <c r="BE105" i="49" s="1"/>
  <c r="C105" i="49"/>
  <c r="J104" i="49"/>
  <c r="L104" i="49"/>
  <c r="AW104" i="49"/>
  <c r="BB104" i="49"/>
  <c r="I104" i="49"/>
  <c r="AD104" i="49"/>
  <c r="AY104" i="49"/>
  <c r="AT104" i="49"/>
  <c r="AS104" i="49"/>
  <c r="R104" i="49"/>
  <c r="BD104" i="49"/>
  <c r="Y104" i="49"/>
  <c r="AF104" i="49"/>
  <c r="AQ104" i="49"/>
  <c r="AH104" i="49"/>
  <c r="H104" i="49"/>
  <c r="M104" i="49"/>
  <c r="N104" i="49"/>
  <c r="AJ104" i="49"/>
  <c r="G104" i="49"/>
  <c r="E104" i="49"/>
  <c r="AA104" i="49"/>
  <c r="D104" i="49"/>
  <c r="AX104" i="49"/>
  <c r="AP104" i="49"/>
  <c r="BC104" i="49"/>
  <c r="AK104" i="49"/>
  <c r="X104" i="49"/>
  <c r="AM104" i="49"/>
  <c r="AL104" i="49"/>
  <c r="AU104" i="49"/>
  <c r="T104" i="49"/>
  <c r="AB104" i="49"/>
  <c r="AN104" i="49"/>
  <c r="AZ104" i="49"/>
  <c r="AC104" i="49"/>
  <c r="K104" i="49"/>
  <c r="S104" i="49"/>
  <c r="BA104" i="49"/>
  <c r="AR104" i="49"/>
  <c r="V104" i="49"/>
  <c r="AV104" i="49"/>
  <c r="AO104" i="49"/>
  <c r="Q104" i="49"/>
  <c r="AI104" i="49"/>
  <c r="O104" i="49"/>
  <c r="U104" i="49"/>
  <c r="W104" i="49"/>
  <c r="F104" i="49"/>
  <c r="AG104" i="49"/>
  <c r="AE104" i="49"/>
  <c r="C104" i="48"/>
  <c r="B104" i="48"/>
  <c r="BE104" i="48" s="1"/>
  <c r="S103" i="48"/>
  <c r="O103" i="48"/>
  <c r="N103" i="48"/>
  <c r="W103" i="48"/>
  <c r="AM103" i="48"/>
  <c r="BD103" i="48"/>
  <c r="AV103" i="48"/>
  <c r="Y103" i="48"/>
  <c r="AJ103" i="48"/>
  <c r="T103" i="48"/>
  <c r="H103" i="48"/>
  <c r="AQ103" i="48"/>
  <c r="U103" i="48"/>
  <c r="AP103" i="48"/>
  <c r="AI103" i="48"/>
  <c r="AZ103" i="48"/>
  <c r="AF103" i="48"/>
  <c r="AB103" i="48"/>
  <c r="X103" i="48"/>
  <c r="L103" i="48"/>
  <c r="AW103" i="48"/>
  <c r="AA103" i="48"/>
  <c r="AR103" i="48"/>
  <c r="AK103" i="48"/>
  <c r="K103" i="48"/>
  <c r="AT103" i="48"/>
  <c r="M103" i="48"/>
  <c r="BB103" i="48"/>
  <c r="AH103" i="48"/>
  <c r="AD103" i="48"/>
  <c r="AU103" i="48"/>
  <c r="AY103" i="48"/>
  <c r="V103" i="48"/>
  <c r="AL103" i="48"/>
  <c r="J103" i="48"/>
  <c r="R103" i="48"/>
  <c r="AN103" i="48"/>
  <c r="BC103" i="48"/>
  <c r="I103" i="48"/>
  <c r="E103" i="48"/>
  <c r="BA103" i="48"/>
  <c r="AC103" i="48"/>
  <c r="AE103" i="48"/>
  <c r="AG103" i="48"/>
  <c r="D103" i="48"/>
  <c r="F103" i="48"/>
  <c r="AS103" i="48"/>
  <c r="G103" i="48"/>
  <c r="Q103" i="48"/>
  <c r="AO103" i="48"/>
  <c r="AX103" i="48"/>
  <c r="BF105" i="49" l="1"/>
  <c r="BJ105" i="49"/>
  <c r="BF104" i="48"/>
  <c r="BJ104" i="48"/>
  <c r="BM105" i="49"/>
  <c r="BL105" i="49"/>
  <c r="BN105" i="49"/>
  <c r="BI105" i="49"/>
  <c r="BH105" i="49"/>
  <c r="BG105" i="49"/>
  <c r="BL104" i="48"/>
  <c r="BI104" i="48"/>
  <c r="BH104" i="48"/>
  <c r="BG104" i="48"/>
  <c r="BM104" i="48"/>
  <c r="BN104" i="48"/>
  <c r="B106" i="49"/>
  <c r="BE106" i="49" s="1"/>
  <c r="C106" i="49"/>
  <c r="AB105" i="49"/>
  <c r="AU105" i="49"/>
  <c r="J105" i="49"/>
  <c r="U105" i="49"/>
  <c r="AJ105" i="49"/>
  <c r="X105" i="49"/>
  <c r="AX105" i="49"/>
  <c r="G105" i="49"/>
  <c r="BD105" i="49"/>
  <c r="AW105" i="49"/>
  <c r="AQ105" i="49"/>
  <c r="AC105" i="49"/>
  <c r="AZ105" i="49"/>
  <c r="N105" i="49"/>
  <c r="D105" i="49"/>
  <c r="S105" i="49"/>
  <c r="AD105" i="49"/>
  <c r="AI105" i="49"/>
  <c r="AM105" i="49"/>
  <c r="K105" i="49"/>
  <c r="BB105" i="49"/>
  <c r="I105" i="49"/>
  <c r="L105" i="49"/>
  <c r="AR105" i="49"/>
  <c r="R105" i="49"/>
  <c r="AO105" i="49"/>
  <c r="Y105" i="49"/>
  <c r="AK105" i="49"/>
  <c r="T105" i="49"/>
  <c r="AE105" i="49"/>
  <c r="AH105" i="49"/>
  <c r="E105" i="49"/>
  <c r="BC105" i="49"/>
  <c r="AY105" i="49"/>
  <c r="AT105" i="49"/>
  <c r="AG105" i="49"/>
  <c r="AV105" i="49"/>
  <c r="AP105" i="49"/>
  <c r="AA105" i="49"/>
  <c r="AF105" i="49"/>
  <c r="AS105" i="49"/>
  <c r="V105" i="49"/>
  <c r="AN105" i="49"/>
  <c r="W105" i="49"/>
  <c r="F105" i="49"/>
  <c r="AL105" i="49"/>
  <c r="M105" i="49"/>
  <c r="H105" i="49"/>
  <c r="Q105" i="49"/>
  <c r="BA105" i="49"/>
  <c r="O105" i="49"/>
  <c r="B105" i="48"/>
  <c r="BE105" i="48" s="1"/>
  <c r="C105" i="48"/>
  <c r="O104" i="48"/>
  <c r="N104" i="48"/>
  <c r="AW104" i="48"/>
  <c r="AR104" i="48"/>
  <c r="AM104" i="48"/>
  <c r="AI104" i="48"/>
  <c r="R104" i="48"/>
  <c r="AN104" i="48"/>
  <c r="K104" i="48"/>
  <c r="I104" i="48"/>
  <c r="BA104" i="48"/>
  <c r="L104" i="48"/>
  <c r="AP104" i="48"/>
  <c r="AC104" i="48"/>
  <c r="AS104" i="48"/>
  <c r="BD104" i="48"/>
  <c r="AZ104" i="48"/>
  <c r="D104" i="48"/>
  <c r="AT104" i="48"/>
  <c r="AF104" i="48"/>
  <c r="J104" i="48"/>
  <c r="AG104" i="48"/>
  <c r="F104" i="48"/>
  <c r="AD104" i="48"/>
  <c r="AL104" i="48"/>
  <c r="S104" i="48"/>
  <c r="V104" i="48"/>
  <c r="W104" i="48"/>
  <c r="E104" i="48"/>
  <c r="T104" i="48"/>
  <c r="H104" i="48"/>
  <c r="M104" i="48"/>
  <c r="AO104" i="48"/>
  <c r="U104" i="48"/>
  <c r="AE104" i="48"/>
  <c r="AA104" i="48"/>
  <c r="AB104" i="48"/>
  <c r="AV104" i="48"/>
  <c r="AK104" i="48"/>
  <c r="AH104" i="48"/>
  <c r="AX104" i="48"/>
  <c r="BC104" i="48"/>
  <c r="AU104" i="48"/>
  <c r="Q104" i="48"/>
  <c r="G104" i="48"/>
  <c r="AJ104" i="48"/>
  <c r="X104" i="48"/>
  <c r="AQ104" i="48"/>
  <c r="Y104" i="48"/>
  <c r="BB104" i="48"/>
  <c r="AY104" i="48"/>
  <c r="BJ106" i="49" l="1"/>
  <c r="BF106" i="49"/>
  <c r="BF105" i="48"/>
  <c r="BJ105" i="48"/>
  <c r="BI106" i="49"/>
  <c r="BH106" i="49"/>
  <c r="BG106" i="49"/>
  <c r="BN106" i="49"/>
  <c r="BM106" i="49"/>
  <c r="BL106" i="49"/>
  <c r="BI105" i="48"/>
  <c r="BH105" i="48"/>
  <c r="BG105" i="48"/>
  <c r="BN105" i="48"/>
  <c r="BM105" i="48"/>
  <c r="BL105" i="48"/>
  <c r="V106" i="49"/>
  <c r="BA106" i="49"/>
  <c r="Y106" i="49"/>
  <c r="AP106" i="49"/>
  <c r="BC106" i="49"/>
  <c r="AV106" i="49"/>
  <c r="W106" i="49"/>
  <c r="L106" i="49"/>
  <c r="G106" i="49"/>
  <c r="AC106" i="49"/>
  <c r="AW106" i="49"/>
  <c r="F106" i="49"/>
  <c r="AL106" i="49"/>
  <c r="AI106" i="49"/>
  <c r="AK106" i="49"/>
  <c r="AH106" i="49"/>
  <c r="X106" i="49"/>
  <c r="BB106" i="49"/>
  <c r="AR106" i="49"/>
  <c r="H106" i="49"/>
  <c r="AY106" i="49"/>
  <c r="AJ106" i="49"/>
  <c r="J106" i="49"/>
  <c r="AT106" i="49"/>
  <c r="AA106" i="49"/>
  <c r="AM106" i="49"/>
  <c r="R106" i="49"/>
  <c r="AX106" i="49"/>
  <c r="O106" i="49"/>
  <c r="E106" i="49"/>
  <c r="AO106" i="49"/>
  <c r="AS106" i="49"/>
  <c r="N106" i="49"/>
  <c r="AB106" i="49"/>
  <c r="AE106" i="49"/>
  <c r="AF106" i="49"/>
  <c r="BD106" i="49"/>
  <c r="AG106" i="49"/>
  <c r="D106" i="49"/>
  <c r="AZ106" i="49"/>
  <c r="AD106" i="49"/>
  <c r="U106" i="49"/>
  <c r="T106" i="49"/>
  <c r="S106" i="49"/>
  <c r="AN106" i="49"/>
  <c r="I106" i="49"/>
  <c r="K106" i="49"/>
  <c r="Q106" i="49"/>
  <c r="AU106" i="49"/>
  <c r="M106" i="49"/>
  <c r="AQ106" i="49"/>
  <c r="T105" i="48"/>
  <c r="AB105" i="48"/>
  <c r="H105" i="48"/>
  <c r="AF105" i="48"/>
  <c r="I105" i="48"/>
  <c r="AM105" i="48"/>
  <c r="Q105" i="48"/>
  <c r="AV105" i="48"/>
  <c r="BA105" i="48"/>
  <c r="E105" i="48"/>
  <c r="U105" i="48"/>
  <c r="AR105" i="48"/>
  <c r="F105" i="48"/>
  <c r="K105" i="48"/>
  <c r="BB105" i="48"/>
  <c r="AW105" i="48"/>
  <c r="AI105" i="48"/>
  <c r="L105" i="48"/>
  <c r="AE105" i="48"/>
  <c r="G105" i="48"/>
  <c r="AN105" i="48"/>
  <c r="AG105" i="48"/>
  <c r="BC105" i="48"/>
  <c r="S105" i="48"/>
  <c r="AQ105" i="48"/>
  <c r="AS105" i="48"/>
  <c r="AL105" i="48"/>
  <c r="O105" i="48"/>
  <c r="AX105" i="48"/>
  <c r="AH105" i="48"/>
  <c r="BD105" i="48"/>
  <c r="Y105" i="48"/>
  <c r="AP105" i="48"/>
  <c r="W105" i="48"/>
  <c r="AA105" i="48"/>
  <c r="AJ105" i="48"/>
  <c r="AC105" i="48"/>
  <c r="V105" i="48"/>
  <c r="D105" i="48"/>
  <c r="AK105" i="48"/>
  <c r="AT105" i="48"/>
  <c r="AD105" i="48"/>
  <c r="AY105" i="48"/>
  <c r="J105" i="48"/>
  <c r="X105" i="48"/>
  <c r="M105" i="48"/>
  <c r="AO105" i="48"/>
  <c r="R105" i="48"/>
  <c r="N105" i="48"/>
  <c r="AU105" i="48"/>
  <c r="AZ105" i="48"/>
  <c r="B106" i="48"/>
  <c r="BE106" i="48" s="1"/>
  <c r="C106" i="48"/>
  <c r="B107" i="49"/>
  <c r="BE107" i="49" s="1"/>
  <c r="C107" i="49"/>
  <c r="BJ107" i="49" l="1"/>
  <c r="BF107" i="49"/>
  <c r="BF106" i="48"/>
  <c r="BJ106" i="48"/>
  <c r="BG106" i="48"/>
  <c r="BN106" i="48"/>
  <c r="BM106" i="48"/>
  <c r="BI106" i="48"/>
  <c r="BL106" i="48"/>
  <c r="BH106" i="48"/>
  <c r="BI107" i="49"/>
  <c r="BH107" i="49"/>
  <c r="BG107" i="49"/>
  <c r="BN107" i="49"/>
  <c r="BM107" i="49"/>
  <c r="BL107" i="49"/>
  <c r="B108" i="49"/>
  <c r="BE108" i="49" s="1"/>
  <c r="C108" i="49"/>
  <c r="AG106" i="48"/>
  <c r="AQ106" i="48"/>
  <c r="AF106" i="48"/>
  <c r="AR106" i="48"/>
  <c r="L106" i="48"/>
  <c r="AK106" i="48"/>
  <c r="BC106" i="48"/>
  <c r="AV106" i="48"/>
  <c r="AO106" i="48"/>
  <c r="AU106" i="48"/>
  <c r="AW106" i="48"/>
  <c r="AC106" i="48"/>
  <c r="AH106" i="48"/>
  <c r="BB106" i="48"/>
  <c r="Y106" i="48"/>
  <c r="S106" i="48"/>
  <c r="J106" i="48"/>
  <c r="AI106" i="48"/>
  <c r="AZ106" i="48"/>
  <c r="G106" i="48"/>
  <c r="H106" i="48"/>
  <c r="M106" i="48"/>
  <c r="T106" i="48"/>
  <c r="BA106" i="48"/>
  <c r="BD106" i="48"/>
  <c r="AX106" i="48"/>
  <c r="AM106" i="48"/>
  <c r="O106" i="48"/>
  <c r="AP106" i="48"/>
  <c r="K106" i="48"/>
  <c r="AA106" i="48"/>
  <c r="U106" i="48"/>
  <c r="AY106" i="48"/>
  <c r="AN106" i="48"/>
  <c r="AE106" i="48"/>
  <c r="AL106" i="48"/>
  <c r="AS106" i="48"/>
  <c r="AT106" i="48"/>
  <c r="I106" i="48"/>
  <c r="AB106" i="48"/>
  <c r="X106" i="48"/>
  <c r="Q106" i="48"/>
  <c r="F106" i="48"/>
  <c r="R106" i="48"/>
  <c r="E106" i="48"/>
  <c r="V106" i="48"/>
  <c r="D106" i="48"/>
  <c r="W106" i="48"/>
  <c r="AJ106" i="48"/>
  <c r="AD106" i="48"/>
  <c r="N106" i="48"/>
  <c r="AR107" i="49"/>
  <c r="AL107" i="49"/>
  <c r="AW107" i="49"/>
  <c r="AX107" i="49"/>
  <c r="X107" i="49"/>
  <c r="K107" i="49"/>
  <c r="U107" i="49"/>
  <c r="AI107" i="49"/>
  <c r="L107" i="49"/>
  <c r="O107" i="49"/>
  <c r="T107" i="49"/>
  <c r="AE107" i="49"/>
  <c r="I107" i="49"/>
  <c r="D107" i="49"/>
  <c r="W107" i="49"/>
  <c r="AZ107" i="49"/>
  <c r="BD107" i="49"/>
  <c r="AO107" i="49"/>
  <c r="AA107" i="49"/>
  <c r="AJ107" i="49"/>
  <c r="AT107" i="49"/>
  <c r="S107" i="49"/>
  <c r="AY107" i="49"/>
  <c r="Y107" i="49"/>
  <c r="BC107" i="49"/>
  <c r="AV107" i="49"/>
  <c r="AF107" i="49"/>
  <c r="M107" i="49"/>
  <c r="AQ107" i="49"/>
  <c r="BB107" i="49"/>
  <c r="AM107" i="49"/>
  <c r="AS107" i="49"/>
  <c r="H107" i="49"/>
  <c r="AB107" i="49"/>
  <c r="AC107" i="49"/>
  <c r="F107" i="49"/>
  <c r="AK107" i="49"/>
  <c r="E107" i="49"/>
  <c r="J107" i="49"/>
  <c r="AG107" i="49"/>
  <c r="V107" i="49"/>
  <c r="BA107" i="49"/>
  <c r="AP107" i="49"/>
  <c r="AN107" i="49"/>
  <c r="AH107" i="49"/>
  <c r="N107" i="49"/>
  <c r="AD107" i="49"/>
  <c r="R107" i="49"/>
  <c r="G107" i="49"/>
  <c r="Q107" i="49"/>
  <c r="AU107" i="49"/>
  <c r="B107" i="48"/>
  <c r="BE107" i="48" s="1"/>
  <c r="C107" i="48"/>
  <c r="BJ108" i="49" l="1"/>
  <c r="BF108" i="49"/>
  <c r="BJ107" i="48"/>
  <c r="BF107" i="48"/>
  <c r="BM107" i="48"/>
  <c r="BN107" i="48"/>
  <c r="BL107" i="48"/>
  <c r="BG107" i="48"/>
  <c r="BI107" i="48"/>
  <c r="BH107" i="48"/>
  <c r="BG108" i="49"/>
  <c r="BN108" i="49"/>
  <c r="BM108" i="49"/>
  <c r="BL108" i="49"/>
  <c r="BH108" i="49"/>
  <c r="BI108" i="49"/>
  <c r="B108" i="48"/>
  <c r="BE108" i="48" s="1"/>
  <c r="C108" i="48"/>
  <c r="AB107" i="48"/>
  <c r="AM107" i="48"/>
  <c r="J107" i="48"/>
  <c r="AW107" i="48"/>
  <c r="AX107" i="48"/>
  <c r="AV107" i="48"/>
  <c r="S107" i="48"/>
  <c r="AL107" i="48"/>
  <c r="AJ107" i="48"/>
  <c r="BB107" i="48"/>
  <c r="N107" i="48"/>
  <c r="AI107" i="48"/>
  <c r="T107" i="48"/>
  <c r="AD107" i="48"/>
  <c r="W107" i="48"/>
  <c r="D107" i="48"/>
  <c r="AK107" i="48"/>
  <c r="M107" i="48"/>
  <c r="X107" i="48"/>
  <c r="Y107" i="48"/>
  <c r="Q107" i="48"/>
  <c r="O107" i="48"/>
  <c r="U107" i="48"/>
  <c r="F107" i="48"/>
  <c r="AR107" i="48"/>
  <c r="AP107" i="48"/>
  <c r="L107" i="48"/>
  <c r="AG107" i="48"/>
  <c r="AZ107" i="48"/>
  <c r="BA107" i="48"/>
  <c r="AE107" i="48"/>
  <c r="AC107" i="48"/>
  <c r="AY107" i="48"/>
  <c r="AF107" i="48"/>
  <c r="AO107" i="48"/>
  <c r="I107" i="48"/>
  <c r="AH107" i="48"/>
  <c r="G107" i="48"/>
  <c r="AT107" i="48"/>
  <c r="E107" i="48"/>
  <c r="V107" i="48"/>
  <c r="H107" i="48"/>
  <c r="AU107" i="48"/>
  <c r="AQ107" i="48"/>
  <c r="AS107" i="48"/>
  <c r="BC107" i="48"/>
  <c r="AA107" i="48"/>
  <c r="BD107" i="48"/>
  <c r="AN107" i="48"/>
  <c r="R107" i="48"/>
  <c r="K107" i="48"/>
  <c r="T108" i="49"/>
  <c r="O108" i="49"/>
  <c r="W108" i="49"/>
  <c r="Q108" i="49"/>
  <c r="AQ108" i="49"/>
  <c r="D108" i="49"/>
  <c r="AR108" i="49"/>
  <c r="AG108" i="49"/>
  <c r="L108" i="49"/>
  <c r="BC108" i="49"/>
  <c r="AS108" i="49"/>
  <c r="AX108" i="49"/>
  <c r="AD108" i="49"/>
  <c r="U108" i="49"/>
  <c r="AO108" i="49"/>
  <c r="BB108" i="49"/>
  <c r="Y108" i="49"/>
  <c r="BA108" i="49"/>
  <c r="X108" i="49"/>
  <c r="AA108" i="49"/>
  <c r="S108" i="49"/>
  <c r="AL108" i="49"/>
  <c r="AF108" i="49"/>
  <c r="AH108" i="49"/>
  <c r="J108" i="49"/>
  <c r="I108" i="49"/>
  <c r="V108" i="49"/>
  <c r="BD108" i="49"/>
  <c r="AE108" i="49"/>
  <c r="M108" i="49"/>
  <c r="AC108" i="49"/>
  <c r="AJ108" i="49"/>
  <c r="AY108" i="49"/>
  <c r="N108" i="49"/>
  <c r="G108" i="49"/>
  <c r="F108" i="49"/>
  <c r="AT108" i="49"/>
  <c r="AB108" i="49"/>
  <c r="AM108" i="49"/>
  <c r="H108" i="49"/>
  <c r="R108" i="49"/>
  <c r="K108" i="49"/>
  <c r="AU108" i="49"/>
  <c r="AP108" i="49"/>
  <c r="AN108" i="49"/>
  <c r="AV108" i="49"/>
  <c r="E108" i="49"/>
  <c r="AK108" i="49"/>
  <c r="AZ108" i="49"/>
  <c r="AI108" i="49"/>
  <c r="AW108" i="49"/>
  <c r="B109" i="49"/>
  <c r="BE109" i="49" s="1"/>
  <c r="C109" i="49"/>
  <c r="BJ108" i="48" l="1"/>
  <c r="BF108" i="48"/>
  <c r="BF109" i="49"/>
  <c r="BJ109" i="49"/>
  <c r="BM109" i="49"/>
  <c r="BL109" i="49"/>
  <c r="BI109" i="49"/>
  <c r="BN109" i="49"/>
  <c r="BH109" i="49"/>
  <c r="BG109" i="49"/>
  <c r="BI108" i="48"/>
  <c r="BH108" i="48"/>
  <c r="BG108" i="48"/>
  <c r="BN108" i="48"/>
  <c r="BM108" i="48"/>
  <c r="BL108" i="48"/>
  <c r="B110" i="49"/>
  <c r="BE110" i="49" s="1"/>
  <c r="C110" i="49"/>
  <c r="AZ109" i="49"/>
  <c r="AB109" i="49"/>
  <c r="AM109" i="49"/>
  <c r="AX109" i="49"/>
  <c r="AW109" i="49"/>
  <c r="AO109" i="49"/>
  <c r="AJ109" i="49"/>
  <c r="AL109" i="49"/>
  <c r="R109" i="49"/>
  <c r="I109" i="49"/>
  <c r="AK109" i="49"/>
  <c r="X109" i="49"/>
  <c r="BD109" i="49"/>
  <c r="AE109" i="49"/>
  <c r="BB109" i="49"/>
  <c r="D109" i="49"/>
  <c r="AG109" i="49"/>
  <c r="AY109" i="49"/>
  <c r="E109" i="49"/>
  <c r="AV109" i="49"/>
  <c r="F109" i="49"/>
  <c r="BC109" i="49"/>
  <c r="J109" i="49"/>
  <c r="T109" i="49"/>
  <c r="AS109" i="49"/>
  <c r="W109" i="49"/>
  <c r="AI109" i="49"/>
  <c r="L109" i="49"/>
  <c r="M109" i="49"/>
  <c r="AF109" i="49"/>
  <c r="BA109" i="49"/>
  <c r="U109" i="49"/>
  <c r="O109" i="49"/>
  <c r="AC109" i="49"/>
  <c r="AT109" i="49"/>
  <c r="AQ109" i="49"/>
  <c r="K109" i="49"/>
  <c r="AH109" i="49"/>
  <c r="AD109" i="49"/>
  <c r="N109" i="49"/>
  <c r="AR109" i="49"/>
  <c r="Q109" i="49"/>
  <c r="G109" i="49"/>
  <c r="Y109" i="49"/>
  <c r="H109" i="49"/>
  <c r="AN109" i="49"/>
  <c r="AU109" i="49"/>
  <c r="S109" i="49"/>
  <c r="AP109" i="49"/>
  <c r="AA109" i="49"/>
  <c r="V109" i="49"/>
  <c r="BC108" i="48"/>
  <c r="U108" i="48"/>
  <c r="AK108" i="48"/>
  <c r="AD108" i="48"/>
  <c r="K108" i="48"/>
  <c r="AH108" i="48"/>
  <c r="Y108" i="48"/>
  <c r="R108" i="48"/>
  <c r="AP108" i="48"/>
  <c r="E108" i="48"/>
  <c r="AT108" i="48"/>
  <c r="AS108" i="48"/>
  <c r="AN108" i="48"/>
  <c r="AX108" i="48"/>
  <c r="AB108" i="48"/>
  <c r="BD108" i="48"/>
  <c r="M108" i="48"/>
  <c r="AR108" i="48"/>
  <c r="L108" i="48"/>
  <c r="AZ108" i="48"/>
  <c r="I108" i="48"/>
  <c r="H108" i="48"/>
  <c r="O108" i="48"/>
  <c r="AG108" i="48"/>
  <c r="AC108" i="48"/>
  <c r="Q108" i="48"/>
  <c r="N108" i="48"/>
  <c r="S108" i="48"/>
  <c r="AM108" i="48"/>
  <c r="AE108" i="48"/>
  <c r="G108" i="48"/>
  <c r="F108" i="48"/>
  <c r="AI108" i="48"/>
  <c r="BB108" i="48"/>
  <c r="T108" i="48"/>
  <c r="AO108" i="48"/>
  <c r="W108" i="48"/>
  <c r="V108" i="48"/>
  <c r="AA108" i="48"/>
  <c r="D108" i="48"/>
  <c r="X108" i="48"/>
  <c r="AV108" i="48"/>
  <c r="AW108" i="48"/>
  <c r="AQ108" i="48"/>
  <c r="AL108" i="48"/>
  <c r="BA108" i="48"/>
  <c r="J108" i="48"/>
  <c r="AY108" i="48"/>
  <c r="AF108" i="48"/>
  <c r="AJ108" i="48"/>
  <c r="AU108" i="48"/>
  <c r="C109" i="48"/>
  <c r="B109" i="48"/>
  <c r="BE109" i="48" s="1"/>
  <c r="BF110" i="49" l="1"/>
  <c r="BJ110" i="49"/>
  <c r="BJ109" i="48"/>
  <c r="BF109" i="48"/>
  <c r="BI109" i="48"/>
  <c r="BH109" i="48"/>
  <c r="BM109" i="48"/>
  <c r="BG109" i="48"/>
  <c r="BN109" i="48"/>
  <c r="BL109" i="48"/>
  <c r="BL110" i="49"/>
  <c r="BI110" i="49"/>
  <c r="BH110" i="49"/>
  <c r="BG110" i="49"/>
  <c r="BN110" i="49"/>
  <c r="BM110" i="49"/>
  <c r="AN109" i="48"/>
  <c r="AC109" i="48"/>
  <c r="AX109" i="48"/>
  <c r="AT109" i="48"/>
  <c r="K109" i="48"/>
  <c r="AF109" i="48"/>
  <c r="AE109" i="48"/>
  <c r="AM109" i="48"/>
  <c r="N109" i="48"/>
  <c r="H109" i="48"/>
  <c r="AD109" i="48"/>
  <c r="S109" i="48"/>
  <c r="AJ109" i="48"/>
  <c r="AP109" i="48"/>
  <c r="AH109" i="48"/>
  <c r="BC109" i="48"/>
  <c r="BA109" i="48"/>
  <c r="U109" i="48"/>
  <c r="AS109" i="48"/>
  <c r="Y109" i="48"/>
  <c r="AR109" i="48"/>
  <c r="BD109" i="48"/>
  <c r="AZ109" i="48"/>
  <c r="E109" i="48"/>
  <c r="D109" i="48"/>
  <c r="Q109" i="48"/>
  <c r="AA109" i="48"/>
  <c r="AI109" i="48"/>
  <c r="V109" i="48"/>
  <c r="G109" i="48"/>
  <c r="AG109" i="48"/>
  <c r="AQ109" i="48"/>
  <c r="M109" i="48"/>
  <c r="AW109" i="48"/>
  <c r="X109" i="48"/>
  <c r="I109" i="48"/>
  <c r="W109" i="48"/>
  <c r="AV109" i="48"/>
  <c r="L109" i="48"/>
  <c r="AO109" i="48"/>
  <c r="AL109" i="48"/>
  <c r="J109" i="48"/>
  <c r="F109" i="48"/>
  <c r="AY109" i="48"/>
  <c r="AK109" i="48"/>
  <c r="AU109" i="48"/>
  <c r="T109" i="48"/>
  <c r="BB109" i="48"/>
  <c r="AB109" i="48"/>
  <c r="R109" i="48"/>
  <c r="O109" i="48"/>
  <c r="B111" i="49"/>
  <c r="BE111" i="49" s="1"/>
  <c r="C111" i="49"/>
  <c r="C110" i="48"/>
  <c r="B110" i="48"/>
  <c r="BE110" i="48" s="1"/>
  <c r="AI110" i="49"/>
  <c r="AO110" i="49"/>
  <c r="L110" i="49"/>
  <c r="I110" i="49"/>
  <c r="X110" i="49"/>
  <c r="G110" i="49"/>
  <c r="J110" i="49"/>
  <c r="F110" i="49"/>
  <c r="AU110" i="49"/>
  <c r="AQ110" i="49"/>
  <c r="D110" i="49"/>
  <c r="AR110" i="49"/>
  <c r="K110" i="49"/>
  <c r="M110" i="49"/>
  <c r="AZ110" i="49"/>
  <c r="E110" i="49"/>
  <c r="R110" i="49"/>
  <c r="BD110" i="49"/>
  <c r="N110" i="49"/>
  <c r="H110" i="49"/>
  <c r="AW110" i="49"/>
  <c r="T110" i="49"/>
  <c r="AG110" i="49"/>
  <c r="W110" i="49"/>
  <c r="AY110" i="49"/>
  <c r="AL110" i="49"/>
  <c r="S110" i="49"/>
  <c r="AM110" i="49"/>
  <c r="Y110" i="49"/>
  <c r="AX110" i="49"/>
  <c r="AJ110" i="49"/>
  <c r="BB110" i="49"/>
  <c r="AA110" i="49"/>
  <c r="AS110" i="49"/>
  <c r="Q110" i="49"/>
  <c r="AH110" i="49"/>
  <c r="AV110" i="49"/>
  <c r="AK110" i="49"/>
  <c r="AD110" i="49"/>
  <c r="U110" i="49"/>
  <c r="O110" i="49"/>
  <c r="AT110" i="49"/>
  <c r="AE110" i="49"/>
  <c r="BA110" i="49"/>
  <c r="BC110" i="49"/>
  <c r="V110" i="49"/>
  <c r="AN110" i="49"/>
  <c r="AP110" i="49"/>
  <c r="AB110" i="49"/>
  <c r="AC110" i="49"/>
  <c r="AF110" i="49"/>
  <c r="BJ110" i="48" l="1"/>
  <c r="BF110" i="48"/>
  <c r="BF111" i="49"/>
  <c r="BJ111" i="49"/>
  <c r="BG110" i="48"/>
  <c r="BN110" i="48"/>
  <c r="BH110" i="48"/>
  <c r="BM110" i="48"/>
  <c r="BI110" i="48"/>
  <c r="BL110" i="48"/>
  <c r="BI111" i="49"/>
  <c r="BH111" i="49"/>
  <c r="BG111" i="49"/>
  <c r="BN111" i="49"/>
  <c r="BM111" i="49"/>
  <c r="BL111" i="49"/>
  <c r="E111" i="49"/>
  <c r="AI111" i="49"/>
  <c r="R111" i="49"/>
  <c r="AL111" i="49"/>
  <c r="AD111" i="49"/>
  <c r="BA111" i="49"/>
  <c r="AW111" i="49"/>
  <c r="D111" i="49"/>
  <c r="Q111" i="49"/>
  <c r="F111" i="49"/>
  <c r="AH111" i="49"/>
  <c r="AF111" i="49"/>
  <c r="T111" i="49"/>
  <c r="G111" i="49"/>
  <c r="AQ111" i="49"/>
  <c r="J111" i="49"/>
  <c r="BC111" i="49"/>
  <c r="AM111" i="49"/>
  <c r="AX111" i="49"/>
  <c r="U111" i="49"/>
  <c r="L111" i="49"/>
  <c r="W111" i="49"/>
  <c r="AG111" i="49"/>
  <c r="AV111" i="49"/>
  <c r="AR111" i="49"/>
  <c r="BD111" i="49"/>
  <c r="AZ111" i="49"/>
  <c r="AK111" i="49"/>
  <c r="AP111" i="49"/>
  <c r="X111" i="49"/>
  <c r="M111" i="49"/>
  <c r="Y111" i="49"/>
  <c r="AY111" i="49"/>
  <c r="V111" i="49"/>
  <c r="AO111" i="49"/>
  <c r="H111" i="49"/>
  <c r="BB111" i="49"/>
  <c r="O111" i="49"/>
  <c r="AJ111" i="49"/>
  <c r="AE111" i="49"/>
  <c r="K111" i="49"/>
  <c r="AT111" i="49"/>
  <c r="AA111" i="49"/>
  <c r="AC111" i="49"/>
  <c r="AB111" i="49"/>
  <c r="N111" i="49"/>
  <c r="S111" i="49"/>
  <c r="AN111" i="49"/>
  <c r="AS111" i="49"/>
  <c r="AU111" i="49"/>
  <c r="I111" i="49"/>
  <c r="C112" i="49"/>
  <c r="B112" i="49"/>
  <c r="BE112" i="49" s="1"/>
  <c r="C111" i="48"/>
  <c r="B111" i="48"/>
  <c r="BE111" i="48" s="1"/>
  <c r="AL110" i="48"/>
  <c r="AS110" i="48"/>
  <c r="BA110" i="48"/>
  <c r="D110" i="48"/>
  <c r="AK110" i="48"/>
  <c r="AB110" i="48"/>
  <c r="K110" i="48"/>
  <c r="H110" i="48"/>
  <c r="AW110" i="48"/>
  <c r="AA110" i="48"/>
  <c r="AN110" i="48"/>
  <c r="AH110" i="48"/>
  <c r="AV110" i="48"/>
  <c r="T110" i="48"/>
  <c r="BC110" i="48"/>
  <c r="AZ110" i="48"/>
  <c r="AY110" i="48"/>
  <c r="BB110" i="48"/>
  <c r="BD110" i="48"/>
  <c r="AF110" i="48"/>
  <c r="AE110" i="48"/>
  <c r="AM110" i="48"/>
  <c r="N110" i="48"/>
  <c r="V110" i="48"/>
  <c r="AT110" i="48"/>
  <c r="R110" i="48"/>
  <c r="AO110" i="48"/>
  <c r="S110" i="48"/>
  <c r="E110" i="48"/>
  <c r="O110" i="48"/>
  <c r="U110" i="48"/>
  <c r="Y110" i="48"/>
  <c r="L110" i="48"/>
  <c r="AI110" i="48"/>
  <c r="X110" i="48"/>
  <c r="J110" i="48"/>
  <c r="AG110" i="48"/>
  <c r="M110" i="48"/>
  <c r="W110" i="48"/>
  <c r="G110" i="48"/>
  <c r="AC110" i="48"/>
  <c r="AQ110" i="48"/>
  <c r="AU110" i="48"/>
  <c r="Q110" i="48"/>
  <c r="AR110" i="48"/>
  <c r="F110" i="48"/>
  <c r="AD110" i="48"/>
  <c r="I110" i="48"/>
  <c r="AP110" i="48"/>
  <c r="AJ110" i="48"/>
  <c r="AX110" i="48"/>
  <c r="BF111" i="48" l="1"/>
  <c r="BJ111" i="48"/>
  <c r="BF112" i="49"/>
  <c r="BJ112" i="49"/>
  <c r="BM111" i="48"/>
  <c r="BL111" i="48"/>
  <c r="BG111" i="48"/>
  <c r="BI111" i="48"/>
  <c r="BH111" i="48"/>
  <c r="BN111" i="48"/>
  <c r="BG112" i="49"/>
  <c r="BN112" i="49"/>
  <c r="BM112" i="49"/>
  <c r="BH112" i="49"/>
  <c r="BL112" i="49"/>
  <c r="BI112" i="49"/>
  <c r="B113" i="49"/>
  <c r="BE113" i="49" s="1"/>
  <c r="C113" i="49"/>
  <c r="AT112" i="49"/>
  <c r="AO112" i="49"/>
  <c r="AC112" i="49"/>
  <c r="G112" i="49"/>
  <c r="E112" i="49"/>
  <c r="AI112" i="49"/>
  <c r="Y112" i="49"/>
  <c r="K112" i="49"/>
  <c r="F112" i="49"/>
  <c r="AP112" i="49"/>
  <c r="R112" i="49"/>
  <c r="I112" i="49"/>
  <c r="H112" i="49"/>
  <c r="BD112" i="49"/>
  <c r="AE112" i="49"/>
  <c r="W112" i="49"/>
  <c r="X112" i="49"/>
  <c r="AD112" i="49"/>
  <c r="AL112" i="49"/>
  <c r="AZ112" i="49"/>
  <c r="AY112" i="49"/>
  <c r="AU112" i="49"/>
  <c r="AW112" i="49"/>
  <c r="AK112" i="49"/>
  <c r="BB112" i="49"/>
  <c r="AX112" i="49"/>
  <c r="AR112" i="49"/>
  <c r="O112" i="49"/>
  <c r="Q112" i="49"/>
  <c r="BA112" i="49"/>
  <c r="AN112" i="49"/>
  <c r="M112" i="49"/>
  <c r="AB112" i="49"/>
  <c r="AV112" i="49"/>
  <c r="AG112" i="49"/>
  <c r="BC112" i="49"/>
  <c r="U112" i="49"/>
  <c r="AJ112" i="49"/>
  <c r="J112" i="49"/>
  <c r="AA112" i="49"/>
  <c r="L112" i="49"/>
  <c r="AM112" i="49"/>
  <c r="N112" i="49"/>
  <c r="AS112" i="49"/>
  <c r="D112" i="49"/>
  <c r="V112" i="49"/>
  <c r="AF112" i="49"/>
  <c r="AQ112" i="49"/>
  <c r="AH112" i="49"/>
  <c r="T112" i="49"/>
  <c r="S112" i="49"/>
  <c r="B112" i="48"/>
  <c r="BE112" i="48" s="1"/>
  <c r="C112" i="48"/>
  <c r="AN111" i="48"/>
  <c r="AE111" i="48"/>
  <c r="D111" i="48"/>
  <c r="O111" i="48"/>
  <c r="AG111" i="48"/>
  <c r="N111" i="48"/>
  <c r="R111" i="48"/>
  <c r="AA111" i="48"/>
  <c r="L111" i="48"/>
  <c r="AW111" i="48"/>
  <c r="F111" i="48"/>
  <c r="AV111" i="48"/>
  <c r="Y111" i="48"/>
  <c r="X111" i="48"/>
  <c r="AC111" i="48"/>
  <c r="BD111" i="48"/>
  <c r="S111" i="48"/>
  <c r="AP111" i="48"/>
  <c r="AJ111" i="48"/>
  <c r="BC111" i="48"/>
  <c r="AY111" i="48"/>
  <c r="K111" i="48"/>
  <c r="U111" i="48"/>
  <c r="H111" i="48"/>
  <c r="AT111" i="48"/>
  <c r="AD111" i="48"/>
  <c r="V111" i="48"/>
  <c r="AR111" i="48"/>
  <c r="G111" i="48"/>
  <c r="I111" i="48"/>
  <c r="AS111" i="48"/>
  <c r="M111" i="48"/>
  <c r="W111" i="48"/>
  <c r="E111" i="48"/>
  <c r="BA111" i="48"/>
  <c r="AU111" i="48"/>
  <c r="AM111" i="48"/>
  <c r="AQ111" i="48"/>
  <c r="AB111" i="48"/>
  <c r="AF111" i="48"/>
  <c r="AI111" i="48"/>
  <c r="AX111" i="48"/>
  <c r="AL111" i="48"/>
  <c r="J111" i="48"/>
  <c r="AZ111" i="48"/>
  <c r="BB111" i="48"/>
  <c r="AK111" i="48"/>
  <c r="T111" i="48"/>
  <c r="AO111" i="48"/>
  <c r="AH111" i="48"/>
  <c r="Q111" i="48"/>
  <c r="BF113" i="49" l="1"/>
  <c r="BJ113" i="49"/>
  <c r="BF112" i="48"/>
  <c r="BJ112" i="48"/>
  <c r="BM113" i="49"/>
  <c r="BL113" i="49"/>
  <c r="BI113" i="49"/>
  <c r="BH113" i="49"/>
  <c r="BG113" i="49"/>
  <c r="BN113" i="49"/>
  <c r="BI112" i="48"/>
  <c r="BG112" i="48"/>
  <c r="BH112" i="48"/>
  <c r="BL112" i="48"/>
  <c r="BN112" i="48"/>
  <c r="BM112" i="48"/>
  <c r="C114" i="49"/>
  <c r="B114" i="49"/>
  <c r="BE114" i="49" s="1"/>
  <c r="AU112" i="48"/>
  <c r="K112" i="48"/>
  <c r="AZ112" i="48"/>
  <c r="AA112" i="48"/>
  <c r="AO112" i="48"/>
  <c r="H112" i="48"/>
  <c r="E112" i="48"/>
  <c r="BB112" i="48"/>
  <c r="AC112" i="48"/>
  <c r="AW112" i="48"/>
  <c r="V112" i="48"/>
  <c r="F112" i="48"/>
  <c r="AG112" i="48"/>
  <c r="AX112" i="48"/>
  <c r="AS112" i="48"/>
  <c r="J112" i="48"/>
  <c r="G112" i="48"/>
  <c r="T112" i="48"/>
  <c r="O112" i="48"/>
  <c r="L112" i="48"/>
  <c r="U112" i="48"/>
  <c r="AH112" i="48"/>
  <c r="Q112" i="48"/>
  <c r="S112" i="48"/>
  <c r="AR112" i="48"/>
  <c r="Y112" i="48"/>
  <c r="BA112" i="48"/>
  <c r="AF112" i="48"/>
  <c r="AP112" i="48"/>
  <c r="AL112" i="48"/>
  <c r="AB112" i="48"/>
  <c r="R112" i="48"/>
  <c r="BD112" i="48"/>
  <c r="X112" i="48"/>
  <c r="BC112" i="48"/>
  <c r="AI112" i="48"/>
  <c r="I112" i="48"/>
  <c r="AJ112" i="48"/>
  <c r="AV112" i="48"/>
  <c r="AM112" i="48"/>
  <c r="D112" i="48"/>
  <c r="AT112" i="48"/>
  <c r="AE112" i="48"/>
  <c r="AN112" i="48"/>
  <c r="W112" i="48"/>
  <c r="AD112" i="48"/>
  <c r="M112" i="48"/>
  <c r="N112" i="48"/>
  <c r="AQ112" i="48"/>
  <c r="AY112" i="48"/>
  <c r="AK112" i="48"/>
  <c r="C113" i="48"/>
  <c r="B113" i="48"/>
  <c r="BE113" i="48" s="1"/>
  <c r="T113" i="49"/>
  <c r="AG113" i="49"/>
  <c r="L113" i="49"/>
  <c r="AV113" i="49"/>
  <c r="AO113" i="49"/>
  <c r="N113" i="49"/>
  <c r="AF113" i="49"/>
  <c r="D113" i="49"/>
  <c r="AM113" i="49"/>
  <c r="BA113" i="49"/>
  <c r="AL113" i="49"/>
  <c r="AK113" i="49"/>
  <c r="Q113" i="49"/>
  <c r="AI113" i="49"/>
  <c r="AP113" i="49"/>
  <c r="BD113" i="49"/>
  <c r="U113" i="49"/>
  <c r="O113" i="49"/>
  <c r="AX113" i="49"/>
  <c r="W113" i="49"/>
  <c r="X113" i="49"/>
  <c r="AZ113" i="49"/>
  <c r="AA113" i="49"/>
  <c r="H113" i="49"/>
  <c r="S113" i="49"/>
  <c r="AQ113" i="49"/>
  <c r="AT113" i="49"/>
  <c r="AH113" i="49"/>
  <c r="J113" i="49"/>
  <c r="V113" i="49"/>
  <c r="K113" i="49"/>
  <c r="AU113" i="49"/>
  <c r="AB113" i="49"/>
  <c r="E113" i="49"/>
  <c r="AD113" i="49"/>
  <c r="BB113" i="49"/>
  <c r="I113" i="49"/>
  <c r="AE113" i="49"/>
  <c r="AN113" i="49"/>
  <c r="R113" i="49"/>
  <c r="AR113" i="49"/>
  <c r="BC113" i="49"/>
  <c r="G113" i="49"/>
  <c r="AS113" i="49"/>
  <c r="AJ113" i="49"/>
  <c r="F113" i="49"/>
  <c r="AW113" i="49"/>
  <c r="AC113" i="49"/>
  <c r="Y113" i="49"/>
  <c r="AY113" i="49"/>
  <c r="M113" i="49"/>
  <c r="BJ114" i="49" l="1"/>
  <c r="BF114" i="49"/>
  <c r="BF113" i="48"/>
  <c r="BJ113" i="48"/>
  <c r="BI113" i="48"/>
  <c r="BH113" i="48"/>
  <c r="BG113" i="48"/>
  <c r="BM113" i="48"/>
  <c r="BN113" i="48"/>
  <c r="BL113" i="48"/>
  <c r="BM114" i="49"/>
  <c r="BI114" i="49"/>
  <c r="BH114" i="49"/>
  <c r="BG114" i="49"/>
  <c r="BL114" i="49"/>
  <c r="BN114" i="49"/>
  <c r="C115" i="49"/>
  <c r="B115" i="49"/>
  <c r="BE115" i="49" s="1"/>
  <c r="AV114" i="49"/>
  <c r="AW114" i="49"/>
  <c r="AF114" i="49"/>
  <c r="AC114" i="49"/>
  <c r="AM114" i="49"/>
  <c r="Y114" i="49"/>
  <c r="AX114" i="49"/>
  <c r="G114" i="49"/>
  <c r="L114" i="49"/>
  <c r="AG114" i="49"/>
  <c r="O114" i="49"/>
  <c r="AS114" i="49"/>
  <c r="I114" i="49"/>
  <c r="AH114" i="49"/>
  <c r="W114" i="49"/>
  <c r="S114" i="49"/>
  <c r="AT114" i="49"/>
  <c r="AB114" i="49"/>
  <c r="AD114" i="49"/>
  <c r="BD114" i="49"/>
  <c r="D114" i="49"/>
  <c r="K114" i="49"/>
  <c r="V114" i="49"/>
  <c r="U114" i="49"/>
  <c r="AK114" i="49"/>
  <c r="BC114" i="49"/>
  <c r="T114" i="49"/>
  <c r="AL114" i="49"/>
  <c r="N114" i="49"/>
  <c r="AU114" i="49"/>
  <c r="AN114" i="49"/>
  <c r="E114" i="49"/>
  <c r="R114" i="49"/>
  <c r="AO114" i="49"/>
  <c r="AE114" i="49"/>
  <c r="H114" i="49"/>
  <c r="AJ114" i="49"/>
  <c r="BB114" i="49"/>
  <c r="AZ114" i="49"/>
  <c r="X114" i="49"/>
  <c r="AP114" i="49"/>
  <c r="Q114" i="49"/>
  <c r="J114" i="49"/>
  <c r="F114" i="49"/>
  <c r="AR114" i="49"/>
  <c r="AA114" i="49"/>
  <c r="BA114" i="49"/>
  <c r="AI114" i="49"/>
  <c r="AY114" i="49"/>
  <c r="M114" i="49"/>
  <c r="AQ114" i="49"/>
  <c r="B114" i="48"/>
  <c r="BE114" i="48" s="1"/>
  <c r="C114" i="48"/>
  <c r="AK113" i="48"/>
  <c r="N113" i="48"/>
  <c r="AG113" i="48"/>
  <c r="AU113" i="48"/>
  <c r="K113" i="48"/>
  <c r="AO113" i="48"/>
  <c r="V113" i="48"/>
  <c r="O113" i="48"/>
  <c r="L113" i="48"/>
  <c r="AW113" i="48"/>
  <c r="AF113" i="48"/>
  <c r="F113" i="48"/>
  <c r="Q113" i="48"/>
  <c r="S113" i="48"/>
  <c r="AN113" i="48"/>
  <c r="AX113" i="48"/>
  <c r="AY113" i="48"/>
  <c r="AC113" i="48"/>
  <c r="E113" i="48"/>
  <c r="W113" i="48"/>
  <c r="AQ113" i="48"/>
  <c r="AD113" i="48"/>
  <c r="J113" i="48"/>
  <c r="AA113" i="48"/>
  <c r="R113" i="48"/>
  <c r="AS113" i="48"/>
  <c r="AH113" i="48"/>
  <c r="G113" i="48"/>
  <c r="AR113" i="48"/>
  <c r="AP113" i="48"/>
  <c r="BC113" i="48"/>
  <c r="AZ113" i="48"/>
  <c r="I113" i="48"/>
  <c r="AL113" i="48"/>
  <c r="H113" i="48"/>
  <c r="M113" i="48"/>
  <c r="AB113" i="48"/>
  <c r="U113" i="48"/>
  <c r="BA113" i="48"/>
  <c r="AJ113" i="48"/>
  <c r="AI113" i="48"/>
  <c r="T113" i="48"/>
  <c r="D113" i="48"/>
  <c r="BD113" i="48"/>
  <c r="AV113" i="48"/>
  <c r="AE113" i="48"/>
  <c r="Y113" i="48"/>
  <c r="AT113" i="48"/>
  <c r="AM113" i="48"/>
  <c r="BB113" i="48"/>
  <c r="X113" i="48"/>
  <c r="BJ115" i="49" l="1"/>
  <c r="BF115" i="49"/>
  <c r="BF114" i="48"/>
  <c r="BJ114" i="48"/>
  <c r="BI115" i="49"/>
  <c r="BH115" i="49"/>
  <c r="BG115" i="49"/>
  <c r="BN115" i="49"/>
  <c r="BM115" i="49"/>
  <c r="BL115" i="49"/>
  <c r="BG114" i="48"/>
  <c r="BN114" i="48"/>
  <c r="BM114" i="48"/>
  <c r="BL114" i="48"/>
  <c r="BI114" i="48"/>
  <c r="BH114" i="48"/>
  <c r="AO115" i="49"/>
  <c r="M115" i="49"/>
  <c r="BC115" i="49"/>
  <c r="Q115" i="49"/>
  <c r="BD115" i="49"/>
  <c r="N115" i="49"/>
  <c r="AF115" i="49"/>
  <c r="G115" i="49"/>
  <c r="BA115" i="49"/>
  <c r="AT115" i="49"/>
  <c r="R115" i="49"/>
  <c r="J115" i="49"/>
  <c r="AQ115" i="49"/>
  <c r="U115" i="49"/>
  <c r="H115" i="49"/>
  <c r="AB115" i="49"/>
  <c r="K115" i="49"/>
  <c r="AX115" i="49"/>
  <c r="AW115" i="49"/>
  <c r="AM115" i="49"/>
  <c r="AG115" i="49"/>
  <c r="AP115" i="49"/>
  <c r="AN115" i="49"/>
  <c r="F115" i="49"/>
  <c r="L115" i="49"/>
  <c r="AR115" i="49"/>
  <c r="AY115" i="49"/>
  <c r="I115" i="49"/>
  <c r="AL115" i="49"/>
  <c r="AS115" i="49"/>
  <c r="AZ115" i="49"/>
  <c r="AJ115" i="49"/>
  <c r="T115" i="49"/>
  <c r="Y115" i="49"/>
  <c r="AU115" i="49"/>
  <c r="AK115" i="49"/>
  <c r="BB115" i="49"/>
  <c r="S115" i="49"/>
  <c r="AC115" i="49"/>
  <c r="O115" i="49"/>
  <c r="AV115" i="49"/>
  <c r="AE115" i="49"/>
  <c r="W115" i="49"/>
  <c r="X115" i="49"/>
  <c r="AI115" i="49"/>
  <c r="AA115" i="49"/>
  <c r="D115" i="49"/>
  <c r="AD115" i="49"/>
  <c r="V115" i="49"/>
  <c r="E115" i="49"/>
  <c r="AH115" i="49"/>
  <c r="AN114" i="48"/>
  <c r="R114" i="48"/>
  <c r="Y114" i="48"/>
  <c r="AF114" i="48"/>
  <c r="V114" i="48"/>
  <c r="AZ114" i="48"/>
  <c r="BB114" i="48"/>
  <c r="AD114" i="48"/>
  <c r="AS114" i="48"/>
  <c r="O114" i="48"/>
  <c r="AP114" i="48"/>
  <c r="AC114" i="48"/>
  <c r="BC114" i="48"/>
  <c r="AK114" i="48"/>
  <c r="W114" i="48"/>
  <c r="AT114" i="48"/>
  <c r="H114" i="48"/>
  <c r="G114" i="48"/>
  <c r="AX114" i="48"/>
  <c r="AO114" i="48"/>
  <c r="AL114" i="48"/>
  <c r="AA114" i="48"/>
  <c r="AG114" i="48"/>
  <c r="AM114" i="48"/>
  <c r="BD114" i="48"/>
  <c r="AQ114" i="48"/>
  <c r="X114" i="48"/>
  <c r="T114" i="48"/>
  <c r="I114" i="48"/>
  <c r="AI114" i="48"/>
  <c r="AB114" i="48"/>
  <c r="AE114" i="48"/>
  <c r="S114" i="48"/>
  <c r="N114" i="48"/>
  <c r="AV114" i="48"/>
  <c r="AU114" i="48"/>
  <c r="L114" i="48"/>
  <c r="F114" i="48"/>
  <c r="Q114" i="48"/>
  <c r="AR114" i="48"/>
  <c r="AH114" i="48"/>
  <c r="AW114" i="48"/>
  <c r="U114" i="48"/>
  <c r="AJ114" i="48"/>
  <c r="AY114" i="48"/>
  <c r="K114" i="48"/>
  <c r="D114" i="48"/>
  <c r="E114" i="48"/>
  <c r="M114" i="48"/>
  <c r="BA114" i="48"/>
  <c r="J114" i="48"/>
  <c r="B115" i="48"/>
  <c r="BE115" i="48" s="1"/>
  <c r="C115" i="48"/>
  <c r="BJ115" i="48" l="1"/>
  <c r="BF115" i="48"/>
  <c r="BM115" i="48"/>
  <c r="BL115" i="48"/>
  <c r="BI115" i="48"/>
  <c r="BG115" i="48"/>
  <c r="BN115" i="48"/>
  <c r="BH115" i="48"/>
  <c r="T115" i="48"/>
  <c r="BB115" i="48"/>
  <c r="N115" i="48"/>
  <c r="AL115" i="48"/>
  <c r="BD115" i="48"/>
  <c r="D115" i="48"/>
  <c r="F115" i="48"/>
  <c r="E115" i="48"/>
  <c r="O115" i="48"/>
  <c r="AP115" i="48"/>
  <c r="AB115" i="48"/>
  <c r="AS115" i="48"/>
  <c r="J115" i="48"/>
  <c r="AW115" i="48"/>
  <c r="G115" i="48"/>
  <c r="V115" i="48"/>
  <c r="Q115" i="48"/>
  <c r="AC115" i="48"/>
  <c r="K115" i="48"/>
  <c r="AM115" i="48"/>
  <c r="AX115" i="48"/>
  <c r="L115" i="48"/>
  <c r="AJ115" i="48"/>
  <c r="AY115" i="48"/>
  <c r="U115" i="48"/>
  <c r="X115" i="48"/>
  <c r="M115" i="48"/>
  <c r="AR115" i="48"/>
  <c r="AV115" i="48"/>
  <c r="S115" i="48"/>
  <c r="BC115" i="48"/>
  <c r="AF115" i="48"/>
  <c r="R115" i="48"/>
  <c r="AK115" i="48"/>
  <c r="W115" i="48"/>
  <c r="AA115" i="48"/>
  <c r="AQ115" i="48"/>
  <c r="AU115" i="48"/>
  <c r="AO115" i="48"/>
  <c r="AT115" i="48"/>
  <c r="I115" i="48"/>
  <c r="BA115" i="48"/>
  <c r="AH115" i="48"/>
  <c r="AN115" i="48"/>
  <c r="AG115" i="48"/>
  <c r="AZ115" i="48"/>
  <c r="AE115" i="48"/>
  <c r="H115" i="48"/>
  <c r="Y115" i="48"/>
  <c r="AD115" i="48"/>
  <c r="AI115" i="48"/>
</calcChain>
</file>

<file path=xl/sharedStrings.xml><?xml version="1.0" encoding="utf-8"?>
<sst xmlns="http://schemas.openxmlformats.org/spreadsheetml/2006/main" count="351" uniqueCount="155">
  <si>
    <t>DATOS</t>
  </si>
  <si>
    <t>Nombre del titular</t>
  </si>
  <si>
    <t>Edad Cumplida</t>
  </si>
  <si>
    <t>Nombre del Cónyuge</t>
  </si>
  <si>
    <t>Edad cumplida hijo (1):</t>
  </si>
  <si>
    <t>Edad cumplida hijo (2):</t>
  </si>
  <si>
    <t>Edad cumplida hijo (3):</t>
  </si>
  <si>
    <t>Edad cumplida hijo (4):</t>
  </si>
  <si>
    <t>Edad cumplida hijo (5):</t>
  </si>
  <si>
    <t>Edad cumplida hijo (6):</t>
  </si>
  <si>
    <t>Padre</t>
  </si>
  <si>
    <t>Si</t>
  </si>
  <si>
    <t>Edad</t>
  </si>
  <si>
    <t>Datos</t>
  </si>
  <si>
    <t>Total</t>
  </si>
  <si>
    <t>EDAD</t>
  </si>
  <si>
    <t>Contado</t>
  </si>
  <si>
    <t>CONTADO</t>
  </si>
  <si>
    <t>No</t>
  </si>
  <si>
    <t>Subtotal</t>
  </si>
  <si>
    <t>TARJETA</t>
  </si>
  <si>
    <t>*Podrán ser elegibles dependientes hasta cuarto grado de consanguinidad o segundo de afinidad</t>
  </si>
  <si>
    <t>CREDITO</t>
  </si>
  <si>
    <t>Movimiento</t>
  </si>
  <si>
    <t>Tasa</t>
  </si>
  <si>
    <t>Factor</t>
  </si>
  <si>
    <t>Termino</t>
  </si>
  <si>
    <t>Sexo</t>
  </si>
  <si>
    <t>Suma Asegurada</t>
  </si>
  <si>
    <t>Minimo:</t>
  </si>
  <si>
    <t>Devolucion de Primas</t>
  </si>
  <si>
    <t>Fumador</t>
  </si>
  <si>
    <t>Forma de Pago</t>
  </si>
  <si>
    <t>DIFERIDO</t>
  </si>
  <si>
    <t>DOCE MESES</t>
  </si>
  <si>
    <t>SEIS MESES</t>
  </si>
  <si>
    <t>TRES MESES</t>
  </si>
  <si>
    <t>Fin de Año</t>
  </si>
  <si>
    <t>Edad al Final</t>
  </si>
  <si>
    <t>Edad Emision</t>
  </si>
  <si>
    <t>Tasa Base</t>
  </si>
  <si>
    <t>Tasa Retorno</t>
  </si>
  <si>
    <t>Diferencia</t>
  </si>
  <si>
    <t>Tasa Total</t>
  </si>
  <si>
    <t>Prima</t>
  </si>
  <si>
    <t>Prima Devolucion</t>
  </si>
  <si>
    <t>Prima Total</t>
  </si>
  <si>
    <t>Super. Bancos.</t>
  </si>
  <si>
    <t>Seg. Camp</t>
  </si>
  <si>
    <t>Cargos Adm.</t>
  </si>
  <si>
    <t>Otros Cargos</t>
  </si>
  <si>
    <t>IVA</t>
  </si>
  <si>
    <t>Total Diferido</t>
  </si>
  <si>
    <t>BMI del Ecuador Compañía de Seguros de Vida S.A.</t>
  </si>
  <si>
    <t>Una Ilustración de Seguro de Vida</t>
  </si>
  <si>
    <t>Una Póliza de Seguro a Término Renovable y  No Convertible</t>
  </si>
  <si>
    <t>Preparado para:</t>
  </si>
  <si>
    <t>SUMA ASEGURADA INICIAL:</t>
  </si>
  <si>
    <t>$</t>
  </si>
  <si>
    <t>PRIMA NETA:</t>
  </si>
  <si>
    <t>CONTRIBUCION SBS:</t>
  </si>
  <si>
    <t>CONTRIBUCION SEGURO CAMPESINO:</t>
  </si>
  <si>
    <t>SUBTOTAL:</t>
  </si>
  <si>
    <t>I.V.A.:</t>
  </si>
  <si>
    <t>TOTAL</t>
  </si>
  <si>
    <t>Cuota mensual</t>
  </si>
  <si>
    <t>Cuota trimestral</t>
  </si>
  <si>
    <t>Cuota semestral</t>
  </si>
  <si>
    <t>Página 1 de 3</t>
  </si>
  <si>
    <t>Final Año</t>
  </si>
  <si>
    <t>Contribución Anual</t>
  </si>
  <si>
    <t>Proteccion</t>
  </si>
  <si>
    <t>*A estos valores se deben incluir los Impuestos de Ley</t>
  </si>
  <si>
    <t>ESTO ES UNA ILUSTRACION, NO UN CONTRATO</t>
  </si>
  <si>
    <t>ESTA ILUSTRACION NO ES VALIDA SIN TODAS LAS PAGINAS</t>
  </si>
  <si>
    <t>Página 2 de 3</t>
  </si>
  <si>
    <t>Primas Pagadas</t>
  </si>
  <si>
    <t>Protección</t>
  </si>
  <si>
    <t>*********************** FIRMA ES REQUERIDA ***********************</t>
  </si>
  <si>
    <t>Yo he recibido una copia de esta lustración</t>
  </si>
  <si>
    <t>Solicitante</t>
  </si>
  <si>
    <t>Fecha</t>
  </si>
  <si>
    <t>Yo certifico que esta ilustración ha sido presentada y entregada al solicitante. Yo no he</t>
  </si>
  <si>
    <t>hecho ninguna representación contradictoria con esta ilustración</t>
  </si>
  <si>
    <t>Esta oferta tiene validez 30 días a partir de la fecha de cotización</t>
  </si>
  <si>
    <t>Página 3 de 3</t>
  </si>
  <si>
    <t>Tabla Subnormal:</t>
  </si>
  <si>
    <t>Termino:</t>
  </si>
  <si>
    <t>Sexo:</t>
  </si>
  <si>
    <t>Masculino</t>
  </si>
  <si>
    <t>Suma Asegurada:</t>
  </si>
  <si>
    <t>Anual</t>
  </si>
  <si>
    <t>Femenino</t>
  </si>
  <si>
    <t>Devolución de Primas:</t>
  </si>
  <si>
    <t>Tarifa:</t>
  </si>
  <si>
    <t>No fumador</t>
  </si>
  <si>
    <t>Edad Titular:</t>
  </si>
  <si>
    <t>Seguro de Vida suscrito por BMI del Ecuador Compañía de Seguros de Vida S.A.</t>
  </si>
  <si>
    <t>ESTA ILUSTRACION FUE ESPECIFICAMENTE DISEÑADA PARA SER USADA UNICAMENTE EN LA REPUBLICA DEL ECUADOR</t>
  </si>
  <si>
    <t>FORMAS DE PAGO</t>
  </si>
  <si>
    <t>SEXO</t>
  </si>
  <si>
    <t>OFFSET</t>
  </si>
  <si>
    <t>LOGICO</t>
  </si>
  <si>
    <t>TERMINO</t>
  </si>
  <si>
    <t>FUMADOR</t>
  </si>
  <si>
    <t>Rubros</t>
  </si>
  <si>
    <t>Alias</t>
  </si>
  <si>
    <t>Valor</t>
  </si>
  <si>
    <t>AÑO</t>
  </si>
  <si>
    <t>FORMA PAGO</t>
  </si>
  <si>
    <t>factorSubnormal</t>
  </si>
  <si>
    <t>SI</t>
  </si>
  <si>
    <t>Semestral</t>
  </si>
  <si>
    <t>NO</t>
  </si>
  <si>
    <t>No Fumador</t>
  </si>
  <si>
    <t>Super Bancos</t>
  </si>
  <si>
    <t>SUPBAN</t>
  </si>
  <si>
    <t>Credito</t>
  </si>
  <si>
    <t>Trimestral</t>
  </si>
  <si>
    <t>Seguro Campesino</t>
  </si>
  <si>
    <t>SEGCAM</t>
  </si>
  <si>
    <t>Limite Maximo</t>
  </si>
  <si>
    <t>EDADMAX</t>
  </si>
  <si>
    <t>Incrementos Diferido</t>
  </si>
  <si>
    <t>ENCDIF</t>
  </si>
  <si>
    <t>Gastos Adicionales</t>
  </si>
  <si>
    <t>GADM</t>
  </si>
  <si>
    <t>Edad Minima Emision</t>
  </si>
  <si>
    <t>MINEEDAD</t>
  </si>
  <si>
    <t>Edad Maxima Emision</t>
  </si>
  <si>
    <t>MAXEEDAD</t>
  </si>
  <si>
    <t>Tarifa Minima</t>
  </si>
  <si>
    <t>TARMIN</t>
  </si>
  <si>
    <t xml:space="preserve">Suma Minima </t>
  </si>
  <si>
    <t>SUMMIN</t>
  </si>
  <si>
    <t>Limite Minimo</t>
  </si>
  <si>
    <t>LIMMIN</t>
  </si>
  <si>
    <t>Gastos Administrativos</t>
  </si>
  <si>
    <t>OTRCC</t>
  </si>
  <si>
    <t>OTRCD</t>
  </si>
  <si>
    <t>Basico</t>
  </si>
  <si>
    <t>Retorno</t>
  </si>
  <si>
    <t>DIFERIDO ESPECIAL</t>
  </si>
  <si>
    <t>Diferido Especial</t>
  </si>
  <si>
    <t>ENCDIFESP</t>
  </si>
  <si>
    <t>Incrementos Diferido Especial</t>
  </si>
  <si>
    <t>DIFERIDO ESPECIAL*</t>
  </si>
  <si>
    <r>
      <rPr>
        <b/>
        <sz val="11"/>
        <rFont val="Calibri"/>
        <family val="2"/>
        <scheme val="minor"/>
      </rPr>
      <t>*Diferido Especial Tarjeta de Crédito:</t>
    </r>
    <r>
      <rPr>
        <sz val="11"/>
        <rFont val="Calibri"/>
        <family val="2"/>
        <scheme val="minor"/>
      </rPr>
      <t xml:space="preserve"> Aplica para pagos diferidos sin intereses con tarjetas de crédito a través de voucher:
A 3,6,9 y 12 meses: Diners, Discover, Visa y Mastercard Banco Pichincha.
A 3,6 y 12 meses: Visa y Mastercard Banco Produbanco, Banco Amazonas S.A., Banco Bolivariano, Banco de Machala S.A., Banco Internacional, Banco Solidario S.A.,Cooperativa JEP</t>
    </r>
  </si>
  <si>
    <t>Representante de la Agencia Asesora Productora de Seguros</t>
  </si>
  <si>
    <t>COSTA</t>
  </si>
  <si>
    <t>SIERRA / AUSTRO</t>
  </si>
  <si>
    <t>V3. Abril 2025</t>
  </si>
  <si>
    <t>Miguel Rossignoli</t>
  </si>
  <si>
    <t>Sonia Cevallos</t>
  </si>
  <si>
    <t>OTRDIFESP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</si>
</sst>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5" formatCode="_ &quot;$&quot;* #,##0.00_ ;_ &quot;$&quot;* \-#,##0.00_ ;_ &quot;$&quot;* &quot;-&quot;??_ ;_ @_ "/>
    <numFmt numFmtId="166" formatCode="_ * #,##0.00_ ;_ * \-#,##0.00_ ;_ * &quot;-&quot;??_ ;_ @_ "/>
    <numFmt numFmtId="167" formatCode="_(&quot;$&quot;\ * #,##0.00_);_(&quot;$&quot;\ * \(#,##0.00\);_(&quot;$&quot;\ * &quot;-&quot;??_);_(@_)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&quot;$&quot;\ #,##0.00"/>
    <numFmt numFmtId="171" formatCode="_ [$€-2]\ * #,##0.00_ ;_ [$€-2]\ * \-#,##0.00_ ;_ [$€-2]\ * &quot;-&quot;??_ "/>
    <numFmt numFmtId="173" formatCode="&quot;$&quot;\ #,##0"/>
    <numFmt numFmtId="174" formatCode="0\ &quot;años&quot;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#,##0.00"/>
  </numFmts>
  <fonts count="67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Helv"/>
    </font>
    <font>
      <b/>
      <sz val="8"/>
      <name val="Helv"/>
    </font>
    <font>
      <b/>
      <sz val="8"/>
      <color indexed="9"/>
      <name val="Helv"/>
    </font>
    <font>
      <sz val="10"/>
      <name val="Helvetica"/>
    </font>
    <font>
      <sz val="7"/>
      <color indexed="9"/>
      <name val="Helv"/>
    </font>
    <font>
      <sz val="7"/>
      <name val="Helv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Helvetica"/>
    </font>
    <font>
      <sz val="10"/>
      <color theme="1" tint="0.249977111117893"/>
      <name val="Helvetica"/>
    </font>
    <font>
      <b/>
      <sz val="10"/>
      <color theme="1" tint="0.249977111117893"/>
      <name val="Helvetica"/>
    </font>
    <font>
      <sz val="13"/>
      <color theme="0"/>
      <name val="Helvetica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rgb="FFFF0000"/>
      <name val="Helvetica"/>
    </font>
    <font>
      <b/>
      <sz val="9"/>
      <name val="Helvetica"/>
    </font>
    <font>
      <b/>
      <sz val="9"/>
      <color theme="1" tint="0.249977111117893"/>
      <name val="Helvetica"/>
    </font>
    <font>
      <sz val="10"/>
      <color theme="1"/>
      <name val="Tahoma"/>
      <family val="2"/>
    </font>
    <font>
      <b/>
      <sz val="18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183B69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52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2" fillId="3" borderId="0" applyNumberFormat="0" applyBorder="0" applyAlignment="0" applyProtection="0"/>
    <xf numFmtId="0" fontId="30" fillId="47" borderId="0" applyNumberFormat="0" applyBorder="0" applyAlignment="0" applyProtection="0"/>
    <xf numFmtId="0" fontId="7" fillId="20" borderId="1" applyNumberFormat="0" applyAlignment="0" applyProtection="0"/>
    <xf numFmtId="0" fontId="31" fillId="48" borderId="45" applyNumberFormat="0" applyAlignment="0" applyProtection="0"/>
    <xf numFmtId="0" fontId="32" fillId="49" borderId="46" applyNumberFormat="0" applyAlignment="0" applyProtection="0"/>
    <xf numFmtId="0" fontId="33" fillId="0" borderId="47" applyNumberFormat="0" applyFill="0" applyAlignment="0" applyProtection="0"/>
    <xf numFmtId="0" fontId="8" fillId="21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5" borderId="0" applyNumberFormat="0" applyBorder="0" applyAlignment="0" applyProtection="0"/>
    <xf numFmtId="0" fontId="35" fillId="56" borderId="45" applyNumberFormat="0" applyAlignment="0" applyProtection="0"/>
    <xf numFmtId="171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6" fillId="57" borderId="0" applyNumberFormat="0" applyBorder="0" applyAlignment="0" applyProtection="0"/>
    <xf numFmtId="0" fontId="11" fillId="7" borderId="1" applyNumberFormat="0" applyAlignment="0" applyProtection="0"/>
    <xf numFmtId="0" fontId="9" fillId="0" borderId="3" applyNumberFormat="0" applyFill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38" fillId="58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4" fillId="0" borderId="0"/>
    <xf numFmtId="0" fontId="3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1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28" fillId="0" borderId="0"/>
    <xf numFmtId="0" fontId="37" fillId="0" borderId="0"/>
    <xf numFmtId="0" fontId="28" fillId="59" borderId="48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14" fillId="20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48" borderId="4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50" applyNumberFormat="0" applyFill="0" applyAlignment="0" applyProtection="0"/>
    <xf numFmtId="0" fontId="34" fillId="0" borderId="51" applyNumberFormat="0" applyFill="0" applyAlignment="0" applyProtection="0"/>
    <xf numFmtId="0" fontId="44" fillId="0" borderId="52" applyNumberFormat="0" applyFill="0" applyAlignment="0" applyProtection="0"/>
    <xf numFmtId="0" fontId="20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" fillId="21" borderId="2" applyNumberFormat="0" applyAlignment="0" applyProtection="0"/>
    <xf numFmtId="17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" fillId="0" borderId="0"/>
    <xf numFmtId="0" fontId="21" fillId="0" borderId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0" fillId="0" borderId="9" applyNumberFormat="0" applyFill="0" applyAlignment="0" applyProtection="0"/>
    <xf numFmtId="165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30">
    <xf numFmtId="0" fontId="0" fillId="0" borderId="0" xfId="0"/>
    <xf numFmtId="0" fontId="29" fillId="0" borderId="0" xfId="0" applyFont="1"/>
    <xf numFmtId="0" fontId="0" fillId="0" borderId="0" xfId="0" applyProtection="1"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45" fillId="0" borderId="0" xfId="233" applyFont="1"/>
    <xf numFmtId="0" fontId="45" fillId="0" borderId="0" xfId="233" applyFont="1" applyAlignment="1">
      <alignment horizontal="center"/>
    </xf>
    <xf numFmtId="0" fontId="45" fillId="0" borderId="0" xfId="233" applyFont="1" applyAlignment="1">
      <alignment horizontal="left"/>
    </xf>
    <xf numFmtId="0" fontId="46" fillId="0" borderId="0" xfId="233" applyFont="1"/>
    <xf numFmtId="0" fontId="45" fillId="0" borderId="0" xfId="233" applyFont="1" applyAlignment="1">
      <alignment horizontal="right"/>
    </xf>
    <xf numFmtId="4" fontId="45" fillId="0" borderId="0" xfId="233" applyNumberFormat="1" applyFont="1"/>
    <xf numFmtId="0" fontId="47" fillId="0" borderId="0" xfId="233" applyFont="1"/>
    <xf numFmtId="0" fontId="49" fillId="0" borderId="0" xfId="233" applyFont="1"/>
    <xf numFmtId="0" fontId="23" fillId="0" borderId="0" xfId="233" applyFont="1" applyAlignment="1">
      <alignment horizontal="right"/>
    </xf>
    <xf numFmtId="0" fontId="22" fillId="0" borderId="0" xfId="233" applyFont="1"/>
    <xf numFmtId="0" fontId="22" fillId="0" borderId="14" xfId="233" applyFont="1" applyBorder="1"/>
    <xf numFmtId="0" fontId="23" fillId="0" borderId="0" xfId="233" applyFont="1"/>
    <xf numFmtId="0" fontId="24" fillId="27" borderId="14" xfId="233" applyFont="1" applyFill="1" applyBorder="1"/>
    <xf numFmtId="0" fontId="22" fillId="26" borderId="14" xfId="233" applyFont="1" applyFill="1" applyBorder="1"/>
    <xf numFmtId="0" fontId="24" fillId="27" borderId="15" xfId="233" applyFont="1" applyFill="1" applyBorder="1"/>
    <xf numFmtId="2" fontId="22" fillId="0" borderId="25" xfId="233" applyNumberFormat="1" applyFont="1" applyBorder="1"/>
    <xf numFmtId="2" fontId="22" fillId="0" borderId="14" xfId="233" applyNumberFormat="1" applyFont="1" applyBorder="1"/>
    <xf numFmtId="2" fontId="22" fillId="0" borderId="26" xfId="233" applyNumberFormat="1" applyFont="1" applyBorder="1"/>
    <xf numFmtId="2" fontId="22" fillId="0" borderId="27" xfId="233" applyNumberFormat="1" applyFont="1" applyBorder="1"/>
    <xf numFmtId="2" fontId="22" fillId="0" borderId="29" xfId="233" applyNumberFormat="1" applyFont="1" applyBorder="1"/>
    <xf numFmtId="2" fontId="22" fillId="0" borderId="0" xfId="233" applyNumberFormat="1" applyFont="1"/>
    <xf numFmtId="2" fontId="51" fillId="24" borderId="0" xfId="0" applyNumberFormat="1" applyFont="1" applyFill="1" applyAlignment="1">
      <alignment horizontal="center"/>
    </xf>
    <xf numFmtId="170" fontId="52" fillId="25" borderId="0" xfId="0" applyNumberFormat="1" applyFont="1" applyFill="1" applyAlignment="1">
      <alignment horizontal="center"/>
    </xf>
    <xf numFmtId="170" fontId="53" fillId="24" borderId="0" xfId="0" applyNumberFormat="1" applyFont="1" applyFill="1" applyAlignment="1">
      <alignment horizontal="center"/>
    </xf>
    <xf numFmtId="0" fontId="50" fillId="0" borderId="0" xfId="233" applyFont="1" applyAlignment="1">
      <alignment horizontal="center"/>
    </xf>
    <xf numFmtId="0" fontId="54" fillId="0" borderId="0" xfId="0" applyFont="1"/>
    <xf numFmtId="0" fontId="25" fillId="0" borderId="0" xfId="0" applyFont="1"/>
    <xf numFmtId="0" fontId="55" fillId="0" borderId="0" xfId="0" applyFont="1" applyProtection="1">
      <protection hidden="1"/>
    </xf>
    <xf numFmtId="0" fontId="55" fillId="60" borderId="53" xfId="0" applyFont="1" applyFill="1" applyBorder="1" applyAlignment="1" applyProtection="1">
      <alignment horizontal="center"/>
      <protection locked="0"/>
    </xf>
    <xf numFmtId="0" fontId="55" fillId="0" borderId="55" xfId="0" applyFont="1" applyBorder="1" applyAlignment="1" applyProtection="1">
      <alignment horizontal="center"/>
      <protection hidden="1"/>
    </xf>
    <xf numFmtId="0" fontId="55" fillId="60" borderId="54" xfId="0" applyFont="1" applyFill="1" applyBorder="1" applyAlignment="1" applyProtection="1">
      <alignment horizontal="center"/>
      <protection locked="0"/>
    </xf>
    <xf numFmtId="0" fontId="25" fillId="0" borderId="0" xfId="0" applyFont="1" applyProtection="1">
      <protection hidden="1"/>
    </xf>
    <xf numFmtId="0" fontId="5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55" fillId="0" borderId="0" xfId="0" applyFont="1" applyAlignment="1" applyProtection="1">
      <alignment horizontal="center" vertical="center" wrapText="1"/>
      <protection hidden="1"/>
    </xf>
    <xf numFmtId="0" fontId="26" fillId="28" borderId="14" xfId="233" applyFont="1" applyFill="1" applyBorder="1"/>
    <xf numFmtId="0" fontId="27" fillId="0" borderId="0" xfId="233" applyFont="1"/>
    <xf numFmtId="0" fontId="26" fillId="28" borderId="16" xfId="233" applyFont="1" applyFill="1" applyBorder="1"/>
    <xf numFmtId="0" fontId="26" fillId="28" borderId="0" xfId="233" applyFont="1" applyFill="1"/>
    <xf numFmtId="0" fontId="27" fillId="0" borderId="14" xfId="233" applyFont="1" applyBorder="1"/>
    <xf numFmtId="10" fontId="27" fillId="0" borderId="14" xfId="233" applyNumberFormat="1" applyFont="1" applyBorder="1"/>
    <xf numFmtId="170" fontId="27" fillId="0" borderId="14" xfId="233" applyNumberFormat="1" applyFont="1" applyBorder="1"/>
    <xf numFmtId="0" fontId="22" fillId="0" borderId="0" xfId="233" applyFont="1" applyAlignment="1">
      <alignment horizontal="center"/>
    </xf>
    <xf numFmtId="0" fontId="22" fillId="0" borderId="30" xfId="233" applyFont="1" applyBorder="1" applyAlignment="1">
      <alignment horizontal="center"/>
    </xf>
    <xf numFmtId="0" fontId="22" fillId="0" borderId="31" xfId="233" applyFont="1" applyBorder="1" applyAlignment="1">
      <alignment horizontal="center"/>
    </xf>
    <xf numFmtId="0" fontId="22" fillId="0" borderId="29" xfId="233" applyFont="1" applyBorder="1" applyAlignment="1">
      <alignment horizontal="center"/>
    </xf>
    <xf numFmtId="0" fontId="22" fillId="0" borderId="28" xfId="233" applyFont="1" applyBorder="1" applyAlignment="1">
      <alignment horizontal="center"/>
    </xf>
    <xf numFmtId="0" fontId="22" fillId="0" borderId="27" xfId="233" applyFont="1" applyBorder="1" applyAlignment="1">
      <alignment horizontal="center"/>
    </xf>
    <xf numFmtId="0" fontId="22" fillId="0" borderId="32" xfId="233" applyFont="1" applyBorder="1" applyAlignment="1">
      <alignment horizontal="center"/>
    </xf>
    <xf numFmtId="0" fontId="22" fillId="0" borderId="22" xfId="233" applyFont="1" applyBorder="1" applyAlignment="1">
      <alignment horizontal="center"/>
    </xf>
    <xf numFmtId="0" fontId="22" fillId="0" borderId="23" xfId="233" applyFont="1" applyBorder="1" applyAlignment="1">
      <alignment horizontal="center"/>
    </xf>
    <xf numFmtId="2" fontId="22" fillId="0" borderId="33" xfId="233" applyNumberFormat="1" applyFont="1" applyBorder="1" applyAlignment="1">
      <alignment horizontal="center"/>
    </xf>
    <xf numFmtId="2" fontId="22" fillId="0" borderId="21" xfId="233" applyNumberFormat="1" applyFont="1" applyBorder="1" applyAlignment="1">
      <alignment horizontal="center"/>
    </xf>
    <xf numFmtId="2" fontId="22" fillId="0" borderId="23" xfId="233" applyNumberFormat="1" applyFont="1" applyBorder="1" applyAlignment="1">
      <alignment horizontal="center"/>
    </xf>
    <xf numFmtId="2" fontId="22" fillId="0" borderId="22" xfId="233" applyNumberFormat="1" applyFont="1" applyBorder="1" applyAlignment="1">
      <alignment horizontal="center"/>
    </xf>
    <xf numFmtId="2" fontId="22" fillId="0" borderId="0" xfId="233" applyNumberFormat="1" applyFont="1" applyAlignment="1">
      <alignment horizontal="center"/>
    </xf>
    <xf numFmtId="0" fontId="22" fillId="0" borderId="25" xfId="233" applyFont="1" applyBorder="1" applyAlignment="1">
      <alignment horizontal="center"/>
    </xf>
    <xf numFmtId="0" fontId="22" fillId="0" borderId="26" xfId="233" applyFont="1" applyBorder="1" applyAlignment="1">
      <alignment horizontal="center"/>
    </xf>
    <xf numFmtId="2" fontId="22" fillId="0" borderId="18" xfId="233" applyNumberFormat="1" applyFont="1" applyBorder="1" applyAlignment="1">
      <alignment horizontal="center"/>
    </xf>
    <xf numFmtId="2" fontId="22" fillId="0" borderId="14" xfId="233" applyNumberFormat="1" applyFont="1" applyBorder="1" applyAlignment="1">
      <alignment horizontal="center"/>
    </xf>
    <xf numFmtId="2" fontId="22" fillId="0" borderId="26" xfId="233" applyNumberFormat="1" applyFont="1" applyBorder="1" applyAlignment="1">
      <alignment horizontal="center"/>
    </xf>
    <xf numFmtId="2" fontId="22" fillId="0" borderId="25" xfId="233" applyNumberFormat="1" applyFont="1" applyBorder="1" applyAlignment="1">
      <alignment horizontal="center"/>
    </xf>
    <xf numFmtId="0" fontId="22" fillId="0" borderId="14" xfId="233" applyFont="1" applyBorder="1" applyAlignment="1">
      <alignment horizontal="center"/>
    </xf>
    <xf numFmtId="2" fontId="22" fillId="0" borderId="34" xfId="233" applyNumberFormat="1" applyFont="1" applyBorder="1" applyAlignment="1">
      <alignment horizontal="center"/>
    </xf>
    <xf numFmtId="2" fontId="22" fillId="0" borderId="27" xfId="233" applyNumberFormat="1" applyFont="1" applyBorder="1" applyAlignment="1">
      <alignment horizontal="center"/>
    </xf>
    <xf numFmtId="2" fontId="22" fillId="0" borderId="32" xfId="233" applyNumberFormat="1" applyFont="1" applyBorder="1" applyAlignment="1">
      <alignment horizontal="center"/>
    </xf>
    <xf numFmtId="2" fontId="22" fillId="0" borderId="29" xfId="233" applyNumberFormat="1" applyFont="1" applyBorder="1" applyAlignment="1">
      <alignment horizontal="center"/>
    </xf>
    <xf numFmtId="0" fontId="55" fillId="0" borderId="19" xfId="0" applyFont="1" applyBorder="1" applyProtection="1">
      <protection hidden="1"/>
    </xf>
    <xf numFmtId="0" fontId="55" fillId="0" borderId="20" xfId="0" applyFont="1" applyBorder="1" applyAlignment="1" applyProtection="1">
      <alignment vertical="center"/>
      <protection hidden="1"/>
    </xf>
    <xf numFmtId="0" fontId="56" fillId="0" borderId="0" xfId="0" applyFont="1" applyProtection="1">
      <protection hidden="1"/>
    </xf>
    <xf numFmtId="0" fontId="55" fillId="0" borderId="0" xfId="0" applyFont="1" applyAlignment="1" applyProtection="1">
      <alignment horizontal="center"/>
      <protection hidden="1"/>
    </xf>
    <xf numFmtId="0" fontId="55" fillId="0" borderId="0" xfId="0" applyFont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55" fillId="0" borderId="20" xfId="0" applyFont="1" applyBorder="1" applyProtection="1">
      <protection hidden="1"/>
    </xf>
    <xf numFmtId="0" fontId="55" fillId="0" borderId="24" xfId="0" applyFont="1" applyBorder="1" applyProtection="1">
      <protection hidden="1"/>
    </xf>
    <xf numFmtId="0" fontId="25" fillId="0" borderId="35" xfId="0" applyFont="1" applyBorder="1" applyProtection="1">
      <protection hidden="1"/>
    </xf>
    <xf numFmtId="0" fontId="25" fillId="0" borderId="35" xfId="0" applyFont="1" applyBorder="1" applyAlignment="1" applyProtection="1">
      <alignment horizontal="center"/>
      <protection hidden="1"/>
    </xf>
    <xf numFmtId="0" fontId="55" fillId="0" borderId="35" xfId="0" applyFont="1" applyBorder="1" applyProtection="1">
      <protection hidden="1"/>
    </xf>
    <xf numFmtId="0" fontId="55" fillId="0" borderId="33" xfId="0" applyFont="1" applyBorder="1" applyProtection="1">
      <protection hidden="1"/>
    </xf>
    <xf numFmtId="0" fontId="54" fillId="60" borderId="0" xfId="0" applyFont="1" applyFill="1"/>
    <xf numFmtId="0" fontId="25" fillId="60" borderId="0" xfId="0" applyFont="1" applyFill="1"/>
    <xf numFmtId="0" fontId="25" fillId="60" borderId="0" xfId="0" applyFont="1" applyFill="1" applyAlignment="1">
      <alignment horizontal="center"/>
    </xf>
    <xf numFmtId="0" fontId="55" fillId="60" borderId="0" xfId="0" applyFont="1" applyFill="1" applyProtection="1">
      <protection hidden="1"/>
    </xf>
    <xf numFmtId="0" fontId="56" fillId="60" borderId="0" xfId="0" applyFont="1" applyFill="1" applyAlignment="1" applyProtection="1">
      <alignment vertical="center"/>
      <protection hidden="1"/>
    </xf>
    <xf numFmtId="0" fontId="64" fillId="0" borderId="0" xfId="0" applyFont="1" applyProtection="1">
      <protection hidden="1"/>
    </xf>
    <xf numFmtId="0" fontId="56" fillId="0" borderId="20" xfId="0" applyFont="1" applyBorder="1" applyProtection="1">
      <protection hidden="1"/>
    </xf>
    <xf numFmtId="0" fontId="40" fillId="0" borderId="0" xfId="0" applyFont="1" applyProtection="1">
      <protection hidden="1"/>
    </xf>
    <xf numFmtId="0" fontId="49" fillId="0" borderId="0" xfId="233" applyFont="1" applyAlignment="1">
      <alignment horizontal="center"/>
    </xf>
    <xf numFmtId="0" fontId="58" fillId="0" borderId="0" xfId="233" applyFont="1" applyAlignment="1">
      <alignment horizontal="center"/>
    </xf>
    <xf numFmtId="0" fontId="45" fillId="0" borderId="41" xfId="233" applyFont="1" applyBorder="1"/>
    <xf numFmtId="0" fontId="45" fillId="0" borderId="41" xfId="233" applyFont="1" applyBorder="1" applyAlignment="1">
      <alignment horizontal="right"/>
    </xf>
    <xf numFmtId="170" fontId="48" fillId="0" borderId="0" xfId="233" applyNumberFormat="1" applyFont="1"/>
    <xf numFmtId="165" fontId="45" fillId="0" borderId="0" xfId="350" applyFont="1"/>
    <xf numFmtId="0" fontId="22" fillId="0" borderId="25" xfId="233" applyFont="1" applyBorder="1"/>
    <xf numFmtId="0" fontId="22" fillId="0" borderId="26" xfId="233" applyFont="1" applyBorder="1"/>
    <xf numFmtId="2" fontId="22" fillId="0" borderId="12" xfId="233" applyNumberFormat="1" applyFont="1" applyBorder="1"/>
    <xf numFmtId="2" fontId="22" fillId="0" borderId="10" xfId="233" applyNumberFormat="1" applyFont="1" applyBorder="1"/>
    <xf numFmtId="2" fontId="22" fillId="0" borderId="13" xfId="233" applyNumberFormat="1" applyFont="1" applyBorder="1"/>
    <xf numFmtId="2" fontId="22" fillId="0" borderId="60" xfId="233" applyNumberFormat="1" applyFont="1" applyBorder="1"/>
    <xf numFmtId="2" fontId="22" fillId="0" borderId="11" xfId="233" applyNumberFormat="1" applyFont="1" applyBorder="1"/>
    <xf numFmtId="0" fontId="22" fillId="0" borderId="30" xfId="233" applyFont="1" applyBorder="1"/>
    <xf numFmtId="0" fontId="22" fillId="0" borderId="31" xfId="233" applyFont="1" applyBorder="1"/>
    <xf numFmtId="0" fontId="24" fillId="27" borderId="31" xfId="233" applyFont="1" applyFill="1" applyBorder="1"/>
    <xf numFmtId="0" fontId="22" fillId="26" borderId="31" xfId="233" applyFont="1" applyFill="1" applyBorder="1"/>
    <xf numFmtId="0" fontId="24" fillId="27" borderId="44" xfId="233" applyFont="1" applyFill="1" applyBorder="1"/>
    <xf numFmtId="0" fontId="24" fillId="27" borderId="26" xfId="233" applyFont="1" applyFill="1" applyBorder="1"/>
    <xf numFmtId="0" fontId="22" fillId="0" borderId="29" xfId="233" applyFont="1" applyBorder="1"/>
    <xf numFmtId="0" fontId="22" fillId="0" borderId="27" xfId="233" applyFont="1" applyBorder="1"/>
    <xf numFmtId="0" fontId="24" fillId="27" borderId="27" xfId="233" applyFont="1" applyFill="1" applyBorder="1"/>
    <xf numFmtId="0" fontId="22" fillId="26" borderId="27" xfId="233" applyFont="1" applyFill="1" applyBorder="1"/>
    <xf numFmtId="0" fontId="24" fillId="27" borderId="32" xfId="233" applyFont="1" applyFill="1" applyBorder="1"/>
    <xf numFmtId="0" fontId="22" fillId="0" borderId="60" xfId="233" applyFont="1" applyBorder="1"/>
    <xf numFmtId="0" fontId="22" fillId="0" borderId="15" xfId="233" applyFont="1" applyBorder="1"/>
    <xf numFmtId="0" fontId="22" fillId="0" borderId="32" xfId="233" applyFont="1" applyBorder="1"/>
    <xf numFmtId="2" fontId="22" fillId="0" borderId="32" xfId="233" applyNumberFormat="1" applyFont="1" applyBorder="1"/>
    <xf numFmtId="170" fontId="53" fillId="64" borderId="0" xfId="0" applyNumberFormat="1" applyFont="1" applyFill="1" applyAlignment="1">
      <alignment horizontal="center"/>
    </xf>
    <xf numFmtId="166" fontId="45" fillId="0" borderId="0" xfId="350" applyNumberFormat="1" applyFont="1"/>
    <xf numFmtId="166" fontId="45" fillId="0" borderId="0" xfId="350" applyNumberFormat="1" applyFont="1" applyAlignment="1">
      <alignment horizontal="right"/>
    </xf>
    <xf numFmtId="170" fontId="48" fillId="61" borderId="0" xfId="233" applyNumberFormat="1" applyFont="1" applyFill="1"/>
    <xf numFmtId="0" fontId="45" fillId="0" borderId="0" xfId="233" applyFont="1" applyAlignment="1">
      <alignment vertical="center" wrapText="1"/>
    </xf>
    <xf numFmtId="170" fontId="48" fillId="60" borderId="0" xfId="233" applyNumberFormat="1" applyFont="1" applyFill="1"/>
    <xf numFmtId="0" fontId="49" fillId="60" borderId="0" xfId="233" applyFont="1" applyFill="1" applyAlignment="1">
      <alignment horizontal="left"/>
    </xf>
    <xf numFmtId="0" fontId="49" fillId="61" borderId="0" xfId="233" applyFont="1" applyFill="1" applyAlignment="1">
      <alignment horizontal="center"/>
    </xf>
    <xf numFmtId="0" fontId="45" fillId="61" borderId="0" xfId="233" applyFont="1" applyFill="1"/>
    <xf numFmtId="0" fontId="50" fillId="0" borderId="0" xfId="233" applyFont="1"/>
    <xf numFmtId="165" fontId="45" fillId="61" borderId="0" xfId="350" applyFont="1" applyFill="1"/>
    <xf numFmtId="166" fontId="45" fillId="61" borderId="0" xfId="350" applyNumberFormat="1" applyFont="1" applyFill="1"/>
    <xf numFmtId="165" fontId="46" fillId="66" borderId="0" xfId="350" applyFont="1" applyFill="1"/>
    <xf numFmtId="166" fontId="46" fillId="66" borderId="0" xfId="350" applyNumberFormat="1" applyFont="1" applyFill="1"/>
    <xf numFmtId="0" fontId="32" fillId="65" borderId="0" xfId="233" applyFont="1" applyFill="1" applyAlignment="1">
      <alignment horizontal="center"/>
    </xf>
    <xf numFmtId="0" fontId="49" fillId="0" borderId="0" xfId="233" applyFont="1" applyAlignment="1">
      <alignment vertical="center" wrapText="1"/>
    </xf>
    <xf numFmtId="0" fontId="55" fillId="63" borderId="54" xfId="0" applyFont="1" applyFill="1" applyBorder="1" applyAlignment="1" applyProtection="1">
      <alignment horizontal="center" vertical="center"/>
      <protection locked="0"/>
    </xf>
    <xf numFmtId="0" fontId="55" fillId="63" borderId="56" xfId="0" applyFont="1" applyFill="1" applyBorder="1" applyAlignment="1" applyProtection="1">
      <alignment horizontal="center"/>
      <protection locked="0"/>
    </xf>
    <xf numFmtId="0" fontId="45" fillId="67" borderId="0" xfId="233" applyFont="1" applyFill="1"/>
    <xf numFmtId="0" fontId="54" fillId="0" borderId="19" xfId="0" applyFont="1" applyBorder="1" applyProtection="1">
      <protection hidden="1"/>
    </xf>
    <xf numFmtId="0" fontId="45" fillId="68" borderId="0" xfId="233" applyFont="1" applyFill="1"/>
    <xf numFmtId="170" fontId="22" fillId="0" borderId="0" xfId="233" applyNumberFormat="1" applyFont="1"/>
    <xf numFmtId="177" fontId="22" fillId="0" borderId="0" xfId="233" applyNumberFormat="1" applyFont="1"/>
    <xf numFmtId="9" fontId="22" fillId="0" borderId="0" xfId="351" applyFont="1"/>
    <xf numFmtId="0" fontId="56" fillId="0" borderId="0" xfId="0" applyFont="1" applyAlignment="1" applyProtection="1">
      <alignment horizontal="left" vertical="center" wrapText="1"/>
      <protection hidden="1"/>
    </xf>
    <xf numFmtId="0" fontId="63" fillId="63" borderId="54" xfId="0" applyFont="1" applyFill="1" applyBorder="1" applyAlignment="1" applyProtection="1">
      <alignment horizontal="center" vertical="center"/>
      <protection hidden="1"/>
    </xf>
    <xf numFmtId="0" fontId="55" fillId="60" borderId="57" xfId="0" applyFont="1" applyFill="1" applyBorder="1" applyAlignment="1" applyProtection="1">
      <alignment horizontal="center"/>
      <protection hidden="1"/>
    </xf>
    <xf numFmtId="0" fontId="55" fillId="60" borderId="58" xfId="0" applyFont="1" applyFill="1" applyBorder="1" applyAlignment="1" applyProtection="1">
      <alignment horizontal="center"/>
      <protection hidden="1"/>
    </xf>
    <xf numFmtId="0" fontId="55" fillId="62" borderId="17" xfId="0" applyFont="1" applyFill="1" applyBorder="1" applyAlignment="1" applyProtection="1">
      <alignment horizontal="center"/>
      <protection hidden="1"/>
    </xf>
    <xf numFmtId="0" fontId="55" fillId="62" borderId="38" xfId="0" applyFont="1" applyFill="1" applyBorder="1" applyAlignment="1" applyProtection="1">
      <alignment horizontal="center"/>
      <protection hidden="1"/>
    </xf>
    <xf numFmtId="0" fontId="55" fillId="62" borderId="20" xfId="0" applyFont="1" applyFill="1" applyBorder="1" applyAlignment="1" applyProtection="1">
      <alignment horizontal="center"/>
      <protection hidden="1"/>
    </xf>
    <xf numFmtId="0" fontId="55" fillId="62" borderId="0" xfId="0" applyFont="1" applyFill="1" applyAlignment="1" applyProtection="1">
      <alignment horizontal="center"/>
      <protection hidden="1"/>
    </xf>
    <xf numFmtId="0" fontId="55" fillId="62" borderId="24" xfId="0" applyFont="1" applyFill="1" applyBorder="1" applyAlignment="1" applyProtection="1">
      <alignment horizontal="center"/>
      <protection hidden="1"/>
    </xf>
    <xf numFmtId="0" fontId="55" fillId="62" borderId="35" xfId="0" applyFont="1" applyFill="1" applyBorder="1" applyAlignment="1" applyProtection="1">
      <alignment horizontal="center"/>
      <protection hidden="1"/>
    </xf>
    <xf numFmtId="0" fontId="55" fillId="60" borderId="54" xfId="0" applyFont="1" applyFill="1" applyBorder="1" applyAlignment="1">
      <alignment horizontal="center" vertical="center"/>
    </xf>
    <xf numFmtId="0" fontId="57" fillId="62" borderId="38" xfId="0" applyFont="1" applyFill="1" applyBorder="1" applyAlignment="1" applyProtection="1">
      <alignment horizontal="center" vertical="center"/>
      <protection hidden="1"/>
    </xf>
    <xf numFmtId="0" fontId="57" fillId="62" borderId="39" xfId="0" applyFont="1" applyFill="1" applyBorder="1" applyAlignment="1" applyProtection="1">
      <alignment horizontal="center" vertical="center"/>
      <protection hidden="1"/>
    </xf>
    <xf numFmtId="0" fontId="57" fillId="62" borderId="0" xfId="0" applyFont="1" applyFill="1" applyAlignment="1" applyProtection="1">
      <alignment horizontal="center" vertical="center"/>
      <protection hidden="1"/>
    </xf>
    <xf numFmtId="0" fontId="57" fillId="62" borderId="19" xfId="0" applyFont="1" applyFill="1" applyBorder="1" applyAlignment="1" applyProtection="1">
      <alignment horizontal="center" vertical="center"/>
      <protection hidden="1"/>
    </xf>
    <xf numFmtId="0" fontId="62" fillId="62" borderId="38" xfId="0" applyFont="1" applyFill="1" applyBorder="1" applyAlignment="1" applyProtection="1">
      <alignment horizontal="left" vertical="center"/>
      <protection hidden="1"/>
    </xf>
    <xf numFmtId="0" fontId="62" fillId="62" borderId="0" xfId="0" applyFont="1" applyFill="1" applyAlignment="1" applyProtection="1">
      <alignment horizontal="left" vertical="center"/>
      <protection hidden="1"/>
    </xf>
    <xf numFmtId="0" fontId="62" fillId="62" borderId="35" xfId="0" applyFont="1" applyFill="1" applyBorder="1" applyAlignment="1" applyProtection="1">
      <alignment horizontal="left" vertical="center"/>
      <protection hidden="1"/>
    </xf>
    <xf numFmtId="0" fontId="56" fillId="0" borderId="0" xfId="0" applyFont="1" applyAlignment="1" applyProtection="1">
      <alignment horizontal="center" wrapText="1"/>
      <protection hidden="1"/>
    </xf>
    <xf numFmtId="0" fontId="56" fillId="0" borderId="19" xfId="0" applyFont="1" applyBorder="1" applyAlignment="1" applyProtection="1">
      <alignment horizontal="center" wrapText="1"/>
      <protection hidden="1"/>
    </xf>
    <xf numFmtId="174" fontId="55" fillId="60" borderId="54" xfId="0" applyNumberFormat="1" applyFont="1" applyFill="1" applyBorder="1" applyAlignment="1" applyProtection="1">
      <alignment horizontal="center" vertical="center"/>
      <protection locked="0"/>
    </xf>
    <xf numFmtId="0" fontId="56" fillId="63" borderId="54" xfId="0" applyFont="1" applyFill="1" applyBorder="1" applyAlignment="1" applyProtection="1">
      <alignment horizontal="left" vertical="center" wrapText="1"/>
      <protection hidden="1"/>
    </xf>
    <xf numFmtId="0" fontId="55" fillId="60" borderId="54" xfId="0" applyFont="1" applyFill="1" applyBorder="1" applyAlignment="1" applyProtection="1">
      <alignment horizontal="center" vertical="center"/>
      <protection locked="0"/>
    </xf>
    <xf numFmtId="0" fontId="56" fillId="63" borderId="54" xfId="0" applyFont="1" applyFill="1" applyBorder="1" applyAlignment="1" applyProtection="1">
      <alignment horizontal="center" vertical="center" wrapText="1"/>
      <protection hidden="1"/>
    </xf>
    <xf numFmtId="173" fontId="56" fillId="60" borderId="54" xfId="0" applyNumberFormat="1" applyFont="1" applyFill="1" applyBorder="1" applyAlignment="1" applyProtection="1">
      <alignment horizontal="center" vertical="center"/>
      <protection locked="0"/>
    </xf>
    <xf numFmtId="0" fontId="55" fillId="60" borderId="53" xfId="0" applyFont="1" applyFill="1" applyBorder="1" applyAlignment="1" applyProtection="1">
      <alignment horizontal="center"/>
      <protection locked="0"/>
    </xf>
    <xf numFmtId="0" fontId="55" fillId="60" borderId="59" xfId="0" applyFont="1" applyFill="1" applyBorder="1" applyAlignment="1" applyProtection="1">
      <alignment horizontal="center"/>
      <protection locked="0"/>
    </xf>
    <xf numFmtId="0" fontId="56" fillId="60" borderId="59" xfId="0" applyFont="1" applyFill="1" applyBorder="1" applyAlignment="1">
      <alignment horizontal="center" vertical="top"/>
    </xf>
    <xf numFmtId="0" fontId="56" fillId="60" borderId="56" xfId="0" applyFont="1" applyFill="1" applyBorder="1" applyAlignment="1">
      <alignment horizontal="center" vertical="top"/>
    </xf>
    <xf numFmtId="0" fontId="60" fillId="63" borderId="0" xfId="233" applyFont="1" applyFill="1" applyAlignment="1">
      <alignment horizontal="center"/>
    </xf>
    <xf numFmtId="0" fontId="66" fillId="0" borderId="0" xfId="233" applyFont="1" applyAlignment="1">
      <alignment horizontal="center"/>
    </xf>
    <xf numFmtId="0" fontId="59" fillId="0" borderId="0" xfId="233" applyFont="1" applyAlignment="1">
      <alignment horizontal="center"/>
    </xf>
    <xf numFmtId="0" fontId="61" fillId="65" borderId="0" xfId="233" applyFont="1" applyFill="1" applyAlignment="1">
      <alignment horizontal="center" vertical="center" wrapText="1"/>
    </xf>
    <xf numFmtId="0" fontId="50" fillId="0" borderId="0" xfId="233" applyFont="1" applyAlignment="1">
      <alignment horizontal="center"/>
    </xf>
    <xf numFmtId="0" fontId="58" fillId="0" borderId="0" xfId="233" applyFont="1" applyAlignment="1">
      <alignment horizontal="center"/>
    </xf>
    <xf numFmtId="0" fontId="46" fillId="0" borderId="0" xfId="233" applyFont="1" applyAlignment="1">
      <alignment horizontal="right"/>
    </xf>
    <xf numFmtId="0" fontId="32" fillId="65" borderId="40" xfId="0" applyFont="1" applyFill="1" applyBorder="1" applyAlignment="1">
      <alignment horizontal="center" vertical="center"/>
    </xf>
    <xf numFmtId="0" fontId="32" fillId="65" borderId="41" xfId="0" applyFont="1" applyFill="1" applyBorder="1" applyAlignment="1">
      <alignment horizontal="center" vertical="center"/>
    </xf>
    <xf numFmtId="4" fontId="45" fillId="0" borderId="41" xfId="233" applyNumberFormat="1" applyFont="1" applyBorder="1" applyAlignment="1">
      <alignment horizontal="center"/>
    </xf>
    <xf numFmtId="4" fontId="45" fillId="0" borderId="42" xfId="233" applyNumberFormat="1" applyFont="1" applyBorder="1" applyAlignment="1">
      <alignment horizontal="center"/>
    </xf>
    <xf numFmtId="166" fontId="45" fillId="61" borderId="12" xfId="350" applyNumberFormat="1" applyFont="1" applyFill="1" applyBorder="1" applyAlignment="1">
      <alignment horizontal="right"/>
    </xf>
    <xf numFmtId="166" fontId="45" fillId="61" borderId="10" xfId="350" applyNumberFormat="1" applyFont="1" applyFill="1" applyBorder="1" applyAlignment="1">
      <alignment horizontal="right"/>
    </xf>
    <xf numFmtId="166" fontId="46" fillId="66" borderId="13" xfId="350" applyNumberFormat="1" applyFont="1" applyFill="1" applyBorder="1" applyAlignment="1">
      <alignment horizontal="right"/>
    </xf>
    <xf numFmtId="166" fontId="46" fillId="66" borderId="11" xfId="350" applyNumberFormat="1" applyFont="1" applyFill="1" applyBorder="1" applyAlignment="1">
      <alignment horizontal="right"/>
    </xf>
    <xf numFmtId="166" fontId="45" fillId="0" borderId="12" xfId="350" applyNumberFormat="1" applyFont="1" applyBorder="1" applyAlignment="1">
      <alignment horizontal="right"/>
    </xf>
    <xf numFmtId="166" fontId="45" fillId="0" borderId="10" xfId="350" applyNumberFormat="1" applyFont="1" applyBorder="1" applyAlignment="1">
      <alignment horizontal="right"/>
    </xf>
    <xf numFmtId="0" fontId="32" fillId="65" borderId="36" xfId="233" applyFont="1" applyFill="1" applyBorder="1" applyAlignment="1">
      <alignment horizontal="center"/>
    </xf>
    <xf numFmtId="0" fontId="32" fillId="65" borderId="37" xfId="233" applyFont="1" applyFill="1" applyBorder="1" applyAlignment="1">
      <alignment horizontal="center"/>
    </xf>
    <xf numFmtId="0" fontId="49" fillId="61" borderId="0" xfId="233" applyFont="1" applyFill="1" applyAlignment="1">
      <alignment horizontal="left"/>
    </xf>
    <xf numFmtId="0" fontId="49" fillId="0" borderId="0" xfId="233" applyFont="1" applyAlignment="1">
      <alignment horizontal="left"/>
    </xf>
    <xf numFmtId="0" fontId="45" fillId="0" borderId="0" xfId="233" applyFont="1" applyAlignment="1">
      <alignment horizontal="left" vertical="center" wrapText="1"/>
    </xf>
    <xf numFmtId="170" fontId="49" fillId="0" borderId="0" xfId="233" applyNumberFormat="1" applyFont="1" applyAlignment="1">
      <alignment horizontal="center"/>
    </xf>
    <xf numFmtId="170" fontId="49" fillId="61" borderId="0" xfId="233" applyNumberFormat="1" applyFont="1" applyFill="1" applyAlignment="1">
      <alignment horizontal="center"/>
    </xf>
    <xf numFmtId="170" fontId="50" fillId="0" borderId="0" xfId="233" applyNumberFormat="1" applyFont="1" applyAlignment="1">
      <alignment horizontal="center"/>
    </xf>
    <xf numFmtId="0" fontId="45" fillId="0" borderId="35" xfId="233" applyFont="1" applyBorder="1" applyAlignment="1">
      <alignment horizontal="center"/>
    </xf>
    <xf numFmtId="0" fontId="45" fillId="0" borderId="38" xfId="233" applyFont="1" applyBorder="1" applyAlignment="1">
      <alignment horizontal="center"/>
    </xf>
    <xf numFmtId="170" fontId="45" fillId="0" borderId="0" xfId="233" applyNumberFormat="1" applyFont="1" applyAlignment="1">
      <alignment horizontal="right"/>
    </xf>
    <xf numFmtId="170" fontId="45" fillId="61" borderId="0" xfId="233" applyNumberFormat="1" applyFont="1" applyFill="1" applyAlignment="1">
      <alignment horizontal="right"/>
    </xf>
    <xf numFmtId="4" fontId="45" fillId="0" borderId="0" xfId="233" applyNumberFormat="1" applyFont="1" applyAlignment="1">
      <alignment horizontal="center"/>
    </xf>
    <xf numFmtId="0" fontId="45" fillId="0" borderId="0" xfId="233" applyFont="1" applyAlignment="1">
      <alignment horizontal="center"/>
    </xf>
    <xf numFmtId="0" fontId="45" fillId="0" borderId="0" xfId="233" applyFont="1" applyAlignment="1">
      <alignment horizontal="left"/>
    </xf>
    <xf numFmtId="0" fontId="45" fillId="0" borderId="38" xfId="233" applyFont="1" applyBorder="1" applyAlignment="1">
      <alignment horizontal="left" wrapText="1"/>
    </xf>
    <xf numFmtId="0" fontId="45" fillId="0" borderId="0" xfId="233" applyFont="1" applyAlignment="1">
      <alignment horizontal="left" wrapText="1"/>
    </xf>
    <xf numFmtId="0" fontId="32" fillId="65" borderId="0" xfId="233" applyFont="1" applyFill="1" applyAlignment="1">
      <alignment horizontal="right" vertical="center" wrapText="1"/>
    </xf>
    <xf numFmtId="0" fontId="45" fillId="61" borderId="0" xfId="233" applyFont="1" applyFill="1" applyAlignment="1">
      <alignment horizontal="left"/>
    </xf>
    <xf numFmtId="0" fontId="45" fillId="66" borderId="0" xfId="233" applyFont="1" applyFill="1" applyAlignment="1">
      <alignment horizontal="left"/>
    </xf>
    <xf numFmtId="0" fontId="50" fillId="0" borderId="0" xfId="233" applyFont="1" applyAlignment="1">
      <alignment horizontal="left"/>
    </xf>
    <xf numFmtId="0" fontId="45" fillId="0" borderId="0" xfId="233" applyFont="1" applyAlignment="1">
      <alignment horizontal="center" vertical="center" wrapText="1"/>
    </xf>
    <xf numFmtId="0" fontId="49" fillId="0" borderId="0" xfId="233" applyFont="1" applyAlignment="1">
      <alignment horizontal="center"/>
    </xf>
    <xf numFmtId="0" fontId="46" fillId="0" borderId="0" xfId="233" applyFont="1" applyAlignment="1">
      <alignment horizontal="center"/>
    </xf>
    <xf numFmtId="0" fontId="22" fillId="0" borderId="40" xfId="233" applyFont="1" applyBorder="1" applyAlignment="1">
      <alignment horizontal="center"/>
    </xf>
    <xf numFmtId="0" fontId="22" fillId="0" borderId="41" xfId="233" applyFont="1" applyBorder="1" applyAlignment="1">
      <alignment horizontal="center"/>
    </xf>
    <xf numFmtId="0" fontId="22" fillId="0" borderId="42" xfId="233" applyFont="1" applyBorder="1" applyAlignment="1">
      <alignment horizontal="center"/>
    </xf>
    <xf numFmtId="0" fontId="22" fillId="0" borderId="30" xfId="233" applyFont="1" applyBorder="1" applyAlignment="1">
      <alignment horizontal="center"/>
    </xf>
    <xf numFmtId="0" fontId="22" fillId="0" borderId="43" xfId="233" applyFont="1" applyBorder="1" applyAlignment="1">
      <alignment horizontal="center"/>
    </xf>
    <xf numFmtId="0" fontId="22" fillId="0" borderId="31" xfId="233" applyFont="1" applyBorder="1" applyAlignment="1">
      <alignment horizontal="center"/>
    </xf>
    <xf numFmtId="0" fontId="22" fillId="0" borderId="44" xfId="233" applyFont="1" applyBorder="1" applyAlignment="1">
      <alignment horizontal="center"/>
    </xf>
    <xf numFmtId="2" fontId="51" fillId="24" borderId="0" xfId="0" applyNumberFormat="1" applyFont="1" applyFill="1" applyAlignment="1">
      <alignment horizontal="center"/>
    </xf>
    <xf numFmtId="170" fontId="52" fillId="25" borderId="0" xfId="0" applyNumberFormat="1" applyFont="1" applyFill="1" applyAlignment="1">
      <alignment horizontal="center"/>
    </xf>
    <xf numFmtId="170" fontId="53" fillId="24" borderId="0" xfId="0" applyNumberFormat="1" applyFont="1" applyFill="1" applyAlignment="1">
      <alignment horizontal="center"/>
    </xf>
    <xf numFmtId="170" fontId="53" fillId="64" borderId="0" xfId="0" applyNumberFormat="1" applyFont="1" applyFill="1" applyAlignment="1">
      <alignment horizontal="center"/>
    </xf>
    <xf numFmtId="0" fontId="23" fillId="0" borderId="30" xfId="233" applyFont="1" applyBorder="1" applyAlignment="1">
      <alignment horizontal="center"/>
    </xf>
    <xf numFmtId="0" fontId="23" fillId="0" borderId="31" xfId="233" applyFont="1" applyBorder="1" applyAlignment="1">
      <alignment horizontal="center"/>
    </xf>
    <xf numFmtId="0" fontId="23" fillId="0" borderId="44" xfId="233" applyFont="1" applyBorder="1" applyAlignment="1">
      <alignment horizontal="center"/>
    </xf>
    <xf numFmtId="0" fontId="23" fillId="0" borderId="43" xfId="233" applyFont="1" applyBorder="1" applyAlignment="1">
      <alignment horizontal="center"/>
    </xf>
  </cellXfs>
  <cellStyles count="352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3" xfId="4" xr:uid="{00000000-0005-0000-0000-000003000000}"/>
    <cellStyle name="20% - Accent1 3 2" xfId="5" xr:uid="{00000000-0005-0000-0000-000004000000}"/>
    <cellStyle name="20% - Accent1 3 3" xfId="6" xr:uid="{00000000-0005-0000-0000-000005000000}"/>
    <cellStyle name="20% - Accent2 2" xfId="7" xr:uid="{00000000-0005-0000-0000-000006000000}"/>
    <cellStyle name="20% - Accent2 2 2" xfId="8" xr:uid="{00000000-0005-0000-0000-000007000000}"/>
    <cellStyle name="20% - Accent2 2 3" xfId="9" xr:uid="{00000000-0005-0000-0000-000008000000}"/>
    <cellStyle name="20% - Accent2 3" xfId="10" xr:uid="{00000000-0005-0000-0000-000009000000}"/>
    <cellStyle name="20% - Accent2 3 2" xfId="11" xr:uid="{00000000-0005-0000-0000-00000A000000}"/>
    <cellStyle name="20% - Accent2 3 3" xfId="12" xr:uid="{00000000-0005-0000-0000-00000B000000}"/>
    <cellStyle name="20% - Accent3 2" xfId="13" xr:uid="{00000000-0005-0000-0000-00000C000000}"/>
    <cellStyle name="20% - Accent3 2 2" xfId="14" xr:uid="{00000000-0005-0000-0000-00000D000000}"/>
    <cellStyle name="20% - Accent3 2 3" xfId="15" xr:uid="{00000000-0005-0000-0000-00000E000000}"/>
    <cellStyle name="20% - Accent3 3" xfId="16" xr:uid="{00000000-0005-0000-0000-00000F000000}"/>
    <cellStyle name="20% - Accent3 3 2" xfId="17" xr:uid="{00000000-0005-0000-0000-000010000000}"/>
    <cellStyle name="20% - Accent3 3 3" xfId="18" xr:uid="{00000000-0005-0000-0000-000011000000}"/>
    <cellStyle name="20% - Accent4 2" xfId="19" xr:uid="{00000000-0005-0000-0000-000012000000}"/>
    <cellStyle name="20% - Accent4 2 2" xfId="20" xr:uid="{00000000-0005-0000-0000-000013000000}"/>
    <cellStyle name="20% - Accent4 2 3" xfId="21" xr:uid="{00000000-0005-0000-0000-000014000000}"/>
    <cellStyle name="20% - Accent4 3" xfId="22" xr:uid="{00000000-0005-0000-0000-000015000000}"/>
    <cellStyle name="20% - Accent4 3 2" xfId="23" xr:uid="{00000000-0005-0000-0000-000016000000}"/>
    <cellStyle name="20% - Accent4 3 3" xfId="24" xr:uid="{00000000-0005-0000-0000-000017000000}"/>
    <cellStyle name="20% - Accent5 2" xfId="25" xr:uid="{00000000-0005-0000-0000-000018000000}"/>
    <cellStyle name="20% - Accent5 2 2" xfId="26" xr:uid="{00000000-0005-0000-0000-000019000000}"/>
    <cellStyle name="20% - Accent5 2 3" xfId="27" xr:uid="{00000000-0005-0000-0000-00001A000000}"/>
    <cellStyle name="20% - Accent5 3" xfId="28" xr:uid="{00000000-0005-0000-0000-00001B000000}"/>
    <cellStyle name="20% - Accent5 3 2" xfId="29" xr:uid="{00000000-0005-0000-0000-00001C000000}"/>
    <cellStyle name="20% - Accent5 3 3" xfId="30" xr:uid="{00000000-0005-0000-0000-00001D000000}"/>
    <cellStyle name="20% - Accent6 2" xfId="31" xr:uid="{00000000-0005-0000-0000-00001E000000}"/>
    <cellStyle name="20% - Accent6 2 2" xfId="32" xr:uid="{00000000-0005-0000-0000-00001F000000}"/>
    <cellStyle name="20% - Accent6 2 3" xfId="33" xr:uid="{00000000-0005-0000-0000-000020000000}"/>
    <cellStyle name="20% - Accent6 3" xfId="34" xr:uid="{00000000-0005-0000-0000-000021000000}"/>
    <cellStyle name="20% - Accent6 3 2" xfId="35" xr:uid="{00000000-0005-0000-0000-000022000000}"/>
    <cellStyle name="20% - Accent6 3 3" xfId="36" xr:uid="{00000000-0005-0000-0000-000023000000}"/>
    <cellStyle name="20% - Énfasis1" xfId="37" builtinId="30" customBuiltin="1"/>
    <cellStyle name="20% - Énfasis2" xfId="38" builtinId="34" customBuiltin="1"/>
    <cellStyle name="20% - Énfasis3" xfId="39" builtinId="38" customBuiltin="1"/>
    <cellStyle name="20% - Énfasis4" xfId="40" builtinId="42" customBuiltin="1"/>
    <cellStyle name="20% - Énfasis5" xfId="41" builtinId="46" customBuiltin="1"/>
    <cellStyle name="20% - Énfasis6" xfId="42" builtinId="50" customBuiltin="1"/>
    <cellStyle name="40% - Accent1 2" xfId="43" xr:uid="{00000000-0005-0000-0000-00002A000000}"/>
    <cellStyle name="40% - Accent1 2 2" xfId="44" xr:uid="{00000000-0005-0000-0000-00002B000000}"/>
    <cellStyle name="40% - Accent1 2 3" xfId="45" xr:uid="{00000000-0005-0000-0000-00002C000000}"/>
    <cellStyle name="40% - Accent1 3" xfId="46" xr:uid="{00000000-0005-0000-0000-00002D000000}"/>
    <cellStyle name="40% - Accent1 3 2" xfId="47" xr:uid="{00000000-0005-0000-0000-00002E000000}"/>
    <cellStyle name="40% - Accent1 3 3" xfId="48" xr:uid="{00000000-0005-0000-0000-00002F000000}"/>
    <cellStyle name="40% - Accent2 2" xfId="49" xr:uid="{00000000-0005-0000-0000-000030000000}"/>
    <cellStyle name="40% - Accent2 2 2" xfId="50" xr:uid="{00000000-0005-0000-0000-000031000000}"/>
    <cellStyle name="40% - Accent2 2 3" xfId="51" xr:uid="{00000000-0005-0000-0000-000032000000}"/>
    <cellStyle name="40% - Accent2 3" xfId="52" xr:uid="{00000000-0005-0000-0000-000033000000}"/>
    <cellStyle name="40% - Accent2 3 2" xfId="53" xr:uid="{00000000-0005-0000-0000-000034000000}"/>
    <cellStyle name="40% - Accent2 3 3" xfId="54" xr:uid="{00000000-0005-0000-0000-000035000000}"/>
    <cellStyle name="40% - Accent3 2" xfId="55" xr:uid="{00000000-0005-0000-0000-000036000000}"/>
    <cellStyle name="40% - Accent3 2 2" xfId="56" xr:uid="{00000000-0005-0000-0000-000037000000}"/>
    <cellStyle name="40% - Accent3 2 3" xfId="57" xr:uid="{00000000-0005-0000-0000-000038000000}"/>
    <cellStyle name="40% - Accent3 3" xfId="58" xr:uid="{00000000-0005-0000-0000-000039000000}"/>
    <cellStyle name="40% - Accent3 3 2" xfId="59" xr:uid="{00000000-0005-0000-0000-00003A000000}"/>
    <cellStyle name="40% - Accent3 3 3" xfId="60" xr:uid="{00000000-0005-0000-0000-00003B000000}"/>
    <cellStyle name="40% - Accent4 2" xfId="61" xr:uid="{00000000-0005-0000-0000-00003C000000}"/>
    <cellStyle name="40% - Accent4 2 2" xfId="62" xr:uid="{00000000-0005-0000-0000-00003D000000}"/>
    <cellStyle name="40% - Accent4 2 3" xfId="63" xr:uid="{00000000-0005-0000-0000-00003E000000}"/>
    <cellStyle name="40% - Accent4 3" xfId="64" xr:uid="{00000000-0005-0000-0000-00003F000000}"/>
    <cellStyle name="40% - Accent4 3 2" xfId="65" xr:uid="{00000000-0005-0000-0000-000040000000}"/>
    <cellStyle name="40% - Accent4 3 3" xfId="66" xr:uid="{00000000-0005-0000-0000-000041000000}"/>
    <cellStyle name="40% - Accent5 2" xfId="67" xr:uid="{00000000-0005-0000-0000-000042000000}"/>
    <cellStyle name="40% - Accent5 2 2" xfId="68" xr:uid="{00000000-0005-0000-0000-000043000000}"/>
    <cellStyle name="40% - Accent5 2 3" xfId="69" xr:uid="{00000000-0005-0000-0000-000044000000}"/>
    <cellStyle name="40% - Accent5 3" xfId="70" xr:uid="{00000000-0005-0000-0000-000045000000}"/>
    <cellStyle name="40% - Accent5 3 2" xfId="71" xr:uid="{00000000-0005-0000-0000-000046000000}"/>
    <cellStyle name="40% - Accent5 3 3" xfId="72" xr:uid="{00000000-0005-0000-0000-000047000000}"/>
    <cellStyle name="40% - Accent6 2" xfId="73" xr:uid="{00000000-0005-0000-0000-000048000000}"/>
    <cellStyle name="40% - Accent6 2 2" xfId="74" xr:uid="{00000000-0005-0000-0000-000049000000}"/>
    <cellStyle name="40% - Accent6 2 3" xfId="75" xr:uid="{00000000-0005-0000-0000-00004A000000}"/>
    <cellStyle name="40% - Accent6 3" xfId="76" xr:uid="{00000000-0005-0000-0000-00004B000000}"/>
    <cellStyle name="40% - Accent6 3 2" xfId="77" xr:uid="{00000000-0005-0000-0000-00004C000000}"/>
    <cellStyle name="40% - Accent6 3 3" xfId="78" xr:uid="{00000000-0005-0000-0000-00004D000000}"/>
    <cellStyle name="40% - Énfasis1" xfId="79" builtinId="31" customBuiltin="1"/>
    <cellStyle name="40% - Énfasis2" xfId="80" builtinId="35" customBuiltin="1"/>
    <cellStyle name="40% - Énfasis3" xfId="81" builtinId="39" customBuiltin="1"/>
    <cellStyle name="40% - Énfasis4" xfId="82" builtinId="43" customBuiltin="1"/>
    <cellStyle name="40% - Énfasis5" xfId="83" builtinId="47" customBuiltin="1"/>
    <cellStyle name="40% - Énfasis6" xfId="84" builtinId="51" customBuiltin="1"/>
    <cellStyle name="60% - Accent1 2" xfId="85" xr:uid="{00000000-0005-0000-0000-000054000000}"/>
    <cellStyle name="60% - Accent1 2 2" xfId="305" xr:uid="{00000000-0005-0000-0000-000055000000}"/>
    <cellStyle name="60% - Accent2 2" xfId="86" xr:uid="{00000000-0005-0000-0000-000056000000}"/>
    <cellStyle name="60% - Accent2 2 2" xfId="306" xr:uid="{00000000-0005-0000-0000-000057000000}"/>
    <cellStyle name="60% - Accent3 2" xfId="87" xr:uid="{00000000-0005-0000-0000-000058000000}"/>
    <cellStyle name="60% - Accent3 2 2" xfId="307" xr:uid="{00000000-0005-0000-0000-000059000000}"/>
    <cellStyle name="60% - Accent4 2" xfId="88" xr:uid="{00000000-0005-0000-0000-00005A000000}"/>
    <cellStyle name="60% - Accent4 2 2" xfId="308" xr:uid="{00000000-0005-0000-0000-00005B000000}"/>
    <cellStyle name="60% - Accent5 2" xfId="89" xr:uid="{00000000-0005-0000-0000-00005C000000}"/>
    <cellStyle name="60% - Accent5 2 2" xfId="309" xr:uid="{00000000-0005-0000-0000-00005D000000}"/>
    <cellStyle name="60% - Accent6 2" xfId="90" xr:uid="{00000000-0005-0000-0000-00005E000000}"/>
    <cellStyle name="60% - Accent6 2 2" xfId="310" xr:uid="{00000000-0005-0000-0000-00005F000000}"/>
    <cellStyle name="60% - Énfasis1" xfId="91" builtinId="32" customBuiltin="1"/>
    <cellStyle name="60% - Énfasis2" xfId="92" builtinId="36" customBuiltin="1"/>
    <cellStyle name="60% - Énfasis3" xfId="93" builtinId="40" customBuiltin="1"/>
    <cellStyle name="60% - Énfasis4" xfId="94" builtinId="44" customBuiltin="1"/>
    <cellStyle name="60% - Énfasis5" xfId="95" builtinId="48" customBuiltin="1"/>
    <cellStyle name="60% - Énfasis6" xfId="96" builtinId="52" customBuiltin="1"/>
    <cellStyle name="Accent1 2" xfId="97" xr:uid="{00000000-0005-0000-0000-000066000000}"/>
    <cellStyle name="Accent1 2 2" xfId="311" xr:uid="{00000000-0005-0000-0000-000067000000}"/>
    <cellStyle name="Accent2 2" xfId="98" xr:uid="{00000000-0005-0000-0000-000068000000}"/>
    <cellStyle name="Accent2 2 2" xfId="312" xr:uid="{00000000-0005-0000-0000-000069000000}"/>
    <cellStyle name="Accent3 2" xfId="99" xr:uid="{00000000-0005-0000-0000-00006A000000}"/>
    <cellStyle name="Accent3 2 2" xfId="313" xr:uid="{00000000-0005-0000-0000-00006B000000}"/>
    <cellStyle name="Accent4 2" xfId="100" xr:uid="{00000000-0005-0000-0000-00006C000000}"/>
    <cellStyle name="Accent4 2 2" xfId="314" xr:uid="{00000000-0005-0000-0000-00006D000000}"/>
    <cellStyle name="Accent5 2" xfId="101" xr:uid="{00000000-0005-0000-0000-00006E000000}"/>
    <cellStyle name="Accent5 2 2" xfId="315" xr:uid="{00000000-0005-0000-0000-00006F000000}"/>
    <cellStyle name="Accent6 2" xfId="102" xr:uid="{00000000-0005-0000-0000-000070000000}"/>
    <cellStyle name="Accent6 2 2" xfId="316" xr:uid="{00000000-0005-0000-0000-000071000000}"/>
    <cellStyle name="Bad 2" xfId="103" xr:uid="{00000000-0005-0000-0000-000072000000}"/>
    <cellStyle name="Bueno" xfId="104" builtinId="26" customBuiltin="1"/>
    <cellStyle name="Calculation 2" xfId="105" xr:uid="{00000000-0005-0000-0000-000074000000}"/>
    <cellStyle name="Cálculo" xfId="106" builtinId="22" customBuiltin="1"/>
    <cellStyle name="Celda de comprobación" xfId="107" builtinId="23" customBuiltin="1"/>
    <cellStyle name="Celda vinculada" xfId="108" builtinId="24" customBuiltin="1"/>
    <cellStyle name="Check Cell 2" xfId="109" xr:uid="{00000000-0005-0000-0000-000078000000}"/>
    <cellStyle name="Check Cell 2 2" xfId="317" xr:uid="{00000000-0005-0000-0000-000079000000}"/>
    <cellStyle name="Comma 2" xfId="110" xr:uid="{00000000-0005-0000-0000-00007A000000}"/>
    <cellStyle name="Comma 2 2" xfId="111" xr:uid="{00000000-0005-0000-0000-00007B000000}"/>
    <cellStyle name="Comma 2 2 2" xfId="112" xr:uid="{00000000-0005-0000-0000-00007C000000}"/>
    <cellStyle name="Comma 2 3" xfId="113" xr:uid="{00000000-0005-0000-0000-00007D000000}"/>
    <cellStyle name="Comma 2 3 2" xfId="114" xr:uid="{00000000-0005-0000-0000-00007E000000}"/>
    <cellStyle name="Comma 2 4" xfId="115" xr:uid="{00000000-0005-0000-0000-00007F000000}"/>
    <cellStyle name="Comma 3" xfId="116" xr:uid="{00000000-0005-0000-0000-000080000000}"/>
    <cellStyle name="Comma 3 2" xfId="117" xr:uid="{00000000-0005-0000-0000-000081000000}"/>
    <cellStyle name="Comma 3 2 2" xfId="118" xr:uid="{00000000-0005-0000-0000-000082000000}"/>
    <cellStyle name="Comma 3 3" xfId="119" xr:uid="{00000000-0005-0000-0000-000083000000}"/>
    <cellStyle name="Comma 3 3 2" xfId="120" xr:uid="{00000000-0005-0000-0000-000084000000}"/>
    <cellStyle name="Comma 3 4" xfId="121" xr:uid="{00000000-0005-0000-0000-000085000000}"/>
    <cellStyle name="Currency 2" xfId="122" xr:uid="{00000000-0005-0000-0000-000086000000}"/>
    <cellStyle name="Encabezado 4" xfId="123" builtinId="19" customBuiltin="1"/>
    <cellStyle name="Énfasis1" xfId="124" builtinId="29" customBuiltin="1"/>
    <cellStyle name="Énfasis2" xfId="125" builtinId="33" customBuiltin="1"/>
    <cellStyle name="Énfasis3" xfId="126" builtinId="37" customBuiltin="1"/>
    <cellStyle name="Énfasis4" xfId="127" builtinId="41" customBuiltin="1"/>
    <cellStyle name="Énfasis5" xfId="128" builtinId="45" customBuiltin="1"/>
    <cellStyle name="Énfasis6" xfId="129" builtinId="49" customBuiltin="1"/>
    <cellStyle name="Entrada" xfId="130" builtinId="20" customBuiltin="1"/>
    <cellStyle name="Euro" xfId="131" xr:uid="{00000000-0005-0000-0000-00008F000000}"/>
    <cellStyle name="Explanatory Text 2" xfId="132" xr:uid="{00000000-0005-0000-0000-000090000000}"/>
    <cellStyle name="Good 2" xfId="133" xr:uid="{00000000-0005-0000-0000-000091000000}"/>
    <cellStyle name="Heading 1 2" xfId="134" xr:uid="{00000000-0005-0000-0000-000092000000}"/>
    <cellStyle name="Heading 2 2" xfId="135" xr:uid="{00000000-0005-0000-0000-000093000000}"/>
    <cellStyle name="Heading 3 2" xfId="136" xr:uid="{00000000-0005-0000-0000-000094000000}"/>
    <cellStyle name="Heading 4 2" xfId="137" xr:uid="{00000000-0005-0000-0000-000095000000}"/>
    <cellStyle name="Incorrecto" xfId="138" builtinId="27" customBuiltin="1"/>
    <cellStyle name="Input 2" xfId="139" xr:uid="{00000000-0005-0000-0000-000097000000}"/>
    <cellStyle name="Linked Cell 2" xfId="140" xr:uid="{00000000-0005-0000-0000-000098000000}"/>
    <cellStyle name="Millares 10" xfId="141" xr:uid="{00000000-0005-0000-0000-00009A000000}"/>
    <cellStyle name="Millares 10 2" xfId="142" xr:uid="{00000000-0005-0000-0000-00009B000000}"/>
    <cellStyle name="Millares 2" xfId="143" xr:uid="{00000000-0005-0000-0000-00009C000000}"/>
    <cellStyle name="Millares 2 10" xfId="322" xr:uid="{00000000-0005-0000-0000-00009D000000}"/>
    <cellStyle name="Millares 2 11" xfId="323" xr:uid="{00000000-0005-0000-0000-00009E000000}"/>
    <cellStyle name="Millares 2 12" xfId="324" xr:uid="{00000000-0005-0000-0000-00009F000000}"/>
    <cellStyle name="Millares 2 13" xfId="325" xr:uid="{00000000-0005-0000-0000-0000A0000000}"/>
    <cellStyle name="Millares 2 14" xfId="326" xr:uid="{00000000-0005-0000-0000-0000A1000000}"/>
    <cellStyle name="Millares 2 15" xfId="327" xr:uid="{00000000-0005-0000-0000-0000A2000000}"/>
    <cellStyle name="Millares 2 2" xfId="144" xr:uid="{00000000-0005-0000-0000-0000A3000000}"/>
    <cellStyle name="Millares 2 2 2" xfId="145" xr:uid="{00000000-0005-0000-0000-0000A4000000}"/>
    <cellStyle name="Millares 2 2 2 2" xfId="146" xr:uid="{00000000-0005-0000-0000-0000A5000000}"/>
    <cellStyle name="Millares 2 2 3" xfId="147" xr:uid="{00000000-0005-0000-0000-0000A6000000}"/>
    <cellStyle name="Millares 2 2 3 2" xfId="148" xr:uid="{00000000-0005-0000-0000-0000A7000000}"/>
    <cellStyle name="Millares 2 2 3 2 2" xfId="149" xr:uid="{00000000-0005-0000-0000-0000A8000000}"/>
    <cellStyle name="Millares 2 2 3 3" xfId="150" xr:uid="{00000000-0005-0000-0000-0000A9000000}"/>
    <cellStyle name="Millares 2 2 4" xfId="151" xr:uid="{00000000-0005-0000-0000-0000AA000000}"/>
    <cellStyle name="Millares 2 2 4 2" xfId="152" xr:uid="{00000000-0005-0000-0000-0000AB000000}"/>
    <cellStyle name="Millares 2 3" xfId="153" xr:uid="{00000000-0005-0000-0000-0000AC000000}"/>
    <cellStyle name="Millares 2 4" xfId="154" xr:uid="{00000000-0005-0000-0000-0000AD000000}"/>
    <cellStyle name="Millares 2 4 2" xfId="155" xr:uid="{00000000-0005-0000-0000-0000AE000000}"/>
    <cellStyle name="Millares 2 5" xfId="156" xr:uid="{00000000-0005-0000-0000-0000AF000000}"/>
    <cellStyle name="Millares 2 5 2" xfId="157" xr:uid="{00000000-0005-0000-0000-0000B0000000}"/>
    <cellStyle name="Millares 2 5 2 2" xfId="158" xr:uid="{00000000-0005-0000-0000-0000B1000000}"/>
    <cellStyle name="Millares 2 5 3" xfId="159" xr:uid="{00000000-0005-0000-0000-0000B2000000}"/>
    <cellStyle name="Millares 2 6" xfId="160" xr:uid="{00000000-0005-0000-0000-0000B3000000}"/>
    <cellStyle name="Millares 2 6 2" xfId="161" xr:uid="{00000000-0005-0000-0000-0000B4000000}"/>
    <cellStyle name="Millares 2 7" xfId="328" xr:uid="{00000000-0005-0000-0000-0000B5000000}"/>
    <cellStyle name="Millares 2 8" xfId="329" xr:uid="{00000000-0005-0000-0000-0000B6000000}"/>
    <cellStyle name="Millares 2 9" xfId="330" xr:uid="{00000000-0005-0000-0000-0000B7000000}"/>
    <cellStyle name="Millares 3" xfId="162" xr:uid="{00000000-0005-0000-0000-0000B8000000}"/>
    <cellStyle name="Millares 3 2" xfId="163" xr:uid="{00000000-0005-0000-0000-0000B9000000}"/>
    <cellStyle name="Millares 3 2 2" xfId="164" xr:uid="{00000000-0005-0000-0000-0000BA000000}"/>
    <cellStyle name="Millares 3 3" xfId="165" xr:uid="{00000000-0005-0000-0000-0000BB000000}"/>
    <cellStyle name="Millares 3 3 2" xfId="166" xr:uid="{00000000-0005-0000-0000-0000BC000000}"/>
    <cellStyle name="Millares 3 3 2 2" xfId="167" xr:uid="{00000000-0005-0000-0000-0000BD000000}"/>
    <cellStyle name="Millares 3 3 3" xfId="168" xr:uid="{00000000-0005-0000-0000-0000BE000000}"/>
    <cellStyle name="Millares 3 4" xfId="169" xr:uid="{00000000-0005-0000-0000-0000BF000000}"/>
    <cellStyle name="Millares 3 4 2" xfId="170" xr:uid="{00000000-0005-0000-0000-0000C0000000}"/>
    <cellStyle name="Millares 4" xfId="171" xr:uid="{00000000-0005-0000-0000-0000C1000000}"/>
    <cellStyle name="Millares 4 2" xfId="172" xr:uid="{00000000-0005-0000-0000-0000C2000000}"/>
    <cellStyle name="Millares 4 2 2" xfId="173" xr:uid="{00000000-0005-0000-0000-0000C3000000}"/>
    <cellStyle name="Millares 4 2 2 2" xfId="174" xr:uid="{00000000-0005-0000-0000-0000C4000000}"/>
    <cellStyle name="Millares 4 3" xfId="175" xr:uid="{00000000-0005-0000-0000-0000C5000000}"/>
    <cellStyle name="Millares 4 3 2" xfId="176" xr:uid="{00000000-0005-0000-0000-0000C6000000}"/>
    <cellStyle name="Millares 4 3 2 2" xfId="177" xr:uid="{00000000-0005-0000-0000-0000C7000000}"/>
    <cellStyle name="Millares 4 4" xfId="178" xr:uid="{00000000-0005-0000-0000-0000C8000000}"/>
    <cellStyle name="Millares 4 4 2" xfId="179" xr:uid="{00000000-0005-0000-0000-0000C9000000}"/>
    <cellStyle name="Millares 4 4 2 2" xfId="180" xr:uid="{00000000-0005-0000-0000-0000CA000000}"/>
    <cellStyle name="Millares 4 5" xfId="181" xr:uid="{00000000-0005-0000-0000-0000CB000000}"/>
    <cellStyle name="Millares 4 5 2" xfId="182" xr:uid="{00000000-0005-0000-0000-0000CC000000}"/>
    <cellStyle name="Millares 5" xfId="183" xr:uid="{00000000-0005-0000-0000-0000CD000000}"/>
    <cellStyle name="Millares 5 2" xfId="184" xr:uid="{00000000-0005-0000-0000-0000CE000000}"/>
    <cellStyle name="Millares 5 2 2" xfId="185" xr:uid="{00000000-0005-0000-0000-0000CF000000}"/>
    <cellStyle name="Millares 5 2 2 2" xfId="186" xr:uid="{00000000-0005-0000-0000-0000D0000000}"/>
    <cellStyle name="Millares 5 3" xfId="187" xr:uid="{00000000-0005-0000-0000-0000D1000000}"/>
    <cellStyle name="Millares 5 3 2" xfId="188" xr:uid="{00000000-0005-0000-0000-0000D2000000}"/>
    <cellStyle name="Millares 5 3 2 2" xfId="189" xr:uid="{00000000-0005-0000-0000-0000D3000000}"/>
    <cellStyle name="Millares 5 4" xfId="190" xr:uid="{00000000-0005-0000-0000-0000D4000000}"/>
    <cellStyle name="Millares 5 4 2" xfId="191" xr:uid="{00000000-0005-0000-0000-0000D5000000}"/>
    <cellStyle name="Millares 6" xfId="192" xr:uid="{00000000-0005-0000-0000-0000D6000000}"/>
    <cellStyle name="Millares 6 2" xfId="193" xr:uid="{00000000-0005-0000-0000-0000D7000000}"/>
    <cellStyle name="Millares 6 2 2" xfId="194" xr:uid="{00000000-0005-0000-0000-0000D8000000}"/>
    <cellStyle name="Millares 7" xfId="195" xr:uid="{00000000-0005-0000-0000-0000D9000000}"/>
    <cellStyle name="Millares 7 2" xfId="196" xr:uid="{00000000-0005-0000-0000-0000DA000000}"/>
    <cellStyle name="Millares 7 2 2" xfId="197" xr:uid="{00000000-0005-0000-0000-0000DB000000}"/>
    <cellStyle name="Millares 8" xfId="198" xr:uid="{00000000-0005-0000-0000-0000DC000000}"/>
    <cellStyle name="Millares 8 2" xfId="199" xr:uid="{00000000-0005-0000-0000-0000DD000000}"/>
    <cellStyle name="Millares 8 2 2" xfId="200" xr:uid="{00000000-0005-0000-0000-0000DE000000}"/>
    <cellStyle name="Millares 9" xfId="201" xr:uid="{00000000-0005-0000-0000-0000DF000000}"/>
    <cellStyle name="Millares 9 2" xfId="202" xr:uid="{00000000-0005-0000-0000-0000E0000000}"/>
    <cellStyle name="Millares 9 2 2" xfId="203" xr:uid="{00000000-0005-0000-0000-0000E1000000}"/>
    <cellStyle name="Moneda" xfId="350" builtinId="4"/>
    <cellStyle name="Moneda 2" xfId="204" xr:uid="{00000000-0005-0000-0000-0000E3000000}"/>
    <cellStyle name="Moneda 2 2" xfId="205" xr:uid="{00000000-0005-0000-0000-0000E4000000}"/>
    <cellStyle name="Moneda 2 2 2" xfId="206" xr:uid="{00000000-0005-0000-0000-0000E5000000}"/>
    <cellStyle name="Moneda 2 2 2 2" xfId="207" xr:uid="{00000000-0005-0000-0000-0000E6000000}"/>
    <cellStyle name="Moneda 2 3" xfId="208" xr:uid="{00000000-0005-0000-0000-0000E7000000}"/>
    <cellStyle name="Moneda 2 3 2" xfId="209" xr:uid="{00000000-0005-0000-0000-0000E8000000}"/>
    <cellStyle name="Moneda 2 3 2 2" xfId="210" xr:uid="{00000000-0005-0000-0000-0000E9000000}"/>
    <cellStyle name="Moneda 2 4" xfId="211" xr:uid="{00000000-0005-0000-0000-0000EA000000}"/>
    <cellStyle name="Moneda 2 4 2" xfId="212" xr:uid="{00000000-0005-0000-0000-0000EB000000}"/>
    <cellStyle name="Moneda 2 5" xfId="213" xr:uid="{00000000-0005-0000-0000-0000EC000000}"/>
    <cellStyle name="Moneda 2 5 2" xfId="214" xr:uid="{00000000-0005-0000-0000-0000ED000000}"/>
    <cellStyle name="Moneda 2 6" xfId="215" xr:uid="{00000000-0005-0000-0000-0000EE000000}"/>
    <cellStyle name="Moneda 3" xfId="216" xr:uid="{00000000-0005-0000-0000-0000EF000000}"/>
    <cellStyle name="Moneda 3 2" xfId="217" xr:uid="{00000000-0005-0000-0000-0000F0000000}"/>
    <cellStyle name="Moneda 3 2 2" xfId="218" xr:uid="{00000000-0005-0000-0000-0000F1000000}"/>
    <cellStyle name="Moneda 3 2 2 2" xfId="219" xr:uid="{00000000-0005-0000-0000-0000F2000000}"/>
    <cellStyle name="Moneda 3 3" xfId="220" xr:uid="{00000000-0005-0000-0000-0000F3000000}"/>
    <cellStyle name="Moneda 3 3 2" xfId="221" xr:uid="{00000000-0005-0000-0000-0000F4000000}"/>
    <cellStyle name="Moneda 3 3 2 2" xfId="222" xr:uid="{00000000-0005-0000-0000-0000F5000000}"/>
    <cellStyle name="Moneda 3 4" xfId="223" xr:uid="{00000000-0005-0000-0000-0000F6000000}"/>
    <cellStyle name="Moneda 3 4 2" xfId="224" xr:uid="{00000000-0005-0000-0000-0000F7000000}"/>
    <cellStyle name="Moneda 4" xfId="225" xr:uid="{00000000-0005-0000-0000-0000F8000000}"/>
    <cellStyle name="Moneda 4 2" xfId="226" xr:uid="{00000000-0005-0000-0000-0000F9000000}"/>
    <cellStyle name="Moneda 4 2 2" xfId="227" xr:uid="{00000000-0005-0000-0000-0000FA000000}"/>
    <cellStyle name="Moneda 5" xfId="228" xr:uid="{00000000-0005-0000-0000-0000FB000000}"/>
    <cellStyle name="Moneda 5 2" xfId="229" xr:uid="{00000000-0005-0000-0000-0000FC000000}"/>
    <cellStyle name="Moneda 5 2 2" xfId="230" xr:uid="{00000000-0005-0000-0000-0000FD000000}"/>
    <cellStyle name="Moneda 6" xfId="318" xr:uid="{00000000-0005-0000-0000-0000FE000000}"/>
    <cellStyle name="Moneda 7" xfId="319" xr:uid="{00000000-0005-0000-0000-0000FF000000}"/>
    <cellStyle name="Neutral" xfId="231" builtinId="28" customBuiltin="1"/>
    <cellStyle name="Neutral 2" xfId="232" xr:uid="{00000000-0005-0000-0000-000001010000}"/>
    <cellStyle name="Normal" xfId="0" builtinId="0"/>
    <cellStyle name="Normal 2" xfId="233" xr:uid="{00000000-0005-0000-0000-000003010000}"/>
    <cellStyle name="Normal 2 10" xfId="331" xr:uid="{00000000-0005-0000-0000-000004010000}"/>
    <cellStyle name="Normal 2 11" xfId="332" xr:uid="{00000000-0005-0000-0000-000005010000}"/>
    <cellStyle name="Normal 2 12" xfId="333" xr:uid="{00000000-0005-0000-0000-000006010000}"/>
    <cellStyle name="Normal 2 13" xfId="334" xr:uid="{00000000-0005-0000-0000-000007010000}"/>
    <cellStyle name="Normal 2 14" xfId="335" xr:uid="{00000000-0005-0000-0000-000008010000}"/>
    <cellStyle name="Normal 2 15" xfId="336" xr:uid="{00000000-0005-0000-0000-000009010000}"/>
    <cellStyle name="Normal 2 16" xfId="337" xr:uid="{00000000-0005-0000-0000-00000A010000}"/>
    <cellStyle name="Normal 2 17" xfId="338" xr:uid="{00000000-0005-0000-0000-00000B010000}"/>
    <cellStyle name="Normal 2 2" xfId="234" xr:uid="{00000000-0005-0000-0000-00000C010000}"/>
    <cellStyle name="Normal 2 2 2" xfId="235" xr:uid="{00000000-0005-0000-0000-00000D010000}"/>
    <cellStyle name="Normal 2 2 2 2" xfId="236" xr:uid="{00000000-0005-0000-0000-00000E010000}"/>
    <cellStyle name="Normal 2 2 3" xfId="237" xr:uid="{00000000-0005-0000-0000-00000F010000}"/>
    <cellStyle name="Normal 2 3" xfId="238" xr:uid="{00000000-0005-0000-0000-000010010000}"/>
    <cellStyle name="Normal 2 3 2" xfId="239" xr:uid="{00000000-0005-0000-0000-000011010000}"/>
    <cellStyle name="Normal 2 3 2 2" xfId="240" xr:uid="{00000000-0005-0000-0000-000012010000}"/>
    <cellStyle name="Normal 2 3 3" xfId="241" xr:uid="{00000000-0005-0000-0000-000013010000}"/>
    <cellStyle name="Normal 2 4" xfId="242" xr:uid="{00000000-0005-0000-0000-000014010000}"/>
    <cellStyle name="Normal 2 5" xfId="243" xr:uid="{00000000-0005-0000-0000-000015010000}"/>
    <cellStyle name="Normal 2 6" xfId="244" xr:uid="{00000000-0005-0000-0000-000016010000}"/>
    <cellStyle name="Normal 2 6 2" xfId="245" xr:uid="{00000000-0005-0000-0000-000017010000}"/>
    <cellStyle name="Normal 2 6 3" xfId="320" xr:uid="{00000000-0005-0000-0000-000018010000}"/>
    <cellStyle name="Normal 2 7" xfId="246" xr:uid="{00000000-0005-0000-0000-000019010000}"/>
    <cellStyle name="Normal 2 8" xfId="247" xr:uid="{00000000-0005-0000-0000-00001A010000}"/>
    <cellStyle name="Normal 2 9" xfId="339" xr:uid="{00000000-0005-0000-0000-00001B010000}"/>
    <cellStyle name="Normal 3" xfId="248" xr:uid="{00000000-0005-0000-0000-00001C010000}"/>
    <cellStyle name="Normal 3 2" xfId="249" xr:uid="{00000000-0005-0000-0000-00001D010000}"/>
    <cellStyle name="Normal 3 3" xfId="250" xr:uid="{00000000-0005-0000-0000-00001E010000}"/>
    <cellStyle name="Normal 3 4" xfId="251" xr:uid="{00000000-0005-0000-0000-00001F010000}"/>
    <cellStyle name="Normal 3 4 2" xfId="252" xr:uid="{00000000-0005-0000-0000-000020010000}"/>
    <cellStyle name="Normal 3 4 3" xfId="321" xr:uid="{00000000-0005-0000-0000-000021010000}"/>
    <cellStyle name="Normal 3 5" xfId="253" xr:uid="{00000000-0005-0000-0000-000022010000}"/>
    <cellStyle name="Normal 4" xfId="254" xr:uid="{00000000-0005-0000-0000-000023010000}"/>
    <cellStyle name="Normal 4 2" xfId="255" xr:uid="{00000000-0005-0000-0000-000024010000}"/>
    <cellStyle name="Normal 4 3" xfId="256" xr:uid="{00000000-0005-0000-0000-000025010000}"/>
    <cellStyle name="Normal 5" xfId="257" xr:uid="{00000000-0005-0000-0000-000026010000}"/>
    <cellStyle name="Normal 5 2" xfId="258" xr:uid="{00000000-0005-0000-0000-000027010000}"/>
    <cellStyle name="Normal 5 3" xfId="259" xr:uid="{00000000-0005-0000-0000-000028010000}"/>
    <cellStyle name="Normal 5 4" xfId="260" xr:uid="{00000000-0005-0000-0000-000029010000}"/>
    <cellStyle name="Normal 5 4 2" xfId="261" xr:uid="{00000000-0005-0000-0000-00002A010000}"/>
    <cellStyle name="Normal 5 5" xfId="262" xr:uid="{00000000-0005-0000-0000-00002B010000}"/>
    <cellStyle name="Notas" xfId="263" builtinId="10" customBuiltin="1"/>
    <cellStyle name="Note 2" xfId="264" xr:uid="{00000000-0005-0000-0000-00002D010000}"/>
    <cellStyle name="Note 2 2" xfId="265" xr:uid="{00000000-0005-0000-0000-00002E010000}"/>
    <cellStyle name="Note 2 3" xfId="266" xr:uid="{00000000-0005-0000-0000-00002F010000}"/>
    <cellStyle name="Note 3" xfId="267" xr:uid="{00000000-0005-0000-0000-000030010000}"/>
    <cellStyle name="Note 3 2" xfId="268" xr:uid="{00000000-0005-0000-0000-000031010000}"/>
    <cellStyle name="Note 3 3" xfId="269" xr:uid="{00000000-0005-0000-0000-000032010000}"/>
    <cellStyle name="Output 2" xfId="270" xr:uid="{00000000-0005-0000-0000-000033010000}"/>
    <cellStyle name="Percent 2" xfId="271" xr:uid="{00000000-0005-0000-0000-000034010000}"/>
    <cellStyle name="Percent 2 2" xfId="272" xr:uid="{00000000-0005-0000-0000-000035010000}"/>
    <cellStyle name="Percent 2 3" xfId="273" xr:uid="{00000000-0005-0000-0000-000036010000}"/>
    <cellStyle name="Percent 3" xfId="274" xr:uid="{00000000-0005-0000-0000-000037010000}"/>
    <cellStyle name="Percent 3 2" xfId="275" xr:uid="{00000000-0005-0000-0000-000038010000}"/>
    <cellStyle name="Percent 3 3" xfId="276" xr:uid="{00000000-0005-0000-0000-000039010000}"/>
    <cellStyle name="Percent 4" xfId="277" xr:uid="{00000000-0005-0000-0000-00003A010000}"/>
    <cellStyle name="Porcentaje" xfId="351" builtinId="5"/>
    <cellStyle name="Porcentual 2" xfId="278" xr:uid="{00000000-0005-0000-0000-00003C010000}"/>
    <cellStyle name="Porcentual 2 10" xfId="340" xr:uid="{00000000-0005-0000-0000-00003D010000}"/>
    <cellStyle name="Porcentual 2 11" xfId="341" xr:uid="{00000000-0005-0000-0000-00003E010000}"/>
    <cellStyle name="Porcentual 2 12" xfId="342" xr:uid="{00000000-0005-0000-0000-00003F010000}"/>
    <cellStyle name="Porcentual 2 13" xfId="343" xr:uid="{00000000-0005-0000-0000-000040010000}"/>
    <cellStyle name="Porcentual 2 2" xfId="279" xr:uid="{00000000-0005-0000-0000-000041010000}"/>
    <cellStyle name="Porcentual 2 2 2" xfId="280" xr:uid="{00000000-0005-0000-0000-000042010000}"/>
    <cellStyle name="Porcentual 2 3" xfId="281" xr:uid="{00000000-0005-0000-0000-000043010000}"/>
    <cellStyle name="Porcentual 2 4" xfId="282" xr:uid="{00000000-0005-0000-0000-000044010000}"/>
    <cellStyle name="Porcentual 2 5" xfId="344" xr:uid="{00000000-0005-0000-0000-000045010000}"/>
    <cellStyle name="Porcentual 2 6" xfId="345" xr:uid="{00000000-0005-0000-0000-000046010000}"/>
    <cellStyle name="Porcentual 2 7" xfId="346" xr:uid="{00000000-0005-0000-0000-000047010000}"/>
    <cellStyle name="Porcentual 2 8" xfId="347" xr:uid="{00000000-0005-0000-0000-000048010000}"/>
    <cellStyle name="Porcentual 2 9" xfId="348" xr:uid="{00000000-0005-0000-0000-000049010000}"/>
    <cellStyle name="Porcentual 3" xfId="283" xr:uid="{00000000-0005-0000-0000-00004A010000}"/>
    <cellStyle name="Porcentual 3 2" xfId="284" xr:uid="{00000000-0005-0000-0000-00004B010000}"/>
    <cellStyle name="Porcentual 3 3" xfId="285" xr:uid="{00000000-0005-0000-0000-00004C010000}"/>
    <cellStyle name="Porcentual 3 4" xfId="286" xr:uid="{00000000-0005-0000-0000-00004D010000}"/>
    <cellStyle name="Porcentual 3 4 2" xfId="287" xr:uid="{00000000-0005-0000-0000-00004E010000}"/>
    <cellStyle name="Porcentual 3 5" xfId="288" xr:uid="{00000000-0005-0000-0000-00004F010000}"/>
    <cellStyle name="Porcentual 4" xfId="289" xr:uid="{00000000-0005-0000-0000-000050010000}"/>
    <cellStyle name="Porcentual 4 2" xfId="290" xr:uid="{00000000-0005-0000-0000-000051010000}"/>
    <cellStyle name="Porcentual 4 3" xfId="291" xr:uid="{00000000-0005-0000-0000-000052010000}"/>
    <cellStyle name="Porcentual 5" xfId="292" xr:uid="{00000000-0005-0000-0000-000053010000}"/>
    <cellStyle name="Porcentual 5 2" xfId="293" xr:uid="{00000000-0005-0000-0000-000054010000}"/>
    <cellStyle name="Porcentual 5 3" xfId="294" xr:uid="{00000000-0005-0000-0000-000055010000}"/>
    <cellStyle name="Salida" xfId="295" builtinId="21" customBuiltin="1"/>
    <cellStyle name="Texto de advertencia" xfId="296" builtinId="11" customBuiltin="1"/>
    <cellStyle name="Texto explicativo" xfId="297" builtinId="53" customBuiltin="1"/>
    <cellStyle name="Title 2" xfId="298" xr:uid="{00000000-0005-0000-0000-000059010000}"/>
    <cellStyle name="Título" xfId="299" builtinId="15" customBuiltin="1"/>
    <cellStyle name="Título 2" xfId="300" builtinId="17" customBuiltin="1"/>
    <cellStyle name="Título 3" xfId="301" builtinId="18" customBuiltin="1"/>
    <cellStyle name="Total" xfId="302" builtinId="25" customBuiltin="1"/>
    <cellStyle name="Total 2" xfId="303" xr:uid="{00000000-0005-0000-0000-00005E010000}"/>
    <cellStyle name="Total 2 2" xfId="349" xr:uid="{00000000-0005-0000-0000-00005F010000}"/>
    <cellStyle name="Warning Text 2" xfId="304" xr:uid="{00000000-0005-0000-0000-000060010000}"/>
  </cellStyles>
  <dxfs count="1">
    <dxf>
      <font>
        <color theme="0"/>
      </font>
    </dxf>
  </dxfs>
  <tableStyles count="0" defaultTableStyle="TableStyleMedium9" defaultPivotStyle="PivotStyleLight16"/>
  <colors>
    <mruColors>
      <color rgb="FF183B69"/>
      <color rgb="FF00315C"/>
      <color rgb="FFEEB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erm95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9</xdr:row>
      <xdr:rowOff>52916</xdr:rowOff>
    </xdr:from>
    <xdr:to>
      <xdr:col>5</xdr:col>
      <xdr:colOff>133350</xdr:colOff>
      <xdr:row>30</xdr:row>
      <xdr:rowOff>138641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478742" y="1386416"/>
          <a:ext cx="9525" cy="307022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184151</xdr:colOff>
      <xdr:row>32</xdr:row>
      <xdr:rowOff>162983</xdr:rowOff>
    </xdr:from>
    <xdr:to>
      <xdr:col>12</xdr:col>
      <xdr:colOff>1153584</xdr:colOff>
      <xdr:row>34</xdr:row>
      <xdr:rowOff>63500</xdr:rowOff>
    </xdr:to>
    <xdr:sp macro="" textlink="">
      <xdr:nvSpPr>
        <xdr:cNvPr id="18" name="17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0016068" y="4184650"/>
          <a:ext cx="1943099" cy="32385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C" sz="1100" b="1"/>
            <a:t>TERM</a:t>
          </a:r>
          <a:r>
            <a:rPr lang="es-EC" sz="1100" b="1" baseline="0"/>
            <a:t> 95</a:t>
          </a:r>
          <a:endParaRPr lang="es-EC" sz="1100" b="1"/>
        </a:p>
      </xdr:txBody>
    </xdr:sp>
    <xdr:clientData/>
  </xdr:twoCellAnchor>
  <xdr:twoCellAnchor>
    <xdr:from>
      <xdr:col>4</xdr:col>
      <xdr:colOff>258416</xdr:colOff>
      <xdr:row>5</xdr:row>
      <xdr:rowOff>202721</xdr:rowOff>
    </xdr:from>
    <xdr:to>
      <xdr:col>9</xdr:col>
      <xdr:colOff>0</xdr:colOff>
      <xdr:row>7</xdr:row>
      <xdr:rowOff>52995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318991" y="199546"/>
          <a:ext cx="2041342" cy="273607"/>
          <a:chOff x="2197101" y="201084"/>
          <a:chExt cx="6760642" cy="271398"/>
        </a:xfrm>
      </xdr:grpSpPr>
      <xdr:sp macro="" textlink="">
        <xdr:nvSpPr>
          <xdr:cNvPr id="14" name="13 CuadroTexto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6805935" y="217925"/>
            <a:ext cx="2151808" cy="2545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pPr algn="ctr"/>
            <a:r>
              <a:rPr lang="es-EC" sz="1100" b="1">
                <a:solidFill>
                  <a:schemeClr val="bg1"/>
                </a:solidFill>
                <a:latin typeface="Helvetica" pitchFamily="34" charset="0"/>
                <a:cs typeface="Helvetica" pitchFamily="34" charset="0"/>
              </a:rPr>
              <a:t>PLANES INTERNACIONALES</a:t>
            </a:r>
            <a:endParaRPr lang="es-EC" sz="1200" b="1">
              <a:solidFill>
                <a:schemeClr val="bg1"/>
              </a:solidFill>
              <a:latin typeface="Helvetica" pitchFamily="34" charset="0"/>
              <a:cs typeface="Helvetica" pitchFamily="34" charset="0"/>
            </a:endParaRPr>
          </a:p>
        </xdr:txBody>
      </xdr:sp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197101" y="201084"/>
            <a:ext cx="2669000" cy="2545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s-EC" sz="1100" b="1">
                <a:solidFill>
                  <a:schemeClr val="bg1"/>
                </a:solidFill>
                <a:latin typeface="Helvetica" pitchFamily="34" charset="0"/>
                <a:cs typeface="Helvetica" pitchFamily="34" charset="0"/>
              </a:rPr>
              <a:t>COTIZADOR</a:t>
            </a:r>
            <a:r>
              <a:rPr lang="es-EC" sz="1100" b="1" baseline="0">
                <a:solidFill>
                  <a:schemeClr val="bg1"/>
                </a:solidFill>
                <a:latin typeface="Helvetica" pitchFamily="34" charset="0"/>
                <a:cs typeface="Helvetica" pitchFamily="34" charset="0"/>
              </a:rPr>
              <a:t> PLANES INDIVIDUALES</a:t>
            </a:r>
            <a:endParaRPr lang="es-EC" sz="1200" b="1">
              <a:solidFill>
                <a:schemeClr val="bg1"/>
              </a:solidFill>
              <a:latin typeface="Helvetica" pitchFamily="34" charset="0"/>
              <a:cs typeface="Helvetica" pitchFamily="34" charset="0"/>
            </a:endParaRPr>
          </a:p>
        </xdr:txBody>
      </xdr:sp>
    </xdr:grpSp>
    <xdr:clientData/>
  </xdr:twoCellAnchor>
  <xdr:twoCellAnchor>
    <xdr:from>
      <xdr:col>10</xdr:col>
      <xdr:colOff>486862</xdr:colOff>
      <xdr:row>6</xdr:row>
      <xdr:rowOff>57443</xdr:rowOff>
    </xdr:from>
    <xdr:to>
      <xdr:col>12</xdr:col>
      <xdr:colOff>950809</xdr:colOff>
      <xdr:row>7</xdr:row>
      <xdr:rowOff>102634</xdr:rowOff>
    </xdr:to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802084" y="269110"/>
          <a:ext cx="1479947" cy="2568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es-EC" sz="1100" b="1">
              <a:solidFill>
                <a:schemeClr val="bg1"/>
              </a:solidFill>
              <a:latin typeface="Helvetica" pitchFamily="34" charset="0"/>
              <a:cs typeface="Helvetica" pitchFamily="34" charset="0"/>
            </a:rPr>
            <a:t>SEGURO DE VIDA</a:t>
          </a:r>
          <a:endParaRPr lang="es-EC" sz="1200" b="1">
            <a:solidFill>
              <a:schemeClr val="bg1"/>
            </a:solidFill>
            <a:latin typeface="Helvetica" pitchFamily="34" charset="0"/>
            <a:cs typeface="Helvetica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77266</xdr:colOff>
      <xdr:row>0</xdr:row>
      <xdr:rowOff>66675</xdr:rowOff>
    </xdr:from>
    <xdr:to>
      <xdr:col>6</xdr:col>
      <xdr:colOff>608478</xdr:colOff>
      <xdr:row>2</xdr:row>
      <xdr:rowOff>131887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pSpPr/>
      </xdr:nvGrpSpPr>
      <xdr:grpSpPr>
        <a:xfrm>
          <a:off x="3087166" y="63500"/>
          <a:ext cx="1959962" cy="430337"/>
          <a:chOff x="4208552" y="104775"/>
          <a:chExt cx="1533853" cy="446212"/>
        </a:xfrm>
      </xdr:grpSpPr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/>
        </xdr:nvSpPr>
        <xdr:spPr>
          <a:xfrm>
            <a:off x="4296832" y="104775"/>
            <a:ext cx="1360054" cy="4462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s-EC" sz="2400" b="1">
                <a:solidFill>
                  <a:schemeClr val="bg1"/>
                </a:solidFill>
                <a:latin typeface="Helvetica" pitchFamily="34" charset="0"/>
                <a:cs typeface="Helvetica" pitchFamily="34" charset="0"/>
              </a:rPr>
              <a:t>TERM 95</a:t>
            </a:r>
          </a:p>
        </xdr:txBody>
      </xdr:sp>
      <xdr:cxnSp macro="">
        <xdr:nvCxnSpPr>
          <xdr:cNvPr id="8" name="7 Conector recto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CxnSpPr/>
        </xdr:nvCxnSpPr>
        <xdr:spPr>
          <a:xfrm flipV="1">
            <a:off x="4208552" y="522817"/>
            <a:ext cx="1533853" cy="3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95250</xdr:colOff>
      <xdr:row>0</xdr:row>
      <xdr:rowOff>19051</xdr:rowOff>
    </xdr:from>
    <xdr:to>
      <xdr:col>1</xdr:col>
      <xdr:colOff>584200</xdr:colOff>
      <xdr:row>3</xdr:row>
      <xdr:rowOff>55583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10D43D-4681-F43A-5719-763567400C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7" b="11298"/>
        <a:stretch/>
      </xdr:blipFill>
      <xdr:spPr>
        <a:xfrm>
          <a:off x="95250" y="19051"/>
          <a:ext cx="1092200" cy="588982"/>
        </a:xfrm>
        <a:prstGeom prst="rect">
          <a:avLst/>
        </a:prstGeom>
      </xdr:spPr>
    </xdr:pic>
    <xdr:clientData/>
  </xdr:twoCellAnchor>
  <xdr:twoCellAnchor>
    <xdr:from>
      <xdr:col>4</xdr:col>
      <xdr:colOff>77266</xdr:colOff>
      <xdr:row>43</xdr:row>
      <xdr:rowOff>66675</xdr:rowOff>
    </xdr:from>
    <xdr:to>
      <xdr:col>6</xdr:col>
      <xdr:colOff>608478</xdr:colOff>
      <xdr:row>45</xdr:row>
      <xdr:rowOff>131887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id="{E50BAA59-922D-46B4-9347-3D4DAA759ACE}"/>
            </a:ext>
          </a:extLst>
        </xdr:cNvPr>
        <xdr:cNvGrpSpPr/>
      </xdr:nvGrpSpPr>
      <xdr:grpSpPr>
        <a:xfrm>
          <a:off x="3087166" y="8312150"/>
          <a:ext cx="1959962" cy="430337"/>
          <a:chOff x="4208552" y="104775"/>
          <a:chExt cx="1533853" cy="446212"/>
        </a:xfrm>
      </xdr:grpSpPr>
      <xdr:sp macro="" textlink="">
        <xdr:nvSpPr>
          <xdr:cNvPr id="4" name="6 CuadroTexto">
            <a:extLst>
              <a:ext uri="{FF2B5EF4-FFF2-40B4-BE49-F238E27FC236}">
                <a16:creationId xmlns:a16="http://schemas.microsoft.com/office/drawing/2014/main" id="{21AD7CDE-750E-D634-25A4-8A16987C6D9C}"/>
              </a:ext>
            </a:extLst>
          </xdr:cNvPr>
          <xdr:cNvSpPr txBox="1"/>
        </xdr:nvSpPr>
        <xdr:spPr>
          <a:xfrm>
            <a:off x="4296832" y="104775"/>
            <a:ext cx="1360054" cy="4462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s-EC" sz="2400" b="1">
                <a:solidFill>
                  <a:schemeClr val="bg1"/>
                </a:solidFill>
                <a:latin typeface="Helvetica" pitchFamily="34" charset="0"/>
                <a:cs typeface="Helvetica" pitchFamily="34" charset="0"/>
              </a:rPr>
              <a:t>TERM 95</a:t>
            </a:r>
          </a:p>
        </xdr:txBody>
      </xdr:sp>
      <xdr:cxnSp macro="">
        <xdr:nvCxnSpPr>
          <xdr:cNvPr id="5" name="7 Conector recto">
            <a:extLst>
              <a:ext uri="{FF2B5EF4-FFF2-40B4-BE49-F238E27FC236}">
                <a16:creationId xmlns:a16="http://schemas.microsoft.com/office/drawing/2014/main" id="{6A2CB02C-6F28-8A75-FE6E-4B56BEC681A0}"/>
              </a:ext>
            </a:extLst>
          </xdr:cNvPr>
          <xdr:cNvCxnSpPr/>
        </xdr:nvCxnSpPr>
        <xdr:spPr>
          <a:xfrm flipV="1">
            <a:off x="4208552" y="522817"/>
            <a:ext cx="1533853" cy="3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0</xdr:col>
      <xdr:colOff>95250</xdr:colOff>
      <xdr:row>43</xdr:row>
      <xdr:rowOff>19051</xdr:rowOff>
    </xdr:from>
    <xdr:ext cx="1092200" cy="588982"/>
    <xdr:pic>
      <xdr:nvPicPr>
        <xdr:cNvPr id="9" name="Imagen 8">
          <a:extLst>
            <a:ext uri="{FF2B5EF4-FFF2-40B4-BE49-F238E27FC236}">
              <a16:creationId xmlns:a16="http://schemas.microsoft.com/office/drawing/2014/main" id="{3B705D67-2B84-4900-93B4-F6ED8F9CCC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7" b="11298"/>
        <a:stretch/>
      </xdr:blipFill>
      <xdr:spPr>
        <a:xfrm>
          <a:off x="95250" y="19051"/>
          <a:ext cx="1092200" cy="588982"/>
        </a:xfrm>
        <a:prstGeom prst="rect">
          <a:avLst/>
        </a:prstGeom>
      </xdr:spPr>
    </xdr:pic>
    <xdr:clientData/>
  </xdr:oneCellAnchor>
  <xdr:twoCellAnchor>
    <xdr:from>
      <xdr:col>4</xdr:col>
      <xdr:colOff>77266</xdr:colOff>
      <xdr:row>89</xdr:row>
      <xdr:rowOff>66675</xdr:rowOff>
    </xdr:from>
    <xdr:to>
      <xdr:col>6</xdr:col>
      <xdr:colOff>608478</xdr:colOff>
      <xdr:row>91</xdr:row>
      <xdr:rowOff>131887</xdr:rowOff>
    </xdr:to>
    <xdr:grpSp>
      <xdr:nvGrpSpPr>
        <xdr:cNvPr id="20" name="5 Grupo">
          <a:extLst>
            <a:ext uri="{FF2B5EF4-FFF2-40B4-BE49-F238E27FC236}">
              <a16:creationId xmlns:a16="http://schemas.microsoft.com/office/drawing/2014/main" id="{1B42F594-28C3-40EC-9C41-8B92D7562898}"/>
            </a:ext>
          </a:extLst>
        </xdr:cNvPr>
        <xdr:cNvGrpSpPr/>
      </xdr:nvGrpSpPr>
      <xdr:grpSpPr>
        <a:xfrm>
          <a:off x="3087166" y="16827500"/>
          <a:ext cx="1959962" cy="430337"/>
          <a:chOff x="4208552" y="104775"/>
          <a:chExt cx="1533853" cy="446212"/>
        </a:xfrm>
      </xdr:grpSpPr>
      <xdr:sp macro="" textlink="">
        <xdr:nvSpPr>
          <xdr:cNvPr id="21" name="6 CuadroTexto">
            <a:extLst>
              <a:ext uri="{FF2B5EF4-FFF2-40B4-BE49-F238E27FC236}">
                <a16:creationId xmlns:a16="http://schemas.microsoft.com/office/drawing/2014/main" id="{82EEC5E4-BF31-A7C8-5A96-EDDB369B90AF}"/>
              </a:ext>
            </a:extLst>
          </xdr:cNvPr>
          <xdr:cNvSpPr txBox="1"/>
        </xdr:nvSpPr>
        <xdr:spPr>
          <a:xfrm>
            <a:off x="4296832" y="104775"/>
            <a:ext cx="1360054" cy="4462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s-EC" sz="2400" b="1">
                <a:solidFill>
                  <a:schemeClr val="bg1"/>
                </a:solidFill>
                <a:latin typeface="Helvetica" pitchFamily="34" charset="0"/>
                <a:cs typeface="Helvetica" pitchFamily="34" charset="0"/>
              </a:rPr>
              <a:t>TERM 95</a:t>
            </a:r>
          </a:p>
        </xdr:txBody>
      </xdr:sp>
      <xdr:cxnSp macro="">
        <xdr:nvCxnSpPr>
          <xdr:cNvPr id="22" name="7 Conector recto">
            <a:extLst>
              <a:ext uri="{FF2B5EF4-FFF2-40B4-BE49-F238E27FC236}">
                <a16:creationId xmlns:a16="http://schemas.microsoft.com/office/drawing/2014/main" id="{8A2F3FAC-CE2C-41AF-CE1E-5AE09272DC30}"/>
              </a:ext>
            </a:extLst>
          </xdr:cNvPr>
          <xdr:cNvCxnSpPr/>
        </xdr:nvCxnSpPr>
        <xdr:spPr>
          <a:xfrm flipV="1">
            <a:off x="4208552" y="522817"/>
            <a:ext cx="1533853" cy="3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0</xdr:col>
      <xdr:colOff>95250</xdr:colOff>
      <xdr:row>89</xdr:row>
      <xdr:rowOff>19051</xdr:rowOff>
    </xdr:from>
    <xdr:ext cx="1092200" cy="588982"/>
    <xdr:pic>
      <xdr:nvPicPr>
        <xdr:cNvPr id="23" name="Imagen 22">
          <a:extLst>
            <a:ext uri="{FF2B5EF4-FFF2-40B4-BE49-F238E27FC236}">
              <a16:creationId xmlns:a16="http://schemas.microsoft.com/office/drawing/2014/main" id="{FAC74800-E818-4165-9702-432BC8D34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7" b="11298"/>
        <a:stretch/>
      </xdr:blipFill>
      <xdr:spPr>
        <a:xfrm>
          <a:off x="95250" y="8337551"/>
          <a:ext cx="1092200" cy="5889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SGUEVARA/AppData/Local/Microsoft/Windows/INetCache/IE/THQ5A4U6/Users/whidalgo/AppData/Local/Temp/notesE7077D/Cotizador%20Vida%20Term%2095.xlsx" TargetMode="External"/><Relationship Id="rId1" Type="http://schemas.openxmlformats.org/officeDocument/2006/relationships/externalLinkPath" Target="/Users/SGUEVARA/AppData/Local/Microsoft/Windows/INetCache/IE/THQ5A4U6/Users/whidalgo/AppData/Local/Temp/notesE7077D/Cotizador%20Vida%20Term%209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"/>
      <sheetName val="Ilustración"/>
      <sheetName val="Emision"/>
      <sheetName val="Calculos"/>
      <sheetName val="CalculosLB"/>
      <sheetName val="Tablas"/>
      <sheetName val="TablasLB"/>
      <sheetName val="Listas"/>
      <sheetName val="CotizacionTipoF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S2">
            <v>1</v>
          </cell>
          <cell r="T2">
            <v>1</v>
          </cell>
        </row>
        <row r="3">
          <cell r="S3">
            <v>2</v>
          </cell>
          <cell r="T3">
            <v>3</v>
          </cell>
        </row>
        <row r="4">
          <cell r="S4">
            <v>3</v>
          </cell>
          <cell r="T4">
            <v>3</v>
          </cell>
        </row>
        <row r="5">
          <cell r="S5">
            <v>4</v>
          </cell>
          <cell r="T5">
            <v>5</v>
          </cell>
        </row>
        <row r="6">
          <cell r="S6">
            <v>5</v>
          </cell>
          <cell r="T6">
            <v>5</v>
          </cell>
        </row>
        <row r="7">
          <cell r="S7">
            <v>6</v>
          </cell>
          <cell r="T7">
            <v>10</v>
          </cell>
        </row>
        <row r="8">
          <cell r="S8">
            <v>7</v>
          </cell>
          <cell r="T8">
            <v>10</v>
          </cell>
        </row>
        <row r="9">
          <cell r="S9">
            <v>8</v>
          </cell>
          <cell r="T9">
            <v>10</v>
          </cell>
        </row>
        <row r="10">
          <cell r="S10">
            <v>9</v>
          </cell>
          <cell r="T10">
            <v>10</v>
          </cell>
        </row>
        <row r="11">
          <cell r="S11">
            <v>10</v>
          </cell>
          <cell r="T11">
            <v>10</v>
          </cell>
        </row>
        <row r="12">
          <cell r="S12">
            <v>11</v>
          </cell>
          <cell r="T12">
            <v>15</v>
          </cell>
        </row>
        <row r="13">
          <cell r="S13">
            <v>12</v>
          </cell>
          <cell r="T13">
            <v>15</v>
          </cell>
        </row>
        <row r="14">
          <cell r="S14">
            <v>13</v>
          </cell>
          <cell r="T14">
            <v>15</v>
          </cell>
        </row>
        <row r="15">
          <cell r="S15">
            <v>14</v>
          </cell>
          <cell r="T15">
            <v>15</v>
          </cell>
        </row>
        <row r="16">
          <cell r="S16">
            <v>15</v>
          </cell>
          <cell r="T16">
            <v>15</v>
          </cell>
        </row>
        <row r="17">
          <cell r="S17">
            <v>16</v>
          </cell>
          <cell r="T17">
            <v>20</v>
          </cell>
        </row>
        <row r="18">
          <cell r="S18">
            <v>17</v>
          </cell>
          <cell r="T18">
            <v>20</v>
          </cell>
        </row>
        <row r="19">
          <cell r="S19">
            <v>18</v>
          </cell>
          <cell r="T19">
            <v>20</v>
          </cell>
        </row>
        <row r="20">
          <cell r="S20">
            <v>19</v>
          </cell>
          <cell r="T20">
            <v>20</v>
          </cell>
        </row>
        <row r="21">
          <cell r="S21">
            <v>20</v>
          </cell>
          <cell r="T21">
            <v>20</v>
          </cell>
        </row>
        <row r="22">
          <cell r="S22">
            <v>21</v>
          </cell>
          <cell r="T22">
            <v>30</v>
          </cell>
        </row>
        <row r="23">
          <cell r="S23">
            <v>22</v>
          </cell>
          <cell r="T23">
            <v>30</v>
          </cell>
        </row>
        <row r="24">
          <cell r="S24">
            <v>23</v>
          </cell>
          <cell r="T24">
            <v>30</v>
          </cell>
        </row>
        <row r="25">
          <cell r="S25">
            <v>24</v>
          </cell>
          <cell r="T25">
            <v>30</v>
          </cell>
        </row>
        <row r="26">
          <cell r="S26">
            <v>25</v>
          </cell>
          <cell r="T26">
            <v>30</v>
          </cell>
        </row>
        <row r="27">
          <cell r="S27">
            <v>26</v>
          </cell>
          <cell r="T27">
            <v>30</v>
          </cell>
        </row>
        <row r="28">
          <cell r="S28">
            <v>27</v>
          </cell>
          <cell r="T28">
            <v>30</v>
          </cell>
        </row>
        <row r="29">
          <cell r="S29">
            <v>28</v>
          </cell>
          <cell r="T29">
            <v>30</v>
          </cell>
        </row>
        <row r="30">
          <cell r="S30">
            <v>29</v>
          </cell>
          <cell r="T30">
            <v>30</v>
          </cell>
        </row>
        <row r="31">
          <cell r="S31">
            <v>30</v>
          </cell>
          <cell r="T31">
            <v>30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U41"/>
  <sheetViews>
    <sheetView showGridLines="0" topLeftCell="A6" zoomScale="90" zoomScaleNormal="90" zoomScaleSheetLayoutView="100" workbookViewId="0">
      <selection activeCell="E24" sqref="E24"/>
    </sheetView>
  </sheetViews>
  <sheetFormatPr baseColWidth="10" defaultColWidth="11.453125" defaultRowHeight="14.5" x14ac:dyDescent="0.35"/>
  <cols>
    <col min="1" max="1" width="5" style="38" customWidth="1"/>
    <col min="2" max="3" width="11.453125" style="37"/>
    <col min="4" max="4" width="1.453125" style="37" customWidth="1"/>
    <col min="5" max="5" width="29.81640625" style="39" customWidth="1"/>
    <col min="6" max="6" width="3" style="37" customWidth="1"/>
    <col min="7" max="8" width="11.453125" style="37" hidden="1" customWidth="1"/>
    <col min="9" max="9" width="1.453125" style="37" hidden="1" customWidth="1"/>
    <col min="10" max="10" width="2.81640625" style="37" customWidth="1"/>
    <col min="11" max="11" width="11.453125" style="37" customWidth="1"/>
    <col min="12" max="12" width="3.1796875" style="37" customWidth="1"/>
    <col min="13" max="13" width="18.81640625" style="37" customWidth="1"/>
    <col min="14" max="14" width="3.81640625" style="38" customWidth="1"/>
    <col min="15" max="15" width="11.453125" style="3" customWidth="1"/>
    <col min="16" max="16" width="11.453125" style="2" hidden="1" customWidth="1"/>
    <col min="17" max="17" width="11.453125" style="2" customWidth="1"/>
    <col min="18" max="16384" width="11.453125" style="2"/>
  </cols>
  <sheetData>
    <row r="1" spans="1:16" customFormat="1" hidden="1" x14ac:dyDescent="0.35">
      <c r="A1" s="85"/>
      <c r="B1" s="86"/>
      <c r="C1" s="86"/>
      <c r="D1" s="86"/>
      <c r="E1" s="87"/>
      <c r="F1" s="86"/>
      <c r="G1" s="86"/>
      <c r="H1" s="86"/>
      <c r="I1" s="86"/>
      <c r="J1" s="32"/>
      <c r="K1" s="32"/>
      <c r="L1" s="32"/>
      <c r="M1" s="32"/>
      <c r="N1" s="31"/>
      <c r="O1" s="1" t="s">
        <v>11</v>
      </c>
    </row>
    <row r="2" spans="1:16" customFormat="1" hidden="1" x14ac:dyDescent="0.35">
      <c r="A2" s="85"/>
      <c r="B2" s="86"/>
      <c r="C2" s="86"/>
      <c r="D2" s="86"/>
      <c r="E2" s="87"/>
      <c r="F2" s="86"/>
      <c r="G2" s="86"/>
      <c r="H2" s="86"/>
      <c r="I2" s="86"/>
      <c r="J2" s="32"/>
      <c r="K2" s="32"/>
      <c r="L2" s="32"/>
      <c r="M2" s="32"/>
      <c r="N2" s="31"/>
      <c r="O2" s="1" t="s">
        <v>18</v>
      </c>
    </row>
    <row r="3" spans="1:16" customFormat="1" hidden="1" x14ac:dyDescent="0.35">
      <c r="A3" s="85"/>
      <c r="B3" s="86"/>
      <c r="C3" s="86"/>
      <c r="D3" s="86"/>
      <c r="E3" s="87"/>
      <c r="F3" s="86"/>
      <c r="G3" s="86"/>
      <c r="H3" s="86"/>
      <c r="I3" s="86"/>
      <c r="J3" s="32"/>
      <c r="K3" s="32"/>
      <c r="L3" s="32"/>
      <c r="M3" s="32"/>
      <c r="N3" s="31"/>
      <c r="O3" s="1"/>
    </row>
    <row r="4" spans="1:16" customFormat="1" hidden="1" x14ac:dyDescent="0.35">
      <c r="A4" s="85"/>
      <c r="B4" s="86"/>
      <c r="C4" s="86"/>
      <c r="D4" s="86"/>
      <c r="E4" s="87"/>
      <c r="F4" s="86"/>
      <c r="G4" s="86"/>
      <c r="H4" s="86"/>
      <c r="I4" s="86"/>
      <c r="J4" s="32"/>
      <c r="K4" s="32"/>
      <c r="L4" s="32"/>
      <c r="M4" s="32"/>
      <c r="N4" s="31"/>
      <c r="O4" s="1"/>
    </row>
    <row r="5" spans="1:16" customFormat="1" hidden="1" x14ac:dyDescent="0.35">
      <c r="A5" s="85"/>
      <c r="B5" s="86"/>
      <c r="C5" s="86"/>
      <c r="D5" s="86"/>
      <c r="E5" s="87"/>
      <c r="F5" s="86"/>
      <c r="G5" s="86"/>
      <c r="H5" s="86"/>
      <c r="I5" s="86"/>
      <c r="J5" s="32"/>
      <c r="K5" s="32"/>
      <c r="L5" s="32"/>
      <c r="M5" s="32"/>
      <c r="N5" s="31"/>
      <c r="O5" s="1" t="s">
        <v>10</v>
      </c>
    </row>
    <row r="6" spans="1:16" ht="16.5" customHeight="1" x14ac:dyDescent="0.35">
      <c r="A6" s="149"/>
      <c r="B6" s="150"/>
      <c r="C6" s="160"/>
      <c r="D6" s="160"/>
      <c r="E6" s="160"/>
      <c r="F6" s="160"/>
      <c r="G6" s="160"/>
      <c r="H6" s="160"/>
      <c r="I6" s="160"/>
      <c r="J6" s="156"/>
      <c r="K6" s="156"/>
      <c r="L6" s="156"/>
      <c r="M6" s="156"/>
      <c r="N6" s="157"/>
      <c r="P6" s="2">
        <v>5</v>
      </c>
    </row>
    <row r="7" spans="1:16" ht="16.5" customHeight="1" x14ac:dyDescent="0.35">
      <c r="A7" s="151"/>
      <c r="B7" s="152"/>
      <c r="C7" s="161"/>
      <c r="D7" s="161"/>
      <c r="E7" s="161"/>
      <c r="F7" s="161"/>
      <c r="G7" s="161"/>
      <c r="H7" s="161"/>
      <c r="I7" s="161"/>
      <c r="J7" s="158"/>
      <c r="K7" s="158"/>
      <c r="L7" s="158"/>
      <c r="M7" s="158"/>
      <c r="N7" s="159"/>
      <c r="P7" s="2">
        <v>10</v>
      </c>
    </row>
    <row r="8" spans="1:16" ht="27" customHeight="1" x14ac:dyDescent="0.35">
      <c r="A8" s="153"/>
      <c r="B8" s="154"/>
      <c r="C8" s="162"/>
      <c r="D8" s="162"/>
      <c r="E8" s="162"/>
      <c r="F8" s="162"/>
      <c r="G8" s="162"/>
      <c r="H8" s="162"/>
      <c r="I8" s="162"/>
      <c r="J8" s="158"/>
      <c r="K8" s="158"/>
      <c r="L8" s="158"/>
      <c r="M8" s="158"/>
      <c r="N8" s="159"/>
      <c r="P8" s="2">
        <v>15</v>
      </c>
    </row>
    <row r="9" spans="1:16" ht="8.25" customHeight="1" x14ac:dyDescent="0.35">
      <c r="A9" s="91"/>
      <c r="B9" s="75"/>
      <c r="C9" s="33"/>
      <c r="D9" s="88"/>
      <c r="E9" s="89"/>
      <c r="F9" s="89"/>
      <c r="G9" s="89"/>
      <c r="H9" s="89"/>
      <c r="I9" s="89"/>
      <c r="J9" s="33"/>
      <c r="K9" s="33"/>
      <c r="L9" s="33"/>
      <c r="N9" s="140"/>
      <c r="O9" s="92"/>
      <c r="P9" s="2">
        <v>20</v>
      </c>
    </row>
    <row r="10" spans="1:16" s="5" customFormat="1" ht="14.25" customHeight="1" x14ac:dyDescent="0.3">
      <c r="A10" s="74"/>
      <c r="B10" s="75" t="s">
        <v>0</v>
      </c>
      <c r="C10" s="33"/>
      <c r="D10" s="33"/>
      <c r="E10" s="76"/>
      <c r="F10" s="33"/>
      <c r="G10" s="33"/>
      <c r="H10" s="33"/>
      <c r="I10" s="33"/>
      <c r="J10" s="77"/>
      <c r="K10" s="78"/>
      <c r="L10" s="78"/>
      <c r="M10" s="163" t="s">
        <v>151</v>
      </c>
      <c r="N10" s="164"/>
      <c r="O10" s="4"/>
      <c r="P10" s="5">
        <f>+IF(E14&gt;65,"",30)</f>
        <v>30</v>
      </c>
    </row>
    <row r="11" spans="1:16" ht="16" customHeight="1" x14ac:dyDescent="0.35">
      <c r="A11" s="79"/>
      <c r="B11" s="33"/>
      <c r="C11" s="33"/>
      <c r="D11" s="33"/>
      <c r="E11" s="76"/>
      <c r="F11" s="33"/>
      <c r="G11" s="33"/>
      <c r="H11" s="33"/>
      <c r="I11" s="33"/>
      <c r="J11" s="33"/>
      <c r="K11" s="166" t="s">
        <v>96</v>
      </c>
      <c r="L11" s="166"/>
      <c r="M11" s="155">
        <f>+IF(AND(E14&gt;20,E14&lt;75),E14,"No aplica")</f>
        <v>31</v>
      </c>
      <c r="N11" s="73"/>
      <c r="P11" s="2" t="s">
        <v>89</v>
      </c>
    </row>
    <row r="12" spans="1:16" ht="14.5" customHeight="1" x14ac:dyDescent="0.35">
      <c r="A12" s="79"/>
      <c r="B12" s="146" t="s">
        <v>1</v>
      </c>
      <c r="C12" s="146"/>
      <c r="D12" s="77"/>
      <c r="E12" s="137" t="s">
        <v>152</v>
      </c>
      <c r="F12" s="77"/>
      <c r="G12" s="77"/>
      <c r="H12" s="77"/>
      <c r="I12" s="77"/>
      <c r="J12" s="33"/>
      <c r="K12" s="166"/>
      <c r="L12" s="166"/>
      <c r="M12" s="155"/>
      <c r="N12" s="73"/>
      <c r="P12" s="2" t="s">
        <v>92</v>
      </c>
    </row>
    <row r="13" spans="1:16" ht="6" customHeight="1" x14ac:dyDescent="0.35">
      <c r="A13" s="79"/>
      <c r="B13" s="90"/>
      <c r="C13" s="90"/>
      <c r="D13" s="33"/>
      <c r="E13" s="76"/>
      <c r="F13" s="33"/>
      <c r="G13" s="33"/>
      <c r="H13" s="33"/>
      <c r="I13" s="33"/>
      <c r="J13" s="33"/>
      <c r="K13" s="166"/>
      <c r="L13" s="166"/>
      <c r="M13" s="155"/>
      <c r="N13" s="73"/>
      <c r="P13" s="2" t="s">
        <v>11</v>
      </c>
    </row>
    <row r="14" spans="1:16" x14ac:dyDescent="0.35">
      <c r="A14" s="79"/>
      <c r="B14" s="146" t="s">
        <v>2</v>
      </c>
      <c r="C14" s="146"/>
      <c r="D14" s="33"/>
      <c r="E14" s="34">
        <v>31</v>
      </c>
      <c r="F14" s="33"/>
      <c r="G14" s="147"/>
      <c r="H14" s="148"/>
      <c r="I14" s="33"/>
      <c r="J14" s="33"/>
      <c r="K14" s="166" t="s">
        <v>87</v>
      </c>
      <c r="L14" s="166"/>
      <c r="M14" s="165">
        <v>20</v>
      </c>
      <c r="N14" s="73"/>
      <c r="P14" s="2" t="s">
        <v>18</v>
      </c>
    </row>
    <row r="15" spans="1:16" ht="6" customHeight="1" x14ac:dyDescent="0.35">
      <c r="A15" s="79"/>
      <c r="B15" s="90"/>
      <c r="C15" s="90"/>
      <c r="D15" s="33"/>
      <c r="E15" s="35"/>
      <c r="F15" s="33"/>
      <c r="G15" s="33"/>
      <c r="H15" s="33"/>
      <c r="I15" s="33"/>
      <c r="J15" s="40"/>
      <c r="K15" s="166"/>
      <c r="L15" s="166"/>
      <c r="M15" s="165"/>
      <c r="N15" s="73"/>
      <c r="P15" s="2" t="s">
        <v>31</v>
      </c>
    </row>
    <row r="16" spans="1:16" x14ac:dyDescent="0.35">
      <c r="A16" s="79"/>
      <c r="B16" s="146" t="s">
        <v>3</v>
      </c>
      <c r="C16" s="146"/>
      <c r="D16" s="33"/>
      <c r="E16" s="138" t="s">
        <v>153</v>
      </c>
      <c r="F16" s="33"/>
      <c r="G16" s="33"/>
      <c r="H16" s="33"/>
      <c r="I16" s="33"/>
      <c r="J16" s="40"/>
      <c r="K16" s="166" t="s">
        <v>88</v>
      </c>
      <c r="L16" s="166"/>
      <c r="M16" s="167" t="s">
        <v>92</v>
      </c>
      <c r="N16" s="73"/>
      <c r="P16" s="2" t="s">
        <v>95</v>
      </c>
    </row>
    <row r="17" spans="1:16" ht="6" customHeight="1" x14ac:dyDescent="0.35">
      <c r="A17" s="79"/>
      <c r="B17" s="90"/>
      <c r="C17" s="90"/>
      <c r="D17" s="33"/>
      <c r="E17" s="76"/>
      <c r="F17" s="33"/>
      <c r="G17" s="33"/>
      <c r="H17" s="33"/>
      <c r="I17" s="33"/>
      <c r="J17" s="40"/>
      <c r="K17" s="166"/>
      <c r="L17" s="166"/>
      <c r="M17" s="167"/>
      <c r="N17" s="73"/>
      <c r="P17" s="2">
        <v>0</v>
      </c>
    </row>
    <row r="18" spans="1:16" ht="15" customHeight="1" x14ac:dyDescent="0.35">
      <c r="A18" s="79"/>
      <c r="B18" s="146" t="s">
        <v>2</v>
      </c>
      <c r="C18" s="146"/>
      <c r="D18" s="33"/>
      <c r="E18" s="36"/>
      <c r="F18" s="33"/>
      <c r="G18" s="147"/>
      <c r="H18" s="148"/>
      <c r="I18" s="33"/>
      <c r="J18" s="33"/>
      <c r="K18" s="166" t="s">
        <v>93</v>
      </c>
      <c r="L18" s="166"/>
      <c r="M18" s="170" t="s">
        <v>18</v>
      </c>
      <c r="N18" s="73"/>
      <c r="P18" s="2">
        <v>1</v>
      </c>
    </row>
    <row r="19" spans="1:16" ht="6" customHeight="1" x14ac:dyDescent="0.35">
      <c r="A19" s="79"/>
      <c r="B19" s="90"/>
      <c r="C19" s="90"/>
      <c r="D19" s="33"/>
      <c r="E19" s="76"/>
      <c r="F19" s="33"/>
      <c r="G19" s="33"/>
      <c r="H19" s="33"/>
      <c r="I19" s="33"/>
      <c r="J19" s="33"/>
      <c r="K19" s="166"/>
      <c r="L19" s="166"/>
      <c r="M19" s="171"/>
      <c r="N19" s="73"/>
      <c r="P19" s="2">
        <v>2</v>
      </c>
    </row>
    <row r="20" spans="1:16" x14ac:dyDescent="0.35">
      <c r="A20" s="79"/>
      <c r="B20" s="146" t="s">
        <v>4</v>
      </c>
      <c r="C20" s="146"/>
      <c r="D20" s="33"/>
      <c r="E20" s="36"/>
      <c r="F20" s="33"/>
      <c r="G20" s="33"/>
      <c r="H20" s="33"/>
      <c r="I20" s="33"/>
      <c r="J20" s="33"/>
      <c r="K20" s="166"/>
      <c r="L20" s="166"/>
      <c r="M20" s="172" t="str">
        <f>IF(M14&lt;20,"No aplica", "")</f>
        <v/>
      </c>
      <c r="N20" s="73"/>
      <c r="P20" s="2">
        <v>3</v>
      </c>
    </row>
    <row r="21" spans="1:16" ht="6" customHeight="1" x14ac:dyDescent="0.35">
      <c r="A21" s="79"/>
      <c r="B21" s="90"/>
      <c r="C21" s="90"/>
      <c r="D21" s="33"/>
      <c r="E21" s="76"/>
      <c r="F21" s="33"/>
      <c r="G21" s="33"/>
      <c r="H21" s="33"/>
      <c r="I21" s="33"/>
      <c r="J21" s="33"/>
      <c r="K21" s="166"/>
      <c r="L21" s="166"/>
      <c r="M21" s="173"/>
      <c r="N21" s="73"/>
      <c r="P21" s="2">
        <v>4</v>
      </c>
    </row>
    <row r="22" spans="1:16" x14ac:dyDescent="0.35">
      <c r="A22" s="79"/>
      <c r="B22" s="146" t="s">
        <v>5</v>
      </c>
      <c r="C22" s="146"/>
      <c r="D22" s="33"/>
      <c r="E22" s="36"/>
      <c r="F22" s="33"/>
      <c r="G22" s="147"/>
      <c r="H22" s="148"/>
      <c r="I22" s="33"/>
      <c r="J22" s="33"/>
      <c r="K22" s="166" t="s">
        <v>94</v>
      </c>
      <c r="L22" s="166"/>
      <c r="M22" s="167" t="s">
        <v>95</v>
      </c>
      <c r="N22" s="73"/>
      <c r="P22" s="2">
        <v>5</v>
      </c>
    </row>
    <row r="23" spans="1:16" ht="6" customHeight="1" x14ac:dyDescent="0.35">
      <c r="A23" s="79"/>
      <c r="B23" s="90"/>
      <c r="C23" s="90"/>
      <c r="D23" s="33"/>
      <c r="E23" s="76"/>
      <c r="F23" s="33"/>
      <c r="G23" s="33"/>
      <c r="H23" s="33"/>
      <c r="I23" s="33"/>
      <c r="J23" s="33"/>
      <c r="K23" s="166"/>
      <c r="L23" s="166"/>
      <c r="M23" s="167"/>
      <c r="N23" s="73"/>
      <c r="P23" s="2">
        <v>6</v>
      </c>
    </row>
    <row r="24" spans="1:16" ht="15" customHeight="1" x14ac:dyDescent="0.35">
      <c r="A24" s="79"/>
      <c r="B24" s="146" t="s">
        <v>6</v>
      </c>
      <c r="C24" s="146"/>
      <c r="D24" s="33"/>
      <c r="E24" s="36"/>
      <c r="F24" s="33"/>
      <c r="G24" s="33"/>
      <c r="H24" s="33"/>
      <c r="I24" s="33"/>
      <c r="J24" s="33"/>
      <c r="K24" s="166" t="s">
        <v>86</v>
      </c>
      <c r="L24" s="166"/>
      <c r="M24" s="167">
        <v>0</v>
      </c>
      <c r="N24" s="73"/>
      <c r="P24" s="2">
        <v>7</v>
      </c>
    </row>
    <row r="25" spans="1:16" ht="6" customHeight="1" x14ac:dyDescent="0.35">
      <c r="A25" s="79"/>
      <c r="B25" s="90"/>
      <c r="C25" s="90"/>
      <c r="D25" s="33"/>
      <c r="E25" s="76"/>
      <c r="F25" s="33"/>
      <c r="G25" s="33"/>
      <c r="H25" s="33"/>
      <c r="I25" s="33"/>
      <c r="J25" s="33"/>
      <c r="K25" s="166"/>
      <c r="L25" s="166"/>
      <c r="M25" s="167"/>
      <c r="N25" s="73"/>
      <c r="P25" s="2">
        <v>8</v>
      </c>
    </row>
    <row r="26" spans="1:16" x14ac:dyDescent="0.35">
      <c r="A26" s="79"/>
      <c r="B26" s="146" t="s">
        <v>7</v>
      </c>
      <c r="C26" s="146"/>
      <c r="D26" s="33"/>
      <c r="E26" s="36"/>
      <c r="F26" s="33"/>
      <c r="G26" s="147"/>
      <c r="H26" s="148"/>
      <c r="I26" s="33"/>
      <c r="J26" s="33"/>
      <c r="K26" s="166"/>
      <c r="L26" s="166"/>
      <c r="M26" s="167"/>
      <c r="N26" s="73"/>
      <c r="P26" s="2">
        <v>9</v>
      </c>
    </row>
    <row r="27" spans="1:16" ht="6" customHeight="1" x14ac:dyDescent="0.35">
      <c r="A27" s="79"/>
      <c r="B27" s="90"/>
      <c r="C27" s="90"/>
      <c r="D27" s="33"/>
      <c r="E27" s="76"/>
      <c r="F27" s="33"/>
      <c r="G27" s="33"/>
      <c r="H27" s="33"/>
      <c r="I27" s="33"/>
      <c r="J27" s="33"/>
      <c r="N27" s="73"/>
      <c r="P27" s="2">
        <v>10</v>
      </c>
    </row>
    <row r="28" spans="1:16" x14ac:dyDescent="0.35">
      <c r="A28" s="79"/>
      <c r="B28" s="146" t="s">
        <v>8</v>
      </c>
      <c r="C28" s="146"/>
      <c r="D28" s="33"/>
      <c r="E28" s="36"/>
      <c r="F28" s="33"/>
      <c r="G28" s="33"/>
      <c r="H28" s="33"/>
      <c r="I28" s="33"/>
      <c r="J28" s="33"/>
      <c r="N28" s="73"/>
      <c r="P28" s="2">
        <v>11</v>
      </c>
    </row>
    <row r="29" spans="1:16" ht="5.25" customHeight="1" x14ac:dyDescent="0.35">
      <c r="A29" s="79"/>
      <c r="B29" s="90"/>
      <c r="C29" s="90"/>
      <c r="D29" s="33"/>
      <c r="E29" s="76"/>
      <c r="F29" s="33"/>
      <c r="G29" s="33"/>
      <c r="H29" s="33"/>
      <c r="I29" s="33"/>
      <c r="J29" s="33"/>
      <c r="N29" s="73"/>
      <c r="P29" s="2">
        <v>12</v>
      </c>
    </row>
    <row r="30" spans="1:16" x14ac:dyDescent="0.35">
      <c r="A30" s="79"/>
      <c r="B30" s="146" t="s">
        <v>9</v>
      </c>
      <c r="C30" s="146"/>
      <c r="D30" s="33"/>
      <c r="E30" s="36"/>
      <c r="F30" s="33"/>
      <c r="G30" s="147"/>
      <c r="H30" s="148"/>
      <c r="I30" s="33"/>
      <c r="J30" s="33"/>
      <c r="K30" s="168" t="s">
        <v>90</v>
      </c>
      <c r="L30" s="168"/>
      <c r="M30" s="169">
        <v>100000</v>
      </c>
      <c r="N30" s="73"/>
      <c r="P30" s="2">
        <v>13</v>
      </c>
    </row>
    <row r="31" spans="1:16" ht="5.25" customHeight="1" x14ac:dyDescent="0.35">
      <c r="A31" s="79"/>
      <c r="J31" s="33"/>
      <c r="K31" s="168"/>
      <c r="L31" s="168"/>
      <c r="M31" s="169"/>
      <c r="N31" s="73"/>
      <c r="P31" s="2">
        <v>14</v>
      </c>
    </row>
    <row r="32" spans="1:16" x14ac:dyDescent="0.35">
      <c r="A32" s="79"/>
      <c r="B32" s="145" t="s">
        <v>21</v>
      </c>
      <c r="C32" s="145"/>
      <c r="D32" s="145"/>
      <c r="E32" s="145"/>
      <c r="F32" s="145"/>
      <c r="G32" s="145"/>
      <c r="H32" s="145"/>
      <c r="I32" s="145"/>
      <c r="J32" s="33"/>
      <c r="K32" s="168"/>
      <c r="L32" s="168"/>
      <c r="M32" s="169"/>
      <c r="N32" s="73"/>
      <c r="P32" s="2">
        <v>15</v>
      </c>
    </row>
    <row r="33" spans="1:16" ht="18" customHeight="1" x14ac:dyDescent="0.35">
      <c r="A33" s="79"/>
      <c r="B33" s="145"/>
      <c r="C33" s="145"/>
      <c r="D33" s="145"/>
      <c r="E33" s="145"/>
      <c r="F33" s="145"/>
      <c r="G33" s="145"/>
      <c r="H33" s="145"/>
      <c r="I33" s="145"/>
      <c r="J33" s="33"/>
      <c r="K33" s="33"/>
      <c r="L33" s="33"/>
      <c r="M33" s="33"/>
      <c r="N33" s="73"/>
      <c r="P33" s="2">
        <v>16</v>
      </c>
    </row>
    <row r="34" spans="1:16" ht="15" customHeight="1" x14ac:dyDescent="0.35">
      <c r="A34" s="79"/>
      <c r="J34" s="33"/>
      <c r="K34" s="33"/>
      <c r="L34" s="33"/>
      <c r="M34" s="33"/>
      <c r="N34" s="73"/>
      <c r="P34" s="2" t="s">
        <v>149</v>
      </c>
    </row>
    <row r="35" spans="1:16" ht="20.25" customHeight="1" x14ac:dyDescent="0.35">
      <c r="A35" s="80"/>
      <c r="B35" s="81"/>
      <c r="C35" s="81"/>
      <c r="D35" s="81"/>
      <c r="E35" s="82"/>
      <c r="F35" s="81"/>
      <c r="G35" s="81"/>
      <c r="H35" s="81"/>
      <c r="I35" s="81"/>
      <c r="J35" s="83"/>
      <c r="K35" s="83"/>
      <c r="L35" s="83"/>
      <c r="M35" s="83"/>
      <c r="N35" s="84"/>
      <c r="P35" s="2" t="s">
        <v>150</v>
      </c>
    </row>
    <row r="36" spans="1:16" ht="19.5" customHeight="1" x14ac:dyDescent="0.35">
      <c r="A36" s="33"/>
      <c r="J36" s="33"/>
      <c r="K36" s="33"/>
      <c r="L36" s="33"/>
    </row>
    <row r="37" spans="1:16" x14ac:dyDescent="0.35">
      <c r="A37" s="33"/>
      <c r="J37" s="33"/>
      <c r="K37" s="33"/>
      <c r="L37" s="33"/>
      <c r="M37" s="33"/>
      <c r="N37" s="33"/>
    </row>
    <row r="38" spans="1:16" x14ac:dyDescent="0.35">
      <c r="A38" s="33"/>
      <c r="J38" s="33"/>
      <c r="K38" s="33"/>
      <c r="L38" s="33"/>
      <c r="M38" s="33"/>
      <c r="N38" s="33"/>
    </row>
    <row r="39" spans="1:16" x14ac:dyDescent="0.35">
      <c r="A39" s="33"/>
      <c r="J39" s="33"/>
      <c r="K39" s="33"/>
      <c r="L39" s="33"/>
      <c r="M39" s="33"/>
      <c r="N39" s="33"/>
    </row>
    <row r="40" spans="1:16" x14ac:dyDescent="0.35">
      <c r="A40" s="33"/>
      <c r="J40" s="33"/>
      <c r="K40" s="33"/>
      <c r="L40" s="33"/>
      <c r="M40" s="33"/>
      <c r="N40" s="33"/>
    </row>
    <row r="41" spans="1:16" ht="14.5" customHeight="1" x14ac:dyDescent="0.35">
      <c r="A41" s="33"/>
      <c r="J41" s="33"/>
      <c r="K41" s="33"/>
      <c r="L41" s="33"/>
      <c r="M41" s="33"/>
      <c r="N41" s="33"/>
    </row>
  </sheetData>
  <sheetProtection algorithmName="SHA-512" hashValue="csLA7BgwRcbzljLEQ9ZW4LaTyz6xiFBVR/eK6ccLR9X6vhuP17BbWXrskoUNe8Z7R16jVxkb2Z9IODhTSXOoQQ==" saltValue="5XKd5uVJ85UdIxF4N9PDnQ==" spinCount="100000" sheet="1" selectLockedCells="1"/>
  <mergeCells count="35">
    <mergeCell ref="K30:L32"/>
    <mergeCell ref="M30:M32"/>
    <mergeCell ref="K18:L21"/>
    <mergeCell ref="K24:L26"/>
    <mergeCell ref="M24:M26"/>
    <mergeCell ref="M18:M19"/>
    <mergeCell ref="M20:M21"/>
    <mergeCell ref="K22:L23"/>
    <mergeCell ref="M22:M23"/>
    <mergeCell ref="K11:L13"/>
    <mergeCell ref="G14:H14"/>
    <mergeCell ref="K14:L15"/>
    <mergeCell ref="B16:C16"/>
    <mergeCell ref="A6:B8"/>
    <mergeCell ref="M11:M13"/>
    <mergeCell ref="J6:N8"/>
    <mergeCell ref="C6:I8"/>
    <mergeCell ref="M10:N10"/>
    <mergeCell ref="B14:C14"/>
    <mergeCell ref="B12:C12"/>
    <mergeCell ref="M14:M15"/>
    <mergeCell ref="K16:L17"/>
    <mergeCell ref="M16:M17"/>
    <mergeCell ref="B32:I33"/>
    <mergeCell ref="B24:C24"/>
    <mergeCell ref="B26:C26"/>
    <mergeCell ref="B28:C28"/>
    <mergeCell ref="B18:C18"/>
    <mergeCell ref="B20:C20"/>
    <mergeCell ref="B22:C22"/>
    <mergeCell ref="G30:H30"/>
    <mergeCell ref="B30:C30"/>
    <mergeCell ref="G18:H18"/>
    <mergeCell ref="G22:H22"/>
    <mergeCell ref="G26:H26"/>
  </mergeCells>
  <conditionalFormatting sqref="M18">
    <cfRule type="expression" dxfId="0" priority="1">
      <formula>$M$14&lt;20</formula>
    </cfRule>
  </conditionalFormatting>
  <dataValidations disablePrompts="1" count="7">
    <dataValidation type="list" allowBlank="1" showInputMessage="1" showErrorMessage="1" sqref="G14:H14 G30:H30 G26:H26 G22:H22 G18:H18" xr:uid="{00000000-0002-0000-0000-000000000000}">
      <formula1>$O$5:$O$18</formula1>
    </dataValidation>
    <dataValidation type="whole" operator="greaterThanOrEqual" allowBlank="1" showInputMessage="1" showErrorMessage="1" sqref="M30:M32" xr:uid="{00000000-0002-0000-0000-000001000000}">
      <formula1>100000</formula1>
    </dataValidation>
    <dataValidation type="list" allowBlank="1" showInputMessage="1" showErrorMessage="1" sqref="M22:M23" xr:uid="{00000000-0002-0000-0000-000002000000}">
      <formula1>$P$15:$P$16</formula1>
    </dataValidation>
    <dataValidation type="list" allowBlank="1" showInputMessage="1" showErrorMessage="1" sqref="M14:M15" xr:uid="{00000000-0002-0000-0000-000003000000}">
      <formula1>$P$6:$P$10</formula1>
    </dataValidation>
    <dataValidation type="list" allowBlank="1" showInputMessage="1" showErrorMessage="1" sqref="M16:M17" xr:uid="{00000000-0002-0000-0000-000005000000}">
      <formula1>$P$11:$P$12</formula1>
    </dataValidation>
    <dataValidation type="list" allowBlank="1" showInputMessage="1" showErrorMessage="1" sqref="M18" xr:uid="{00000000-0002-0000-0000-000006000000}">
      <formula1>$P$13:$P$14</formula1>
    </dataValidation>
    <dataValidation type="list" allowBlank="1" showInputMessage="1" showErrorMessage="1" sqref="M24:M26" xr:uid="{00000000-0002-0000-0000-000007000000}">
      <formula1>$P$17:$P$33</formula1>
    </dataValidation>
  </dataValidations>
  <pageMargins left="0.7" right="0.7" top="0.75" bottom="0.75" header="0.3" footer="0.3"/>
  <pageSetup scale="48" fitToHeight="0" orientation="portrait" r:id="rId1"/>
  <colBreaks count="1" manualBreakCount="1">
    <brk id="14" max="1048575" man="1"/>
  </colBreaks>
  <ignoredErrors>
    <ignoredError sqref="M2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indexed="8"/>
  </sheetPr>
  <dimension ref="A1:J139"/>
  <sheetViews>
    <sheetView showGridLines="0" tabSelected="1" zoomScaleNormal="100" zoomScaleSheetLayoutView="100" workbookViewId="0">
      <selection activeCell="G18" sqref="G18:H18"/>
    </sheetView>
  </sheetViews>
  <sheetFormatPr baseColWidth="10" defaultColWidth="10" defaultRowHeight="14.5" x14ac:dyDescent="0.35"/>
  <cols>
    <col min="1" max="1" width="8.54296875" style="6" customWidth="1"/>
    <col min="2" max="3" width="10.453125" style="6" customWidth="1"/>
    <col min="4" max="4" width="13.54296875" style="6" customWidth="1"/>
    <col min="5" max="5" width="11" style="6" customWidth="1"/>
    <col min="6" max="7" width="9.453125" style="6" customWidth="1"/>
    <col min="8" max="9" width="10.453125" style="6" customWidth="1"/>
    <col min="10" max="10" width="7.54296875" style="6" customWidth="1"/>
    <col min="11" max="11" width="10" style="139" customWidth="1"/>
    <col min="12" max="16384" width="10" style="139"/>
  </cols>
  <sheetData>
    <row r="1" spans="1:10" x14ac:dyDescent="0.35">
      <c r="C1" s="141"/>
      <c r="D1" s="141"/>
      <c r="E1" s="141"/>
      <c r="F1" s="141"/>
      <c r="G1" s="141"/>
      <c r="H1" s="141"/>
      <c r="I1" s="141"/>
      <c r="J1" s="141"/>
    </row>
    <row r="2" spans="1:10" x14ac:dyDescent="0.35">
      <c r="C2" s="141"/>
      <c r="D2" s="141"/>
      <c r="E2" s="141"/>
      <c r="F2" s="141"/>
      <c r="G2" s="141"/>
      <c r="H2" s="141"/>
      <c r="I2" s="141"/>
      <c r="J2" s="141"/>
    </row>
    <row r="3" spans="1:10" x14ac:dyDescent="0.35">
      <c r="C3" s="141"/>
      <c r="D3" s="141"/>
      <c r="E3" s="141"/>
      <c r="F3" s="141"/>
      <c r="G3" s="141"/>
      <c r="H3" s="141"/>
      <c r="I3" s="141"/>
      <c r="J3" s="141"/>
    </row>
    <row r="5" spans="1:10" ht="23.5" x14ac:dyDescent="0.55000000000000004">
      <c r="A5" s="175" t="s">
        <v>53</v>
      </c>
      <c r="B5" s="175"/>
      <c r="C5" s="175"/>
      <c r="D5" s="175"/>
      <c r="E5" s="175"/>
      <c r="F5" s="175"/>
      <c r="G5" s="175"/>
      <c r="H5" s="175"/>
      <c r="I5" s="175"/>
      <c r="J5" s="175"/>
    </row>
    <row r="6" spans="1:10" x14ac:dyDescent="0.35">
      <c r="B6" s="7"/>
      <c r="C6" s="7"/>
      <c r="D6" s="7"/>
      <c r="E6" s="7"/>
      <c r="F6" s="7"/>
      <c r="G6" s="7"/>
      <c r="H6" s="7"/>
    </row>
    <row r="7" spans="1:10" ht="18.5" x14ac:dyDescent="0.45">
      <c r="A7" s="176" t="s">
        <v>54</v>
      </c>
      <c r="B7" s="176"/>
      <c r="C7" s="176"/>
      <c r="D7" s="176"/>
      <c r="E7" s="176"/>
      <c r="F7" s="176"/>
      <c r="G7" s="176"/>
      <c r="H7" s="176"/>
      <c r="I7" s="176"/>
      <c r="J7" s="176"/>
    </row>
    <row r="8" spans="1:10" x14ac:dyDescent="0.35">
      <c r="B8" s="7"/>
      <c r="C8" s="7"/>
      <c r="D8" s="7"/>
      <c r="E8" s="7"/>
      <c r="F8" s="7"/>
      <c r="G8" s="7"/>
      <c r="H8" s="7"/>
    </row>
    <row r="9" spans="1:10" ht="18.5" x14ac:dyDescent="0.45">
      <c r="A9" s="174" t="s">
        <v>55</v>
      </c>
      <c r="B9" s="174"/>
      <c r="C9" s="174"/>
      <c r="D9" s="174"/>
      <c r="E9" s="174"/>
      <c r="F9" s="174"/>
      <c r="G9" s="174"/>
      <c r="H9" s="174"/>
      <c r="I9" s="174"/>
      <c r="J9" s="174"/>
    </row>
    <row r="10" spans="1:10" ht="18.5" x14ac:dyDescent="0.45">
      <c r="A10" s="174" t="str">
        <f>IF(Calculos!C10 = 0,"","Con devolución de Primas")</f>
        <v/>
      </c>
      <c r="B10" s="174"/>
      <c r="C10" s="174"/>
      <c r="D10" s="174"/>
      <c r="E10" s="174"/>
      <c r="F10" s="174"/>
      <c r="G10" s="174"/>
      <c r="H10" s="174"/>
      <c r="I10" s="174"/>
      <c r="J10" s="174"/>
    </row>
    <row r="12" spans="1:10" ht="18.5" x14ac:dyDescent="0.45">
      <c r="A12" s="174" t="str">
        <f>"Término ("&amp;Datos!M14&amp;") años"</f>
        <v>Término (20) años</v>
      </c>
      <c r="B12" s="174"/>
      <c r="C12" s="174"/>
      <c r="D12" s="174"/>
      <c r="E12" s="174"/>
      <c r="F12" s="174"/>
      <c r="G12" s="174"/>
      <c r="H12" s="174"/>
      <c r="I12" s="174"/>
      <c r="J12" s="174"/>
    </row>
    <row r="13" spans="1:10" x14ac:dyDescent="0.35">
      <c r="C13" s="6" t="str">
        <f>IF(Datos!M24&gt;0,"Cotización con riesgo subnormal: Tabla","")</f>
        <v/>
      </c>
      <c r="F13" s="8" t="str">
        <f>IF(Datos!M24&gt;0,Datos!M24,"")</f>
        <v/>
      </c>
    </row>
    <row r="15" spans="1:10" x14ac:dyDescent="0.35">
      <c r="C15" s="180" t="s">
        <v>56</v>
      </c>
      <c r="D15" s="180"/>
      <c r="E15" s="6" t="str">
        <f>+Datos!E12</f>
        <v>Miguel Rossignoli</v>
      </c>
    </row>
    <row r="16" spans="1:10" x14ac:dyDescent="0.35">
      <c r="E16" s="6" t="str">
        <f>"Edad " &amp; Datos!M11  &amp; ", " &amp; (Datos!M16) &amp; ", " &amp; (Datos!M22)</f>
        <v>Edad 31, Femenino, No fumador</v>
      </c>
    </row>
    <row r="17" spans="1:10" ht="15" thickBot="1" x14ac:dyDescent="0.4"/>
    <row r="18" spans="1:10" ht="15" thickBot="1" x14ac:dyDescent="0.4">
      <c r="B18" s="181" t="s">
        <v>57</v>
      </c>
      <c r="C18" s="182"/>
      <c r="D18" s="182"/>
      <c r="E18" s="95"/>
      <c r="F18" s="96" t="s">
        <v>58</v>
      </c>
      <c r="G18" s="183">
        <f>Datos!M30</f>
        <v>100000</v>
      </c>
      <c r="H18" s="184"/>
      <c r="I18" s="11"/>
    </row>
    <row r="19" spans="1:10" ht="15" thickBot="1" x14ac:dyDescent="0.4">
      <c r="C19" s="8"/>
      <c r="D19" s="8"/>
      <c r="E19" s="8"/>
      <c r="F19" s="10"/>
      <c r="G19" s="11"/>
    </row>
    <row r="20" spans="1:10" x14ac:dyDescent="0.35">
      <c r="E20" s="135" t="s">
        <v>17</v>
      </c>
      <c r="F20" s="191" t="s">
        <v>146</v>
      </c>
      <c r="G20" s="192"/>
      <c r="H20" s="135" t="s">
        <v>22</v>
      </c>
    </row>
    <row r="21" spans="1:10" x14ac:dyDescent="0.35">
      <c r="B21" s="205" t="s">
        <v>59</v>
      </c>
      <c r="C21" s="205"/>
      <c r="D21" s="205"/>
      <c r="E21" s="98">
        <f>Calculos!L2+75</f>
        <v>191</v>
      </c>
      <c r="F21" s="189">
        <f>Calculos!L4+77.9</f>
        <v>199.11999999999998</v>
      </c>
      <c r="G21" s="190"/>
      <c r="H21" s="122">
        <f>Calculos!L3+82</f>
        <v>209.59999999999997</v>
      </c>
    </row>
    <row r="22" spans="1:10" x14ac:dyDescent="0.35">
      <c r="B22" s="209" t="s">
        <v>60</v>
      </c>
      <c r="C22" s="209"/>
      <c r="D22" s="209"/>
      <c r="E22" s="131">
        <f>+E21*0.035</f>
        <v>6.6850000000000005</v>
      </c>
      <c r="F22" s="185">
        <f>+F21*0.035</f>
        <v>6.9691999999999998</v>
      </c>
      <c r="G22" s="186"/>
      <c r="H22" s="132">
        <f>+H21*0.035</f>
        <v>7.3359999999999994</v>
      </c>
    </row>
    <row r="23" spans="1:10" x14ac:dyDescent="0.35">
      <c r="B23" s="205" t="s">
        <v>61</v>
      </c>
      <c r="C23" s="205"/>
      <c r="D23" s="205"/>
      <c r="E23" s="98">
        <f>+E21*0.005</f>
        <v>0.95500000000000007</v>
      </c>
      <c r="F23" s="189">
        <f>+F21*0.005</f>
        <v>0.99559999999999993</v>
      </c>
      <c r="G23" s="190"/>
      <c r="H23" s="122">
        <f>+H21*0.005</f>
        <v>1.0479999999999998</v>
      </c>
    </row>
    <row r="24" spans="1:10" x14ac:dyDescent="0.35">
      <c r="A24" s="12"/>
      <c r="B24" s="209" t="s">
        <v>62</v>
      </c>
      <c r="C24" s="209"/>
      <c r="D24" s="209"/>
      <c r="E24" s="131">
        <f>+E23+E22+E21</f>
        <v>198.64</v>
      </c>
      <c r="F24" s="185">
        <f>+F23+F22+F21</f>
        <v>207.08479999999997</v>
      </c>
      <c r="G24" s="186"/>
      <c r="H24" s="132">
        <f>+H23+H22+H21</f>
        <v>217.98399999999995</v>
      </c>
    </row>
    <row r="25" spans="1:10" x14ac:dyDescent="0.35">
      <c r="B25" s="205" t="s">
        <v>63</v>
      </c>
      <c r="C25" s="205"/>
      <c r="D25" s="205"/>
      <c r="E25" s="98">
        <v>0</v>
      </c>
      <c r="F25" s="189">
        <v>0</v>
      </c>
      <c r="G25" s="190"/>
      <c r="H25" s="123">
        <v>0</v>
      </c>
    </row>
    <row r="26" spans="1:10" ht="15" thickBot="1" x14ac:dyDescent="0.4">
      <c r="B26" s="210" t="s">
        <v>64</v>
      </c>
      <c r="C26" s="210"/>
      <c r="D26" s="210"/>
      <c r="E26" s="133">
        <f>+E24</f>
        <v>198.64</v>
      </c>
      <c r="F26" s="187">
        <f>+F24</f>
        <v>207.08479999999997</v>
      </c>
      <c r="G26" s="188"/>
      <c r="H26" s="134">
        <f>+H24</f>
        <v>217.98399999999995</v>
      </c>
    </row>
    <row r="28" spans="1:10" x14ac:dyDescent="0.35">
      <c r="B28" s="9"/>
      <c r="C28" s="9"/>
      <c r="D28" s="9"/>
      <c r="F28" s="97"/>
      <c r="G28" s="97"/>
      <c r="H28" s="124" t="str">
        <f>IF(H26&gt;=240,H26/12,"No Aplica esta forma  de pago")</f>
        <v>No Aplica esta forma  de pago</v>
      </c>
      <c r="I28" s="193" t="s">
        <v>65</v>
      </c>
      <c r="J28" s="193"/>
    </row>
    <row r="29" spans="1:10" ht="15" customHeight="1" x14ac:dyDescent="0.35">
      <c r="B29" s="9"/>
      <c r="C29" s="9"/>
      <c r="D29" s="9"/>
      <c r="F29" s="97"/>
      <c r="G29" s="97"/>
      <c r="H29" s="97">
        <f>IF(H26&gt;=100,H26/4,"No Aplica esta forma  de pago")</f>
        <v>54.495999999999988</v>
      </c>
      <c r="I29" s="194" t="s">
        <v>66</v>
      </c>
      <c r="J29" s="194"/>
    </row>
    <row r="30" spans="1:10" ht="15" customHeight="1" x14ac:dyDescent="0.35">
      <c r="H30" s="124">
        <f>+H26/2</f>
        <v>108.99199999999998</v>
      </c>
      <c r="I30" s="193" t="s">
        <v>67</v>
      </c>
      <c r="J30" s="193"/>
    </row>
    <row r="31" spans="1:10" ht="15" customHeight="1" x14ac:dyDescent="0.35">
      <c r="H31" s="126"/>
      <c r="I31" s="127"/>
      <c r="J31" s="127"/>
    </row>
    <row r="32" spans="1:10" ht="15" customHeight="1" x14ac:dyDescent="0.35">
      <c r="B32" s="195" t="s">
        <v>147</v>
      </c>
      <c r="C32" s="195"/>
      <c r="D32" s="195"/>
      <c r="E32" s="195"/>
      <c r="F32" s="195"/>
      <c r="G32" s="195"/>
      <c r="H32" s="195"/>
      <c r="I32" s="195"/>
      <c r="J32" s="8"/>
    </row>
    <row r="33" spans="1:10" ht="15" customHeight="1" x14ac:dyDescent="0.35">
      <c r="B33" s="195"/>
      <c r="C33" s="195"/>
      <c r="D33" s="195"/>
      <c r="E33" s="195"/>
      <c r="F33" s="195"/>
      <c r="G33" s="195"/>
      <c r="H33" s="195"/>
      <c r="I33" s="195"/>
    </row>
    <row r="34" spans="1:10" ht="15" customHeight="1" x14ac:dyDescent="0.35">
      <c r="B34" s="195"/>
      <c r="C34" s="195"/>
      <c r="D34" s="195"/>
      <c r="E34" s="195"/>
      <c r="F34" s="195"/>
      <c r="G34" s="195"/>
      <c r="H34" s="195"/>
      <c r="I34" s="195"/>
    </row>
    <row r="35" spans="1:10" x14ac:dyDescent="0.35">
      <c r="B35" s="195"/>
      <c r="C35" s="195"/>
      <c r="D35" s="195"/>
      <c r="E35" s="195"/>
      <c r="F35" s="195"/>
      <c r="G35" s="195"/>
      <c r="H35" s="195"/>
      <c r="I35" s="195"/>
    </row>
    <row r="36" spans="1:10" x14ac:dyDescent="0.35">
      <c r="B36" s="195"/>
      <c r="C36" s="195"/>
      <c r="D36" s="195"/>
      <c r="E36" s="195"/>
      <c r="F36" s="195"/>
      <c r="G36" s="195"/>
      <c r="H36" s="195"/>
      <c r="I36" s="195"/>
    </row>
    <row r="37" spans="1:10" ht="15" customHeight="1" x14ac:dyDescent="0.35">
      <c r="B37" s="195"/>
      <c r="C37" s="195"/>
      <c r="D37" s="195"/>
      <c r="E37" s="195"/>
      <c r="F37" s="195"/>
      <c r="G37" s="195"/>
      <c r="H37" s="195"/>
      <c r="I37" s="195"/>
    </row>
    <row r="38" spans="1:10" ht="15" customHeight="1" x14ac:dyDescent="0.35">
      <c r="C38" s="125"/>
      <c r="D38" s="125"/>
      <c r="E38" s="125"/>
      <c r="F38" s="125"/>
      <c r="G38" s="125"/>
      <c r="H38" s="125"/>
      <c r="I38" s="125"/>
    </row>
    <row r="39" spans="1:10" ht="15" customHeight="1" x14ac:dyDescent="0.35">
      <c r="B39" s="195" t="str">
        <f>"Si el pago es de contado, adjuntar el cheque por "&amp;TEXT($E$26,"$ #,##0.00")&amp;"(valor total) a nombre de BMI Del Ecuador Compañía de Seguros S.A."</f>
        <v>Si el pago es de contado, adjuntar el cheque por $ 198.64(valor total) a nombre de BMI Del Ecuador Compañía de Seguros S.A.</v>
      </c>
      <c r="C39" s="195"/>
      <c r="D39" s="195"/>
      <c r="E39" s="195"/>
      <c r="F39" s="195"/>
      <c r="G39" s="195"/>
      <c r="H39" s="195"/>
      <c r="I39" s="195"/>
    </row>
    <row r="40" spans="1:10" x14ac:dyDescent="0.35">
      <c r="B40" s="195"/>
      <c r="C40" s="195"/>
      <c r="D40" s="195"/>
      <c r="E40" s="195"/>
      <c r="F40" s="195"/>
      <c r="G40" s="195"/>
      <c r="H40" s="195"/>
      <c r="I40" s="195"/>
    </row>
    <row r="41" spans="1:10" x14ac:dyDescent="0.35">
      <c r="B41" s="125"/>
      <c r="C41" s="125"/>
      <c r="D41" s="125"/>
      <c r="E41" s="125"/>
      <c r="F41" s="125"/>
      <c r="G41" s="125"/>
      <c r="H41" s="125"/>
      <c r="I41" s="125"/>
    </row>
    <row r="43" spans="1:10" x14ac:dyDescent="0.35">
      <c r="A43" s="211" t="str">
        <f ca="1">"Preparado el: "  &amp; TEXT(NOW(),"dd") &amp; " de " &amp;   TEXT(NOW(),"mmmm") &amp; " de " &amp;   TEXT(NOW(),"yyyy")</f>
        <v>Preparado el: 10 de March de 2026</v>
      </c>
      <c r="B43" s="211"/>
      <c r="C43" s="211"/>
      <c r="D43" s="211"/>
      <c r="E43" s="211"/>
      <c r="F43" s="211"/>
      <c r="G43" s="130"/>
      <c r="H43" s="178" t="s">
        <v>68</v>
      </c>
      <c r="I43" s="178"/>
      <c r="J43" s="178"/>
    </row>
    <row r="44" spans="1:10" x14ac:dyDescent="0.35">
      <c r="C44" s="141"/>
      <c r="D44" s="141"/>
      <c r="E44" s="141"/>
      <c r="F44" s="141"/>
      <c r="G44" s="141"/>
      <c r="H44" s="141"/>
      <c r="I44" s="141"/>
      <c r="J44" s="141"/>
    </row>
    <row r="45" spans="1:10" x14ac:dyDescent="0.35">
      <c r="C45" s="141"/>
      <c r="D45" s="141"/>
      <c r="E45" s="141"/>
      <c r="F45" s="141"/>
      <c r="G45" s="141"/>
      <c r="H45" s="141"/>
      <c r="I45" s="141"/>
      <c r="J45" s="141"/>
    </row>
    <row r="46" spans="1:10" x14ac:dyDescent="0.35">
      <c r="C46" s="141"/>
      <c r="D46" s="141"/>
      <c r="E46" s="141"/>
      <c r="F46" s="141"/>
      <c r="G46" s="141"/>
      <c r="H46" s="141"/>
      <c r="I46" s="141"/>
      <c r="J46" s="141"/>
    </row>
    <row r="48" spans="1:10" ht="23.5" x14ac:dyDescent="0.55000000000000004">
      <c r="A48" s="179" t="s">
        <v>53</v>
      </c>
      <c r="B48" s="179"/>
      <c r="C48" s="179"/>
      <c r="D48" s="179"/>
      <c r="E48" s="179"/>
      <c r="F48" s="179"/>
      <c r="G48" s="179"/>
      <c r="H48" s="179"/>
      <c r="I48" s="179"/>
    </row>
    <row r="49" spans="1:10" ht="15" customHeight="1" x14ac:dyDescent="0.55000000000000004">
      <c r="A49" s="94"/>
      <c r="B49" s="94"/>
      <c r="C49" s="94"/>
      <c r="D49" s="94"/>
      <c r="E49" s="94"/>
      <c r="F49" s="94"/>
      <c r="G49" s="94"/>
      <c r="H49" s="94"/>
      <c r="I49" s="94"/>
    </row>
    <row r="50" spans="1:10" ht="18.5" x14ac:dyDescent="0.45">
      <c r="A50" s="174" t="str">
        <f>$A$96</f>
        <v>Term 95 (20) años</v>
      </c>
      <c r="B50" s="174"/>
      <c r="C50" s="174"/>
      <c r="D50" s="174"/>
      <c r="E50" s="174"/>
      <c r="F50" s="174"/>
      <c r="G50" s="174"/>
      <c r="H50" s="174"/>
      <c r="I50" s="174"/>
      <c r="J50" s="174"/>
    </row>
    <row r="51" spans="1:10" x14ac:dyDescent="0.35">
      <c r="B51" s="13" t="str">
        <f>"PARA: " &amp; $E$15</f>
        <v>PARA: Miguel Rossignoli</v>
      </c>
    </row>
    <row r="52" spans="1:10" x14ac:dyDescent="0.35">
      <c r="B52" s="13" t="str">
        <f>"EDAD DE EMISION " &amp; Datos!$M$11  &amp; ", " &amp; UPPER(Datos!$M$16) &amp; ", " &amp; UPPER(Datos!$M$22) &amp; " PROTECCION INICIAL: " &amp;  TEXT(Term95!G18,"$ #.##")</f>
        <v>EDAD DE EMISION 31, FEMENINO, NO FUMADOR PROTECCION INICIAL: $ 100000.</v>
      </c>
    </row>
    <row r="53" spans="1:10" x14ac:dyDescent="0.35">
      <c r="B53" s="13" t="str">
        <f>"PAGO INICIAL ANUAL: "&amp;TEXT($E$26,"$ #.##0,00")</f>
        <v>PAGO INICIAL ANUAL: $ 198.64000</v>
      </c>
    </row>
    <row r="55" spans="1:10" ht="14.25" customHeight="1" x14ac:dyDescent="0.35">
      <c r="B55" s="9"/>
    </row>
    <row r="56" spans="1:10" ht="14.25" customHeight="1" x14ac:dyDescent="0.35">
      <c r="B56" s="9"/>
      <c r="C56" s="177" t="s">
        <v>69</v>
      </c>
      <c r="D56" s="177" t="s">
        <v>12</v>
      </c>
      <c r="E56" s="177" t="s">
        <v>70</v>
      </c>
      <c r="F56" s="177"/>
      <c r="G56" s="177" t="s">
        <v>71</v>
      </c>
      <c r="H56" s="177"/>
    </row>
    <row r="57" spans="1:10" ht="14.25" customHeight="1" x14ac:dyDescent="0.35">
      <c r="C57" s="177"/>
      <c r="D57" s="177"/>
      <c r="E57" s="177"/>
      <c r="F57" s="177"/>
      <c r="G57" s="177"/>
      <c r="H57" s="177"/>
    </row>
    <row r="58" spans="1:10" ht="14.25" customHeight="1" x14ac:dyDescent="0.35">
      <c r="A58" s="13"/>
      <c r="B58" s="13"/>
      <c r="C58" s="128">
        <f>IF($G$18&lt;250000,IF(CalculosLB!B18&lt;=Datos!$M$14,CalculosLB!B18,""),IF(Calculos!B18&lt;=Datos!$M$14,Calculos!B18,""))</f>
        <v>1</v>
      </c>
      <c r="D58" s="128">
        <f>IF($G$18&lt;250000,IF(CalculosLB!B18&lt;=Datos!$M$14,CalculosLB!C18,""),IF(Calculos!B18&lt;=Datos!$M$14,Calculos!C18,""))</f>
        <v>32</v>
      </c>
      <c r="E58" s="197">
        <f>IF($G$18&lt;250000,IF(CalculosLB!B18&lt;=Datos!$M$14,CalculosLB!L18+CalculosLB!O18,""),IF(Calculos!B18&lt;=Datos!$M$14,Calculos!L18+Calculos!O18,""))</f>
        <v>191</v>
      </c>
      <c r="F58" s="197"/>
      <c r="G58" s="197">
        <f>IF($G$18&lt;250000,IF(CalculosLB!B18&lt;=Datos!$M$14,$G$18,""),IF(Calculos!B18&lt;=Datos!$M$14,$G$18,""))</f>
        <v>100000</v>
      </c>
      <c r="H58" s="197"/>
      <c r="I58" s="13"/>
    </row>
    <row r="59" spans="1:10" ht="14.25" customHeight="1" x14ac:dyDescent="0.35">
      <c r="A59" s="13"/>
      <c r="B59" s="13"/>
      <c r="C59" s="93">
        <f>IF($G$18&lt;250000,IF(CalculosLB!B19&lt;=Datos!$M$14,CalculosLB!B19,""),IF(Calculos!B19&lt;=Datos!$M$14,Calculos!B19,""))</f>
        <v>2</v>
      </c>
      <c r="D59" s="93">
        <f>IF($G$18&lt;250000,IF(CalculosLB!B19&lt;=Datos!$M$14,CalculosLB!C19,""),IF(Calculos!B19&lt;=Datos!$M$14,Calculos!C19,""))</f>
        <v>33</v>
      </c>
      <c r="E59" s="196">
        <f>IF($G$18&lt;250000,IF(CalculosLB!B19&lt;=Datos!$M$14,CalculosLB!L19+CalculosLB!O19,""),IF(Calculos!B19&lt;=Datos!$M$14,Calculos!L19+Calculos!O19,""))</f>
        <v>191</v>
      </c>
      <c r="F59" s="196" t="e">
        <f>IF($G$18&lt;250000,IF(CalculosLB!B19&lt;=Datos!#REF!,$G$18,""),IF(Calculos!B19&lt;=Datos!#REF!,$G$18,""))</f>
        <v>#REF!</v>
      </c>
      <c r="G59" s="196">
        <f>IF($G$18&lt;250000,IF(CalculosLB!B19&lt;=Datos!$M$14,$G$18,""),IF(Calculos!B19&lt;=Datos!$M$14,$G$18,""))</f>
        <v>100000</v>
      </c>
      <c r="H59" s="196"/>
      <c r="I59" s="13"/>
    </row>
    <row r="60" spans="1:10" ht="14.25" customHeight="1" x14ac:dyDescent="0.35">
      <c r="A60" s="13"/>
      <c r="B60" s="13"/>
      <c r="C60" s="128">
        <f>IF($G$18&lt;250000,IF(CalculosLB!B20&lt;=Datos!$M$14,CalculosLB!B20,""),IF(Calculos!B20&lt;=Datos!$M$14,Calculos!B20,""))</f>
        <v>3</v>
      </c>
      <c r="D60" s="128">
        <f>IF($G$18&lt;250000,IF(CalculosLB!B20&lt;=Datos!$M$14,CalculosLB!C20,""),IF(Calculos!B20&lt;=Datos!$M$14,Calculos!C20,""))</f>
        <v>34</v>
      </c>
      <c r="E60" s="197">
        <f>IF($G$18&lt;250000,IF(CalculosLB!B20&lt;=Datos!$M$14,CalculosLB!L20+CalculosLB!O20,""),IF(Calculos!B20&lt;=Datos!$M$14,Calculos!L20+Calculos!O20,""))</f>
        <v>191</v>
      </c>
      <c r="F60" s="197" t="e">
        <f>IF($G$18&lt;250000,IF(CalculosLB!B20&lt;=Datos!#REF!,$G$18,""),IF(Calculos!B20&lt;=Datos!#REF!,$G$18,""))</f>
        <v>#REF!</v>
      </c>
      <c r="G60" s="197">
        <f>IF($G$18&lt;250000,IF(CalculosLB!B20&lt;=Datos!$M$14,$G$18,""),IF(Calculos!B20&lt;=Datos!$M$14,$G$18,""))</f>
        <v>100000</v>
      </c>
      <c r="H60" s="197"/>
      <c r="I60" s="13"/>
    </row>
    <row r="61" spans="1:10" ht="14.25" customHeight="1" x14ac:dyDescent="0.35">
      <c r="A61" s="13"/>
      <c r="B61" s="13"/>
      <c r="C61" s="93">
        <f>IF($G$18&lt;250000,IF(CalculosLB!B21&lt;=Datos!$M$14,CalculosLB!B21,""),IF(Calculos!B21&lt;=Datos!$M$14,Calculos!B21,""))</f>
        <v>4</v>
      </c>
      <c r="D61" s="93">
        <f>IF($G$18&lt;250000,IF(CalculosLB!B21&lt;=Datos!$M$14,CalculosLB!C21,""),IF(Calculos!B21&lt;=Datos!$M$14,Calculos!C21,""))</f>
        <v>35</v>
      </c>
      <c r="E61" s="196">
        <f>IF($G$18&lt;250000,IF(CalculosLB!B21&lt;=Datos!$M$14,CalculosLB!L21+CalculosLB!O21,""),IF(Calculos!B21&lt;=Datos!$M$14,Calculos!L21+Calculos!O21,""))</f>
        <v>191</v>
      </c>
      <c r="F61" s="196" t="e">
        <f>IF($G$18&lt;250000,IF(CalculosLB!B21&lt;=Datos!#REF!,$G$18,""),IF(Calculos!B21&lt;=Datos!#REF!,$G$18,""))</f>
        <v>#REF!</v>
      </c>
      <c r="G61" s="196">
        <f>IF($G$18&lt;250000,IF(CalculosLB!B21&lt;=Datos!$M$14,$G$18,""),IF(Calculos!B21&lt;=Datos!$M$14,$G$18,""))</f>
        <v>100000</v>
      </c>
      <c r="H61" s="196"/>
      <c r="I61" s="13"/>
    </row>
    <row r="62" spans="1:10" ht="14.25" customHeight="1" x14ac:dyDescent="0.35">
      <c r="A62" s="13"/>
      <c r="B62" s="13"/>
      <c r="C62" s="128">
        <f>IF($G$18&lt;250000,IF(CalculosLB!B22&lt;=Datos!$M$14,CalculosLB!B22,""),IF(Calculos!B22&lt;=Datos!$M$14,Calculos!B22,""))</f>
        <v>5</v>
      </c>
      <c r="D62" s="128">
        <f>IF($G$18&lt;250000,IF(CalculosLB!B22&lt;=Datos!$M$14,CalculosLB!C22,""),IF(Calculos!B22&lt;=Datos!$M$14,Calculos!C22,""))</f>
        <v>36</v>
      </c>
      <c r="E62" s="197">
        <f>IF($G$18&lt;250000,IF(CalculosLB!B22&lt;=Datos!$M$14,CalculosLB!L22+CalculosLB!O22,""),IF(Calculos!B22&lt;=Datos!$M$14,Calculos!L22+Calculos!O22,""))</f>
        <v>191</v>
      </c>
      <c r="F62" s="197" t="e">
        <f>IF($G$18&lt;250000,IF(CalculosLB!B22&lt;=Datos!#REF!,$G$18,""),IF(Calculos!B22&lt;=Datos!#REF!,$G$18,""))</f>
        <v>#REF!</v>
      </c>
      <c r="G62" s="197">
        <f>IF($G$18&lt;250000,IF(CalculosLB!B22&lt;=Datos!$M$14,$G$18,""),IF(Calculos!B22&lt;=Datos!$M$14,$G$18,""))</f>
        <v>100000</v>
      </c>
      <c r="H62" s="197"/>
      <c r="I62" s="13"/>
    </row>
    <row r="63" spans="1:10" ht="14.25" customHeight="1" x14ac:dyDescent="0.35">
      <c r="A63" s="13"/>
      <c r="B63" s="13"/>
      <c r="C63" s="93">
        <f>IF($G$18&lt;250000,IF(CalculosLB!B23&lt;=Datos!$M$14,CalculosLB!B23,""),IF(Calculos!B23&lt;=Datos!$M$14,Calculos!B23,""))</f>
        <v>6</v>
      </c>
      <c r="D63" s="93">
        <f>IF($G$18&lt;250000,IF(CalculosLB!B23&lt;=Datos!$M$14,CalculosLB!C23,""),IF(Calculos!B23&lt;=Datos!$M$14,Calculos!C23,""))</f>
        <v>37</v>
      </c>
      <c r="E63" s="196">
        <f>IF($G$18&lt;250000,IF(CalculosLB!B23&lt;=Datos!$M$14,CalculosLB!L23+CalculosLB!O23,""),IF(Calculos!B23&lt;=Datos!$M$14,Calculos!L23+Calculos!O23,""))</f>
        <v>191</v>
      </c>
      <c r="F63" s="196" t="e">
        <f>IF($G$18&lt;250000,IF(CalculosLB!B23&lt;=Datos!#REF!,$G$18,""),IF(Calculos!B23&lt;=Datos!#REF!,$G$18,""))</f>
        <v>#REF!</v>
      </c>
      <c r="G63" s="196">
        <f>IF($G$18&lt;250000,IF(CalculosLB!B23&lt;=Datos!$M$14,$G$18,""),IF(Calculos!B23&lt;=Datos!$M$14,$G$18,""))</f>
        <v>100000</v>
      </c>
      <c r="H63" s="196"/>
      <c r="I63" s="13"/>
    </row>
    <row r="64" spans="1:10" ht="14.25" customHeight="1" x14ac:dyDescent="0.35">
      <c r="A64" s="13"/>
      <c r="B64" s="13"/>
      <c r="C64" s="128">
        <f>IF($G$18&lt;250000,IF(CalculosLB!B24&lt;=Datos!$M$14,CalculosLB!B24,""),IF(Calculos!B24&lt;=Datos!$M$14,Calculos!B24,""))</f>
        <v>7</v>
      </c>
      <c r="D64" s="128">
        <f>IF($G$18&lt;250000,IF(CalculosLB!B24&lt;=Datos!$M$14,CalculosLB!C24,""),IF(Calculos!B24&lt;=Datos!$M$14,Calculos!C24,""))</f>
        <v>38</v>
      </c>
      <c r="E64" s="197">
        <f>IF($G$18&lt;250000,IF(CalculosLB!B24&lt;=Datos!$M$14,CalculosLB!L24+CalculosLB!O24,""),IF(Calculos!B24&lt;=Datos!$M$14,Calculos!L24+Calculos!O24,""))</f>
        <v>191</v>
      </c>
      <c r="F64" s="197" t="e">
        <f>IF($G$18&lt;250000,IF(CalculosLB!B24&lt;=Datos!#REF!,$G$18,""),IF(Calculos!B24&lt;=Datos!#REF!,$G$18,""))</f>
        <v>#REF!</v>
      </c>
      <c r="G64" s="197">
        <f>IF($G$18&lt;250000,IF(CalculosLB!B24&lt;=Datos!$M$14,$G$18,""),IF(Calculos!B24&lt;=Datos!$M$14,$G$18,""))</f>
        <v>100000</v>
      </c>
      <c r="H64" s="197"/>
      <c r="I64" s="13"/>
    </row>
    <row r="65" spans="1:9" ht="14.25" customHeight="1" x14ac:dyDescent="0.35">
      <c r="A65" s="13"/>
      <c r="B65" s="13"/>
      <c r="C65" s="93">
        <f>IF($G$18&lt;250000,IF(CalculosLB!B25&lt;=Datos!$M$14,CalculosLB!B25,""),IF(Calculos!B25&lt;=Datos!$M$14,Calculos!B25,""))</f>
        <v>8</v>
      </c>
      <c r="D65" s="93">
        <f>IF($G$18&lt;250000,IF(CalculosLB!B25&lt;=Datos!$M$14,CalculosLB!C25,""),IF(Calculos!B25&lt;=Datos!$M$14,Calculos!C25,""))</f>
        <v>39</v>
      </c>
      <c r="E65" s="196">
        <f>IF($G$18&lt;250000,IF(CalculosLB!B25&lt;=Datos!$M$14,CalculosLB!L25+CalculosLB!O25,""),IF(Calculos!B25&lt;=Datos!$M$14,Calculos!L25+Calculos!O25,""))</f>
        <v>191</v>
      </c>
      <c r="F65" s="196" t="e">
        <f>IF($G$18&lt;250000,IF(CalculosLB!B25&lt;=Datos!#REF!,$G$18,""),IF(Calculos!B25&lt;=Datos!#REF!,$G$18,""))</f>
        <v>#REF!</v>
      </c>
      <c r="G65" s="196">
        <f>IF($G$18&lt;250000,IF(CalculosLB!B25&lt;=Datos!$M$14,$G$18,""),IF(Calculos!B25&lt;=Datos!$M$14,$G$18,""))</f>
        <v>100000</v>
      </c>
      <c r="H65" s="196"/>
      <c r="I65" s="13"/>
    </row>
    <row r="66" spans="1:9" ht="14.25" customHeight="1" x14ac:dyDescent="0.35">
      <c r="A66" s="13"/>
      <c r="B66" s="13"/>
      <c r="C66" s="128">
        <f>IF($G$18&lt;250000,IF(CalculosLB!B26&lt;=Datos!$M$14,CalculosLB!B26,""),IF(Calculos!B26&lt;=Datos!$M$14,Calculos!B26,""))</f>
        <v>9</v>
      </c>
      <c r="D66" s="128">
        <f>IF($G$18&lt;250000,IF(CalculosLB!B26&lt;=Datos!$M$14,CalculosLB!C26,""),IF(Calculos!B26&lt;=Datos!$M$14,Calculos!C26,""))</f>
        <v>40</v>
      </c>
      <c r="E66" s="197">
        <f>IF($G$18&lt;250000,IF(CalculosLB!B26&lt;=Datos!$M$14,CalculosLB!L26+CalculosLB!O26,""),IF(Calculos!B26&lt;=Datos!$M$14,Calculos!L26+Calculos!O26,""))</f>
        <v>191</v>
      </c>
      <c r="F66" s="197" t="e">
        <f>IF($G$18&lt;250000,IF(CalculosLB!B26&lt;=Datos!#REF!,$G$18,""),IF(Calculos!B26&lt;=Datos!#REF!,$G$18,""))</f>
        <v>#REF!</v>
      </c>
      <c r="G66" s="197">
        <f>IF($G$18&lt;250000,IF(CalculosLB!B26&lt;=Datos!$M$14,$G$18,""),IF(Calculos!B26&lt;=Datos!$M$14,$G$18,""))</f>
        <v>100000</v>
      </c>
      <c r="H66" s="197"/>
      <c r="I66" s="13"/>
    </row>
    <row r="67" spans="1:9" ht="14.25" customHeight="1" x14ac:dyDescent="0.35">
      <c r="A67" s="13"/>
      <c r="B67" s="13"/>
      <c r="C67" s="93">
        <f>IF($G$18&lt;250000,IF(CalculosLB!B27&lt;=Datos!$M$14,CalculosLB!B27,""),IF(Calculos!B27&lt;=Datos!$M$14,Calculos!B27,""))</f>
        <v>10</v>
      </c>
      <c r="D67" s="93">
        <f>IF($G$18&lt;250000,IF(CalculosLB!B27&lt;=Datos!$M$14,CalculosLB!C27,""),IF(Calculos!B27&lt;=Datos!$M$14,Calculos!C27,""))</f>
        <v>41</v>
      </c>
      <c r="E67" s="196">
        <f>IF($G$18&lt;250000,IF(CalculosLB!B27&lt;=Datos!$M$14,CalculosLB!L27+CalculosLB!O27,""),IF(Calculos!B27&lt;=Datos!$M$14,Calculos!L27+Calculos!O27,""))</f>
        <v>191</v>
      </c>
      <c r="F67" s="196" t="e">
        <f>IF($G$18&lt;250000,IF(CalculosLB!B27&lt;=Datos!#REF!,$G$18,""),IF(Calculos!B27&lt;=Datos!#REF!,$G$18,""))</f>
        <v>#REF!</v>
      </c>
      <c r="G67" s="196">
        <f>IF($G$18&lt;250000,IF(CalculosLB!B27&lt;=Datos!$M$14,$G$18,""),IF(Calculos!B27&lt;=Datos!$M$14,$G$18,""))</f>
        <v>100000</v>
      </c>
      <c r="H67" s="196"/>
      <c r="I67" s="13"/>
    </row>
    <row r="68" spans="1:9" ht="14.25" customHeight="1" x14ac:dyDescent="0.35">
      <c r="A68" s="13"/>
      <c r="B68" s="13"/>
      <c r="C68" s="128">
        <f>IF($G$18&lt;250000,IF(CalculosLB!B28&lt;=Datos!$M$14,CalculosLB!B28,""),IF(Calculos!B28&lt;=Datos!$M$14,Calculos!B28,""))</f>
        <v>11</v>
      </c>
      <c r="D68" s="128">
        <f>IF($G$18&lt;250000,IF(CalculosLB!B28&lt;=Datos!$M$14,CalculosLB!C28,""),IF(Calculos!B28&lt;=Datos!$M$14,Calculos!C28,""))</f>
        <v>42</v>
      </c>
      <c r="E68" s="197">
        <f>IF($G$18&lt;250000,IF(CalculosLB!B28&lt;=Datos!$M$14,CalculosLB!L28+CalculosLB!O28,""),IF(Calculos!B28&lt;=Datos!$M$14,Calculos!L28+Calculos!O28,""))</f>
        <v>191</v>
      </c>
      <c r="F68" s="197" t="e">
        <f>IF($G$18&lt;250000,IF(CalculosLB!B28&lt;=Datos!#REF!,$G$18,""),IF(Calculos!B28&lt;=Datos!#REF!,$G$18,""))</f>
        <v>#REF!</v>
      </c>
      <c r="G68" s="197">
        <f>IF($G$18&lt;250000,IF(CalculosLB!B28&lt;=Datos!$M$14,$G$18,""),IF(Calculos!B28&lt;=Datos!$M$14,$G$18,""))</f>
        <v>100000</v>
      </c>
      <c r="H68" s="197"/>
      <c r="I68" s="13"/>
    </row>
    <row r="69" spans="1:9" ht="14.25" customHeight="1" x14ac:dyDescent="0.35">
      <c r="A69" s="13"/>
      <c r="B69" s="13"/>
      <c r="C69" s="93">
        <f>IF($G$18&lt;250000,IF(CalculosLB!B29&lt;=Datos!$M$14,CalculosLB!B29,""),IF(Calculos!B29&lt;=Datos!$M$14,Calculos!B29,""))</f>
        <v>12</v>
      </c>
      <c r="D69" s="93">
        <f>IF($G$18&lt;250000,IF(CalculosLB!B29&lt;=Datos!$M$14,CalculosLB!C29,""),IF(Calculos!B29&lt;=Datos!$M$14,Calculos!C29,""))</f>
        <v>43</v>
      </c>
      <c r="E69" s="196">
        <f>IF($G$18&lt;250000,IF(CalculosLB!B29&lt;=Datos!$M$14,CalculosLB!L29+CalculosLB!O29,""),IF(Calculos!B29&lt;=Datos!$M$14,Calculos!L29+Calculos!O29,""))</f>
        <v>191</v>
      </c>
      <c r="F69" s="196" t="e">
        <f>IF($G$18&lt;250000,IF(CalculosLB!B29&lt;=Datos!#REF!,$G$18,""),IF(Calculos!B29&lt;=Datos!#REF!,$G$18,""))</f>
        <v>#REF!</v>
      </c>
      <c r="G69" s="196">
        <f>IF($G$18&lt;250000,IF(CalculosLB!B29&lt;=Datos!$M$14,$G$18,""),IF(Calculos!B29&lt;=Datos!$M$14,$G$18,""))</f>
        <v>100000</v>
      </c>
      <c r="H69" s="196"/>
      <c r="I69" s="13"/>
    </row>
    <row r="70" spans="1:9" ht="14.25" customHeight="1" x14ac:dyDescent="0.35">
      <c r="A70" s="13"/>
      <c r="B70" s="13"/>
      <c r="C70" s="128">
        <f>IF($G$18&lt;250000,IF(CalculosLB!B30&lt;=Datos!$M$14,CalculosLB!B30,""),IF(Calculos!B30&lt;=Datos!$M$14,Calculos!B30,""))</f>
        <v>13</v>
      </c>
      <c r="D70" s="128">
        <f>IF($G$18&lt;250000,IF(CalculosLB!B30&lt;=Datos!$M$14,CalculosLB!C30,""),IF(Calculos!B30&lt;=Datos!$M$14,Calculos!C30,""))</f>
        <v>44</v>
      </c>
      <c r="E70" s="197">
        <f>IF($G$18&lt;250000,IF(CalculosLB!B30&lt;=Datos!$M$14,CalculosLB!L30+CalculosLB!O30,""),IF(Calculos!B30&lt;=Datos!$M$14,Calculos!L30+Calculos!O30,""))</f>
        <v>191</v>
      </c>
      <c r="F70" s="197" t="e">
        <f>IF($G$18&lt;250000,IF(CalculosLB!B30&lt;=Datos!#REF!,$G$18,""),IF(Calculos!B30&lt;=Datos!#REF!,$G$18,""))</f>
        <v>#REF!</v>
      </c>
      <c r="G70" s="197">
        <f>IF($G$18&lt;250000,IF(CalculosLB!B30&lt;=Datos!$M$14,$G$18,""),IF(Calculos!B30&lt;=Datos!$M$14,$G$18,""))</f>
        <v>100000</v>
      </c>
      <c r="H70" s="197"/>
      <c r="I70" s="13"/>
    </row>
    <row r="71" spans="1:9" ht="14.25" customHeight="1" x14ac:dyDescent="0.35">
      <c r="A71" s="13"/>
      <c r="B71" s="13"/>
      <c r="C71" s="93">
        <f>IF($G$18&lt;250000,IF(CalculosLB!B31&lt;=Datos!$M$14,CalculosLB!B31,""),IF(Calculos!B31&lt;=Datos!$M$14,Calculos!B31,""))</f>
        <v>14</v>
      </c>
      <c r="D71" s="93">
        <f>IF($G$18&lt;250000,IF(CalculosLB!B31&lt;=Datos!$M$14,CalculosLB!C31,""),IF(Calculos!B31&lt;=Datos!$M$14,Calculos!C31,""))</f>
        <v>45</v>
      </c>
      <c r="E71" s="196">
        <f>IF($G$18&lt;250000,IF(CalculosLB!B31&lt;=Datos!$M$14,CalculosLB!L31+CalculosLB!O31,""),IF(Calculos!B31&lt;=Datos!$M$14,Calculos!L31+Calculos!O31,""))</f>
        <v>191</v>
      </c>
      <c r="F71" s="196" t="e">
        <f>IF($G$18&lt;250000,IF(CalculosLB!B31&lt;=Datos!#REF!,$G$18,""),IF(Calculos!B31&lt;=Datos!#REF!,$G$18,""))</f>
        <v>#REF!</v>
      </c>
      <c r="G71" s="196">
        <f>IF($G$18&lt;250000,IF(CalculosLB!B31&lt;=Datos!$M$14,$G$18,""),IF(Calculos!B31&lt;=Datos!$M$14,$G$18,""))</f>
        <v>100000</v>
      </c>
      <c r="H71" s="196"/>
      <c r="I71" s="13"/>
    </row>
    <row r="72" spans="1:9" ht="14.25" customHeight="1" x14ac:dyDescent="0.35">
      <c r="A72" s="13"/>
      <c r="B72" s="13"/>
      <c r="C72" s="128">
        <f>IF($G$18&lt;250000,IF(CalculosLB!B32&lt;=Datos!$M$14,CalculosLB!B32,""),IF(Calculos!B32&lt;=Datos!$M$14,Calculos!B32,""))</f>
        <v>15</v>
      </c>
      <c r="D72" s="128">
        <f>IF($G$18&lt;250000,IF(CalculosLB!B32&lt;=Datos!$M$14,CalculosLB!C32,""),IF(Calculos!B32&lt;=Datos!$M$14,Calculos!C32,""))</f>
        <v>46</v>
      </c>
      <c r="E72" s="197">
        <f>IF($G$18&lt;250000,IF(CalculosLB!B32&lt;=Datos!$M$14,CalculosLB!L32+CalculosLB!O32,""),IF(Calculos!B32&lt;=Datos!$M$14,Calculos!L32+Calculos!O32,""))</f>
        <v>191</v>
      </c>
      <c r="F72" s="197" t="e">
        <f>IF($G$18&lt;250000,IF(CalculosLB!B32&lt;=Datos!#REF!,$G$18,""),IF(Calculos!B32&lt;=Datos!#REF!,$G$18,""))</f>
        <v>#REF!</v>
      </c>
      <c r="G72" s="197">
        <f>IF($G$18&lt;250000,IF(CalculosLB!B32&lt;=Datos!$M$14,$G$18,""),IF(Calculos!B32&lt;=Datos!$M$14,$G$18,""))</f>
        <v>100000</v>
      </c>
      <c r="H72" s="197"/>
      <c r="I72" s="13"/>
    </row>
    <row r="73" spans="1:9" ht="14.25" customHeight="1" x14ac:dyDescent="0.35">
      <c r="A73" s="13"/>
      <c r="B73" s="13"/>
      <c r="C73" s="93">
        <f>IF($G$18&lt;250000,IF(CalculosLB!B33&lt;=Datos!$M$14,CalculosLB!B33,""),IF(Calculos!B33&lt;=Datos!$M$14,Calculos!B33,""))</f>
        <v>16</v>
      </c>
      <c r="D73" s="93">
        <f>IF($G$18&lt;250000,IF(CalculosLB!B33&lt;=Datos!$M$14,CalculosLB!C33,""),IF(Calculos!B33&lt;=Datos!$M$14,Calculos!C33,""))</f>
        <v>47</v>
      </c>
      <c r="E73" s="196">
        <f>IF($G$18&lt;250000,IF(CalculosLB!B33&lt;=Datos!$M$14,CalculosLB!L33+CalculosLB!O33,""),IF(Calculos!B33&lt;=Datos!$M$14,Calculos!L33+Calculos!O33,""))</f>
        <v>191</v>
      </c>
      <c r="F73" s="196" t="e">
        <f>IF($G$18&lt;250000,IF(CalculosLB!B33&lt;=Datos!#REF!,$G$18,""),IF(Calculos!B33&lt;=Datos!#REF!,$G$18,""))</f>
        <v>#REF!</v>
      </c>
      <c r="G73" s="196">
        <f>IF($G$18&lt;250000,IF(CalculosLB!B33&lt;=Datos!$M$14,$G$18,""),IF(Calculos!B33&lt;=Datos!$M$14,$G$18,""))</f>
        <v>100000</v>
      </c>
      <c r="H73" s="196"/>
      <c r="I73" s="13"/>
    </row>
    <row r="74" spans="1:9" ht="14.25" customHeight="1" x14ac:dyDescent="0.35">
      <c r="A74" s="13"/>
      <c r="B74" s="13"/>
      <c r="C74" s="128">
        <f>IF($G$18&lt;250000,IF(CalculosLB!B34&lt;=Datos!$M$14,CalculosLB!B34,""),IF(Calculos!B34&lt;=Datos!$M$14,Calculos!B34,""))</f>
        <v>17</v>
      </c>
      <c r="D74" s="128">
        <f>IF($G$18&lt;250000,IF(CalculosLB!B34&lt;=Datos!$M$14,CalculosLB!C34,""),IF(Calculos!B34&lt;=Datos!$M$14,Calculos!C34,""))</f>
        <v>48</v>
      </c>
      <c r="E74" s="197">
        <f>IF($G$18&lt;250000,IF(CalculosLB!B34&lt;=Datos!$M$14,CalculosLB!L34+CalculosLB!O34,""),IF(Calculos!B34&lt;=Datos!$M$14,Calculos!L34+Calculos!O34,""))</f>
        <v>191</v>
      </c>
      <c r="F74" s="197" t="e">
        <f>IF($G$18&lt;250000,IF(CalculosLB!B34&lt;=Datos!#REF!,$G$18,""),IF(Calculos!B34&lt;=Datos!#REF!,$G$18,""))</f>
        <v>#REF!</v>
      </c>
      <c r="G74" s="197">
        <f>IF($G$18&lt;250000,IF(CalculosLB!B34&lt;=Datos!$M$14,$G$18,""),IF(Calculos!B34&lt;=Datos!$M$14,$G$18,""))</f>
        <v>100000</v>
      </c>
      <c r="H74" s="197"/>
      <c r="I74" s="13"/>
    </row>
    <row r="75" spans="1:9" ht="14.25" customHeight="1" x14ac:dyDescent="0.35">
      <c r="A75" s="13"/>
      <c r="B75" s="13"/>
      <c r="C75" s="93">
        <f>IF($G$18&lt;250000,IF(CalculosLB!B35&lt;=Datos!$M$14,CalculosLB!B35,""),IF(Calculos!B35&lt;=Datos!$M$14,Calculos!B35,""))</f>
        <v>18</v>
      </c>
      <c r="D75" s="93">
        <f>IF($G$18&lt;250000,IF(CalculosLB!B35&lt;=Datos!$M$14,CalculosLB!C35,""),IF(Calculos!B35&lt;=Datos!$M$14,Calculos!C35,""))</f>
        <v>49</v>
      </c>
      <c r="E75" s="196">
        <f>IF($G$18&lt;250000,IF(CalculosLB!B35&lt;=Datos!$M$14,CalculosLB!L35+CalculosLB!O35,""),IF(Calculos!B35&lt;=Datos!$M$14,Calculos!L35+Calculos!O35,""))</f>
        <v>191</v>
      </c>
      <c r="F75" s="196" t="e">
        <f>IF($G$18&lt;250000,IF(CalculosLB!B35&lt;=Datos!#REF!,$G$18,""),IF(Calculos!B35&lt;=Datos!#REF!,$G$18,""))</f>
        <v>#REF!</v>
      </c>
      <c r="G75" s="196">
        <f>IF($G$18&lt;250000,IF(CalculosLB!B35&lt;=Datos!$M$14,$G$18,""),IF(Calculos!B35&lt;=Datos!$M$14,$G$18,""))</f>
        <v>100000</v>
      </c>
      <c r="H75" s="196"/>
      <c r="I75" s="13"/>
    </row>
    <row r="76" spans="1:9" ht="14.25" customHeight="1" x14ac:dyDescent="0.35">
      <c r="A76" s="13"/>
      <c r="B76" s="13"/>
      <c r="C76" s="128">
        <f>IF($G$18&lt;250000,IF(CalculosLB!B36&lt;=Datos!$M$14,CalculosLB!B36,""),IF(Calculos!B36&lt;=Datos!$M$14,Calculos!B36,""))</f>
        <v>19</v>
      </c>
      <c r="D76" s="128">
        <f>IF($G$18&lt;250000,IF(CalculosLB!B36&lt;=Datos!$M$14,CalculosLB!C36,""),IF(Calculos!B36&lt;=Datos!$M$14,Calculos!C36,""))</f>
        <v>50</v>
      </c>
      <c r="E76" s="197">
        <f>IF($G$18&lt;250000,IF(CalculosLB!B36&lt;=Datos!$M$14,CalculosLB!L36+CalculosLB!O36,""),IF(Calculos!B36&lt;=Datos!$M$14,Calculos!L36+Calculos!O36,""))</f>
        <v>191</v>
      </c>
      <c r="F76" s="197" t="e">
        <f>IF($G$18&lt;250000,IF(CalculosLB!B36&lt;=Datos!#REF!,$G$18,""),IF(Calculos!B36&lt;=Datos!#REF!,$G$18,""))</f>
        <v>#REF!</v>
      </c>
      <c r="G76" s="197">
        <f>IF($G$18&lt;250000,IF(CalculosLB!B36&lt;=Datos!$M$14,$G$18,""),IF(Calculos!B36&lt;=Datos!$M$14,$G$18,""))</f>
        <v>100000</v>
      </c>
      <c r="H76" s="197"/>
      <c r="I76" s="13"/>
    </row>
    <row r="77" spans="1:9" ht="14.25" customHeight="1" x14ac:dyDescent="0.35">
      <c r="A77" s="13"/>
      <c r="B77" s="13"/>
      <c r="C77" s="93">
        <f>IF($G$18&lt;250000,IF(CalculosLB!B37&lt;=Datos!$M$14,CalculosLB!B37,""),IF(Calculos!B37&lt;=Datos!$M$14,Calculos!B37,""))</f>
        <v>20</v>
      </c>
      <c r="D77" s="93">
        <f>IF($G$18&lt;250000,IF(CalculosLB!B37&lt;=Datos!$M$14,CalculosLB!C37,""),IF(Calculos!B37&lt;=Datos!$M$14,Calculos!C37,""))</f>
        <v>51</v>
      </c>
      <c r="E77" s="196">
        <f>IF($G$18&lt;250000,IF(CalculosLB!B37&lt;=Datos!$M$14,CalculosLB!L37+CalculosLB!O37,""),IF(Calculos!B37&lt;=Datos!$M$14,Calculos!L37+Calculos!O37,""))</f>
        <v>191</v>
      </c>
      <c r="F77" s="196" t="e">
        <f>IF($G$18&lt;250000,IF(CalculosLB!B37&lt;=Datos!#REF!,$G$18,""),IF(Calculos!B37&lt;=Datos!#REF!,$G$18,""))</f>
        <v>#REF!</v>
      </c>
      <c r="G77" s="196">
        <f>IF($G$18&lt;250000,IF(CalculosLB!B37&lt;=Datos!$M$14,$G$18,""),IF(Calculos!B37&lt;=Datos!$M$14,$G$18,""))</f>
        <v>100000</v>
      </c>
      <c r="H77" s="196"/>
      <c r="I77" s="13"/>
    </row>
    <row r="78" spans="1:9" ht="14.25" customHeight="1" x14ac:dyDescent="0.35">
      <c r="A78" s="13"/>
      <c r="B78" s="13"/>
      <c r="C78" s="30" t="str">
        <f>IF($G$18&lt;250000,IF(CalculosLB!B39&lt;=Datos!$M$14,CalculosLB!B39,""),IF(Calculos!B39&lt;=Datos!$M$14,Calculos!B39,""))</f>
        <v/>
      </c>
      <c r="D78" s="30" t="str">
        <f>IF($G$18&lt;250000,IF(CalculosLB!B39&lt;=Datos!$M$14,CalculosLB!C39,""),IF(Calculos!B39&lt;=Datos!$M$14,Calculos!C39,""))</f>
        <v/>
      </c>
      <c r="E78" s="198" t="str">
        <f>IF($G$18&lt;250000,IF(CalculosLB!B39&lt;=Datos!$M$14,CalculosLB!L39+CalculosLB!O39,""),IF(Calculos!B39&lt;=Datos!$M$14,Calculos!L39+Calculos!O39,""))</f>
        <v/>
      </c>
      <c r="F78" s="198" t="e">
        <f>IF($G$18&lt;250000,IF(CalculosLB!B39&lt;=Datos!#REF!,$G$18,""),IF(Calculos!B39&lt;=Datos!#REF!,$G$18,""))</f>
        <v>#REF!</v>
      </c>
      <c r="G78" s="198" t="str">
        <f>IF($G$18&lt;250000,IF(CalculosLB!B39&lt;=Datos!$M$14,$G$18,""),IF(Calculos!B39&lt;=Datos!$M$14,$G$18,""))</f>
        <v/>
      </c>
      <c r="H78" s="198"/>
      <c r="I78" s="13"/>
    </row>
    <row r="79" spans="1:9" x14ac:dyDescent="0.35">
      <c r="A79" s="13"/>
      <c r="C79" s="178" t="s">
        <v>72</v>
      </c>
      <c r="D79" s="178"/>
      <c r="E79" s="178"/>
      <c r="F79" s="178"/>
      <c r="G79" s="178"/>
      <c r="H79" s="178"/>
      <c r="I79" s="13"/>
    </row>
    <row r="80" spans="1:9" x14ac:dyDescent="0.35">
      <c r="A80" s="13"/>
      <c r="B80" s="30"/>
      <c r="C80" s="30"/>
      <c r="D80" s="30"/>
      <c r="E80" s="30"/>
      <c r="F80" s="30"/>
      <c r="G80" s="30"/>
      <c r="H80" s="30"/>
      <c r="I80" s="13"/>
    </row>
    <row r="81" spans="1:10" x14ac:dyDescent="0.35">
      <c r="A81" s="13"/>
      <c r="B81" s="30"/>
      <c r="C81" s="212" t="s">
        <v>98</v>
      </c>
      <c r="D81" s="212"/>
      <c r="E81" s="212"/>
      <c r="F81" s="212"/>
      <c r="G81" s="212"/>
      <c r="H81" s="212"/>
      <c r="I81" s="13"/>
    </row>
    <row r="82" spans="1:10" x14ac:dyDescent="0.35">
      <c r="A82" s="13"/>
      <c r="B82" s="30"/>
      <c r="C82" s="212"/>
      <c r="D82" s="212"/>
      <c r="E82" s="212"/>
      <c r="F82" s="212"/>
      <c r="G82" s="212"/>
      <c r="H82" s="212"/>
      <c r="I82" s="13"/>
    </row>
    <row r="83" spans="1:10" ht="15" customHeight="1" x14ac:dyDescent="0.35">
      <c r="B83" s="136"/>
      <c r="C83" s="125"/>
      <c r="D83" s="125"/>
      <c r="E83" s="125"/>
      <c r="F83" s="125"/>
      <c r="G83" s="125"/>
      <c r="H83" s="125"/>
      <c r="I83" s="136"/>
    </row>
    <row r="84" spans="1:10" x14ac:dyDescent="0.35">
      <c r="B84" s="13"/>
      <c r="C84" s="204" t="s">
        <v>73</v>
      </c>
      <c r="D84" s="204"/>
      <c r="E84" s="204"/>
      <c r="F84" s="204"/>
      <c r="G84" s="204"/>
      <c r="H84" s="204"/>
      <c r="I84" s="13"/>
    </row>
    <row r="86" spans="1:10" x14ac:dyDescent="0.35">
      <c r="C86" s="204" t="s">
        <v>74</v>
      </c>
      <c r="D86" s="204"/>
      <c r="E86" s="204"/>
      <c r="F86" s="204"/>
      <c r="G86" s="204"/>
      <c r="H86" s="204"/>
    </row>
    <row r="87" spans="1:10" x14ac:dyDescent="0.35">
      <c r="B87" s="7"/>
      <c r="C87" s="7"/>
      <c r="D87" s="7"/>
      <c r="E87" s="7"/>
      <c r="F87" s="7"/>
      <c r="G87" s="7"/>
      <c r="H87" s="7"/>
    </row>
    <row r="88" spans="1:10" x14ac:dyDescent="0.35">
      <c r="B88" s="7"/>
      <c r="C88" s="7"/>
      <c r="D88" s="7"/>
      <c r="E88" s="7"/>
      <c r="F88" s="7"/>
      <c r="G88" s="7"/>
      <c r="H88" s="7"/>
    </row>
    <row r="89" spans="1:10" x14ac:dyDescent="0.35">
      <c r="A89" s="211" t="str">
        <f ca="1">"Preparado el: "  &amp; TEXT(NOW(),"dd") &amp; " de " &amp;   TEXT(NOW(),"mmmm") &amp; " de " &amp;   TEXT(NOW(),"yyyy")</f>
        <v>Preparado el: 10 de March de 2026</v>
      </c>
      <c r="B89" s="211"/>
      <c r="C89" s="211"/>
      <c r="D89" s="211"/>
      <c r="E89" s="211"/>
      <c r="F89" s="211"/>
      <c r="G89" s="130"/>
      <c r="H89" s="178" t="s">
        <v>75</v>
      </c>
      <c r="I89" s="178"/>
      <c r="J89" s="178"/>
    </row>
    <row r="90" spans="1:10" x14ac:dyDescent="0.35">
      <c r="C90" s="141"/>
      <c r="D90" s="141"/>
      <c r="E90" s="141"/>
      <c r="F90" s="141"/>
      <c r="G90" s="141"/>
      <c r="H90" s="141"/>
      <c r="I90" s="141"/>
      <c r="J90" s="141"/>
    </row>
    <row r="91" spans="1:10" x14ac:dyDescent="0.35">
      <c r="C91" s="141"/>
      <c r="D91" s="141"/>
      <c r="E91" s="141"/>
      <c r="F91" s="141"/>
      <c r="G91" s="141"/>
      <c r="H91" s="141"/>
      <c r="I91" s="141"/>
      <c r="J91" s="141"/>
    </row>
    <row r="92" spans="1:10" x14ac:dyDescent="0.35">
      <c r="C92" s="141"/>
      <c r="D92" s="141"/>
      <c r="E92" s="141"/>
      <c r="F92" s="141"/>
      <c r="G92" s="141"/>
      <c r="H92" s="141"/>
      <c r="I92" s="141"/>
      <c r="J92" s="141"/>
    </row>
    <row r="94" spans="1:10" ht="23.5" x14ac:dyDescent="0.55000000000000004">
      <c r="A94" s="179" t="s">
        <v>53</v>
      </c>
      <c r="B94" s="179"/>
      <c r="C94" s="179"/>
      <c r="D94" s="179"/>
      <c r="E94" s="179"/>
      <c r="F94" s="179"/>
      <c r="G94" s="179"/>
      <c r="H94" s="179"/>
      <c r="I94" s="179"/>
    </row>
    <row r="95" spans="1:10" ht="14.25" customHeight="1" x14ac:dyDescent="0.55000000000000004">
      <c r="A95" s="94"/>
      <c r="B95" s="94"/>
      <c r="C95" s="94"/>
      <c r="D95" s="94"/>
      <c r="E95" s="94"/>
      <c r="F95" s="94"/>
      <c r="G95" s="94"/>
      <c r="H95" s="94"/>
      <c r="I95" s="94"/>
    </row>
    <row r="96" spans="1:10" ht="18.5" x14ac:dyDescent="0.45">
      <c r="A96" s="174" t="str">
        <f>"Term 95 (" &amp; Datos!M14 &amp; ") años"  &amp; IF(Calculos!C10 = 0,""," con devolución de Primas")</f>
        <v>Term 95 (20) años</v>
      </c>
      <c r="B96" s="174"/>
      <c r="C96" s="174"/>
      <c r="D96" s="174"/>
      <c r="E96" s="174"/>
      <c r="F96" s="174"/>
      <c r="G96" s="174"/>
      <c r="H96" s="174"/>
      <c r="I96" s="174"/>
      <c r="J96" s="174"/>
    </row>
    <row r="98" spans="2:8" x14ac:dyDescent="0.35">
      <c r="B98" s="13" t="str">
        <f>"PARA: " &amp; $E$15</f>
        <v>PARA: Miguel Rossignoli</v>
      </c>
    </row>
    <row r="99" spans="2:8" x14ac:dyDescent="0.35">
      <c r="B99" s="13" t="str">
        <f>"EDAD DE EMISION " &amp; Datos!$M$11  &amp; ", " &amp; UPPER(Datos!$M$16) &amp; ", " &amp; UPPER(Datos!$M$22) &amp; " PROTECCION INICIAL: " &amp;  TEXT(Term95!G18,"$ #.##")</f>
        <v>EDAD DE EMISION 31, FEMENINO, NO FUMADOR PROTECCION INICIAL: $ 100000.</v>
      </c>
    </row>
    <row r="100" spans="2:8" x14ac:dyDescent="0.35">
      <c r="B100" s="13" t="str">
        <f>"PAGO INICIAL ANUAL: "&amp;TEXT($E$26,"$ #.##")</f>
        <v>PAGO INICIAL ANUAL: $ 198.64</v>
      </c>
    </row>
    <row r="102" spans="2:8" x14ac:dyDescent="0.35">
      <c r="C102" s="204" t="str">
        <f>"Valores Ilustrados -- Term 95 (" &amp; Datos!M14 &amp; ") años"</f>
        <v>Valores Ilustrados -- Term 95 (20) años</v>
      </c>
      <c r="D102" s="204"/>
      <c r="E102" s="204"/>
      <c r="F102" s="204"/>
      <c r="G102" s="204"/>
    </row>
    <row r="104" spans="2:8" ht="15" customHeight="1" x14ac:dyDescent="0.35">
      <c r="D104" s="208" t="s">
        <v>76</v>
      </c>
      <c r="E104" s="208"/>
      <c r="F104" s="208" t="s">
        <v>77</v>
      </c>
      <c r="G104" s="208"/>
    </row>
    <row r="105" spans="2:8" x14ac:dyDescent="0.35">
      <c r="D105" s="208"/>
      <c r="E105" s="208"/>
      <c r="F105" s="208"/>
      <c r="G105" s="208"/>
    </row>
    <row r="106" spans="2:8" x14ac:dyDescent="0.35">
      <c r="C106" s="129" t="str">
        <f>IF( Datos!$M$14 &lt; 1,"","Año 1")</f>
        <v>Año 1</v>
      </c>
      <c r="D106" s="202">
        <f>IF( Datos!$M$14 &lt; 1,"",E58)</f>
        <v>191</v>
      </c>
      <c r="E106" s="202"/>
      <c r="F106" s="202">
        <f>IF( Datos!$M$14 &lt; 1,"",E58)</f>
        <v>191</v>
      </c>
      <c r="G106" s="202"/>
    </row>
    <row r="107" spans="2:8" x14ac:dyDescent="0.35">
      <c r="C107" s="6" t="str">
        <f>IF( Datos!$M$14 &lt; 5,"","Año 5")</f>
        <v>Año 5</v>
      </c>
      <c r="D107" s="201">
        <f>IF( Datos!$M$14 &lt; 5,"",E59*5)</f>
        <v>955</v>
      </c>
      <c r="E107" s="201"/>
      <c r="F107" s="201">
        <f>IF( Datos!$M$14 &lt; 5,"",E59)</f>
        <v>191</v>
      </c>
      <c r="G107" s="201"/>
    </row>
    <row r="108" spans="2:8" x14ac:dyDescent="0.35">
      <c r="C108" s="129" t="str">
        <f>IF( Datos!$M$14 &lt; 10,"","Año 10")</f>
        <v>Año 10</v>
      </c>
      <c r="D108" s="202">
        <f>IF( Datos!$M$14 &lt; 10,"",E60*10)</f>
        <v>1910</v>
      </c>
      <c r="E108" s="202"/>
      <c r="F108" s="202">
        <f>IF( Datos!$M$14 &lt; 10,"",E60)</f>
        <v>191</v>
      </c>
      <c r="G108" s="202"/>
    </row>
    <row r="109" spans="2:8" x14ac:dyDescent="0.35">
      <c r="C109" s="6" t="str">
        <f>IF( Datos!$M$14 &lt; 15,"","Año 15")</f>
        <v>Año 15</v>
      </c>
      <c r="D109" s="201">
        <f>IF( Datos!$M$14 &lt; 15,"",E61*15)</f>
        <v>2865</v>
      </c>
      <c r="E109" s="201"/>
      <c r="F109" s="201">
        <f>IF( Datos!$M$14 &lt; 15,"",E61)</f>
        <v>191</v>
      </c>
      <c r="G109" s="201"/>
    </row>
    <row r="110" spans="2:8" x14ac:dyDescent="0.35">
      <c r="C110" s="129" t="str">
        <f>IF( Datos!$M$14 &lt; 20,"","Año 20")</f>
        <v>Año 20</v>
      </c>
      <c r="D110" s="202">
        <f>IF( Datos!$M$14 &lt; 20,"",E62*20)</f>
        <v>3820</v>
      </c>
      <c r="E110" s="202"/>
      <c r="F110" s="202">
        <f>IF( Datos!$M$14 &lt; 20,"",E62)</f>
        <v>191</v>
      </c>
      <c r="G110" s="202"/>
    </row>
    <row r="111" spans="2:8" x14ac:dyDescent="0.35">
      <c r="C111" s="6" t="str">
        <f>IF( Datos!$M$14 &lt; 30,"","Año 30")</f>
        <v/>
      </c>
      <c r="D111" s="201" t="str">
        <f>IF( Datos!$M$14 &lt; 30,"",E63*30)</f>
        <v/>
      </c>
      <c r="E111" s="201"/>
      <c r="F111" s="201" t="str">
        <f>IF( Datos!$M$14 &lt; 21,"",E62)</f>
        <v/>
      </c>
      <c r="G111" s="201"/>
    </row>
    <row r="112" spans="2:8" x14ac:dyDescent="0.35">
      <c r="B112" s="203" t="str">
        <f>IF(Calculos!C10=0,"","Valor a devolver al final de la vigencia ("&amp;Datos!M14&amp;" años): "&amp;TEXT(Calculos!L2*Datos!M14,"$ #,##0.00"))</f>
        <v/>
      </c>
      <c r="C112" s="204"/>
      <c r="D112" s="204"/>
      <c r="E112" s="204"/>
      <c r="F112" s="204"/>
      <c r="G112" s="204"/>
      <c r="H112" s="204"/>
    </row>
    <row r="114" spans="2:8" x14ac:dyDescent="0.35">
      <c r="B114" s="204" t="s">
        <v>97</v>
      </c>
      <c r="C114" s="204"/>
      <c r="D114" s="204"/>
      <c r="E114" s="204"/>
      <c r="F114" s="204"/>
      <c r="G114" s="204"/>
      <c r="H114" s="204"/>
    </row>
    <row r="115" spans="2:8" x14ac:dyDescent="0.35">
      <c r="B115" s="204" t="s">
        <v>73</v>
      </c>
      <c r="C115" s="204"/>
      <c r="D115" s="204"/>
      <c r="E115" s="204"/>
      <c r="F115" s="204"/>
      <c r="G115" s="204"/>
      <c r="H115" s="204"/>
    </row>
    <row r="117" spans="2:8" x14ac:dyDescent="0.35">
      <c r="B117" s="204" t="s">
        <v>78</v>
      </c>
      <c r="C117" s="204"/>
      <c r="D117" s="204"/>
      <c r="E117" s="204"/>
      <c r="F117" s="204"/>
      <c r="G117" s="204"/>
      <c r="H117" s="204"/>
    </row>
    <row r="119" spans="2:8" x14ac:dyDescent="0.35">
      <c r="B119" s="6" t="s">
        <v>79</v>
      </c>
    </row>
    <row r="121" spans="2:8" x14ac:dyDescent="0.35">
      <c r="B121" s="199"/>
      <c r="C121" s="199"/>
      <c r="D121" s="199"/>
      <c r="F121" s="199" t="str">
        <f ca="1">TEXT(NOW(),"dd") &amp; " de " &amp;   TEXT(NOW(),"mmmm") &amp; " de " &amp;   TEXT(NOW(),"yyyy")</f>
        <v>10 de March de 2026</v>
      </c>
      <c r="G121" s="199"/>
      <c r="H121" s="199"/>
    </row>
    <row r="122" spans="2:8" x14ac:dyDescent="0.35">
      <c r="B122" s="205" t="s">
        <v>80</v>
      </c>
      <c r="C122" s="205"/>
      <c r="D122" s="205"/>
      <c r="F122" s="200" t="s">
        <v>81</v>
      </c>
      <c r="G122" s="200"/>
      <c r="H122" s="200"/>
    </row>
    <row r="125" spans="2:8" x14ac:dyDescent="0.35">
      <c r="B125" s="6" t="s">
        <v>82</v>
      </c>
    </row>
    <row r="126" spans="2:8" x14ac:dyDescent="0.35">
      <c r="B126" s="6" t="s">
        <v>83</v>
      </c>
    </row>
    <row r="130" spans="1:10" x14ac:dyDescent="0.35">
      <c r="B130" s="199"/>
      <c r="C130" s="199"/>
      <c r="D130" s="199"/>
      <c r="F130" s="199" t="str">
        <f ca="1">TEXT(NOW(),"dd") &amp; " de " &amp;   TEXT(NOW(),"mmmm") &amp; " de " &amp;   TEXT(NOW(),"yyyy")</f>
        <v>10 de March de 2026</v>
      </c>
      <c r="G130" s="199"/>
      <c r="H130" s="199"/>
    </row>
    <row r="131" spans="1:10" x14ac:dyDescent="0.35">
      <c r="B131" s="206" t="s">
        <v>148</v>
      </c>
      <c r="C131" s="206"/>
      <c r="D131" s="206"/>
      <c r="F131" s="200" t="s">
        <v>81</v>
      </c>
      <c r="G131" s="200"/>
      <c r="H131" s="200"/>
    </row>
    <row r="132" spans="1:10" x14ac:dyDescent="0.35">
      <c r="B132" s="207"/>
      <c r="C132" s="207"/>
      <c r="D132" s="207"/>
    </row>
    <row r="135" spans="1:10" x14ac:dyDescent="0.35">
      <c r="B135" s="214" t="s">
        <v>84</v>
      </c>
      <c r="C135" s="214"/>
      <c r="D135" s="214"/>
      <c r="E135" s="214"/>
      <c r="F135" s="214"/>
      <c r="G135" s="214"/>
      <c r="H135" s="214"/>
    </row>
    <row r="136" spans="1:10" x14ac:dyDescent="0.35">
      <c r="B136" s="204" t="s">
        <v>74</v>
      </c>
      <c r="C136" s="204"/>
      <c r="D136" s="204"/>
      <c r="E136" s="204"/>
      <c r="F136" s="204"/>
      <c r="G136" s="204"/>
      <c r="H136" s="204"/>
    </row>
    <row r="138" spans="1:10" x14ac:dyDescent="0.35">
      <c r="A138" s="213"/>
      <c r="B138" s="213"/>
      <c r="C138" s="213"/>
      <c r="D138" s="213"/>
      <c r="E138" s="213"/>
      <c r="F138" s="213"/>
      <c r="G138" s="213"/>
    </row>
    <row r="139" spans="1:10" x14ac:dyDescent="0.35">
      <c r="A139" s="211" t="str">
        <f ca="1">"Preparado el: "  &amp; TEXT(NOW(),"dd") &amp; " de " &amp;   TEXT(NOW(),"mmmm") &amp; " de " &amp;   TEXT(NOW(),"yyyy")</f>
        <v>Preparado el: 10 de March de 2026</v>
      </c>
      <c r="B139" s="211"/>
      <c r="C139" s="211"/>
      <c r="D139" s="211"/>
      <c r="E139" s="211"/>
      <c r="F139" s="211"/>
      <c r="G139" s="130"/>
      <c r="H139" s="178" t="s">
        <v>85</v>
      </c>
      <c r="I139" s="178"/>
      <c r="J139" s="178"/>
    </row>
  </sheetData>
  <sheetProtection algorithmName="SHA-512" hashValue="iFYK3N7hEOULGf8A/GRvXISDGZLSYuku8kmwUqGEqCrOIeEWEco3QjfD6iAN+mg6tinDD0vB+rhquvtpp053iQ==" saltValue="+pm7kmiztnsJx2JPhj7hPQ==" spinCount="100000" sheet="1" selectLockedCells="1"/>
  <mergeCells count="116">
    <mergeCell ref="A96:J96"/>
    <mergeCell ref="A43:F43"/>
    <mergeCell ref="H89:J89"/>
    <mergeCell ref="H139:J139"/>
    <mergeCell ref="A139:F139"/>
    <mergeCell ref="C79:H79"/>
    <mergeCell ref="C86:H86"/>
    <mergeCell ref="C81:H82"/>
    <mergeCell ref="C84:H84"/>
    <mergeCell ref="A89:F89"/>
    <mergeCell ref="G68:H68"/>
    <mergeCell ref="E69:F69"/>
    <mergeCell ref="E70:F70"/>
    <mergeCell ref="G74:H74"/>
    <mergeCell ref="B136:H136"/>
    <mergeCell ref="A138:G138"/>
    <mergeCell ref="G71:H71"/>
    <mergeCell ref="G59:H59"/>
    <mergeCell ref="G75:H75"/>
    <mergeCell ref="G73:H73"/>
    <mergeCell ref="G77:H77"/>
    <mergeCell ref="G62:H62"/>
    <mergeCell ref="B115:H115"/>
    <mergeCell ref="B135:H135"/>
    <mergeCell ref="B39:I40"/>
    <mergeCell ref="F25:G25"/>
    <mergeCell ref="B21:D21"/>
    <mergeCell ref="B22:D22"/>
    <mergeCell ref="B23:D23"/>
    <mergeCell ref="B24:D24"/>
    <mergeCell ref="B25:D25"/>
    <mergeCell ref="B26:D26"/>
    <mergeCell ref="A50:J50"/>
    <mergeCell ref="C102:G102"/>
    <mergeCell ref="D104:E105"/>
    <mergeCell ref="F104:G105"/>
    <mergeCell ref="D106:E106"/>
    <mergeCell ref="B121:D121"/>
    <mergeCell ref="F121:H121"/>
    <mergeCell ref="B114:H114"/>
    <mergeCell ref="F107:G107"/>
    <mergeCell ref="D110:E110"/>
    <mergeCell ref="F130:H130"/>
    <mergeCell ref="F131:H131"/>
    <mergeCell ref="D111:E111"/>
    <mergeCell ref="F110:G110"/>
    <mergeCell ref="B112:H112"/>
    <mergeCell ref="B130:D130"/>
    <mergeCell ref="F106:G106"/>
    <mergeCell ref="D107:E107"/>
    <mergeCell ref="B122:D122"/>
    <mergeCell ref="F122:H122"/>
    <mergeCell ref="F111:G111"/>
    <mergeCell ref="B117:H117"/>
    <mergeCell ref="D108:E108"/>
    <mergeCell ref="F108:G108"/>
    <mergeCell ref="D109:E109"/>
    <mergeCell ref="F109:G109"/>
    <mergeCell ref="B131:D132"/>
    <mergeCell ref="E63:F63"/>
    <mergeCell ref="E64:F64"/>
    <mergeCell ref="E65:F65"/>
    <mergeCell ref="E66:F66"/>
    <mergeCell ref="E67:F67"/>
    <mergeCell ref="E68:F68"/>
    <mergeCell ref="G66:H66"/>
    <mergeCell ref="G67:H67"/>
    <mergeCell ref="G76:H76"/>
    <mergeCell ref="A94:I94"/>
    <mergeCell ref="E77:F77"/>
    <mergeCell ref="G58:H58"/>
    <mergeCell ref="G61:H61"/>
    <mergeCell ref="G69:H69"/>
    <mergeCell ref="G70:H70"/>
    <mergeCell ref="G72:H72"/>
    <mergeCell ref="E78:F78"/>
    <mergeCell ref="E72:F72"/>
    <mergeCell ref="E73:F73"/>
    <mergeCell ref="E74:F74"/>
    <mergeCell ref="E75:F75"/>
    <mergeCell ref="E76:F76"/>
    <mergeCell ref="G78:H78"/>
    <mergeCell ref="E58:F58"/>
    <mergeCell ref="E59:F59"/>
    <mergeCell ref="E60:F60"/>
    <mergeCell ref="E61:F61"/>
    <mergeCell ref="E71:F71"/>
    <mergeCell ref="G63:H63"/>
    <mergeCell ref="G64:H64"/>
    <mergeCell ref="G65:H65"/>
    <mergeCell ref="G60:H60"/>
    <mergeCell ref="E62:F62"/>
    <mergeCell ref="A9:J9"/>
    <mergeCell ref="A10:J10"/>
    <mergeCell ref="A5:J5"/>
    <mergeCell ref="A7:J7"/>
    <mergeCell ref="G56:H57"/>
    <mergeCell ref="E56:F57"/>
    <mergeCell ref="H43:J43"/>
    <mergeCell ref="A48:I48"/>
    <mergeCell ref="C56:C57"/>
    <mergeCell ref="D56:D57"/>
    <mergeCell ref="C15:D15"/>
    <mergeCell ref="B18:D18"/>
    <mergeCell ref="G18:H18"/>
    <mergeCell ref="A12:J12"/>
    <mergeCell ref="F24:G24"/>
    <mergeCell ref="F26:G26"/>
    <mergeCell ref="F23:G23"/>
    <mergeCell ref="F22:G22"/>
    <mergeCell ref="F21:G21"/>
    <mergeCell ref="F20:G20"/>
    <mergeCell ref="I28:J28"/>
    <mergeCell ref="I29:J29"/>
    <mergeCell ref="I30:J30"/>
    <mergeCell ref="B32:I37"/>
  </mergeCells>
  <printOptions horizontalCentered="1" verticalCentered="1"/>
  <pageMargins left="0.59055118110236227" right="0.59055118110236227" top="0.78740157480314965" bottom="0.78740157480314965" header="0" footer="0"/>
  <pageSetup paperSize="9" scale="88" orientation="portrait" r:id="rId1"/>
  <headerFooter alignWithMargins="0"/>
  <rowBreaks count="2" manualBreakCount="2">
    <brk id="43" max="9" man="1"/>
    <brk id="89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6"/>
  <dimension ref="A1:AC31"/>
  <sheetViews>
    <sheetView showGridLines="0" workbookViewId="0">
      <selection activeCell="Q15" sqref="Q15"/>
    </sheetView>
  </sheetViews>
  <sheetFormatPr baseColWidth="10" defaultColWidth="11.453125" defaultRowHeight="8.5" x14ac:dyDescent="0.2"/>
  <cols>
    <col min="1" max="1" width="13.453125" style="42" bestFit="1" customWidth="1"/>
    <col min="2" max="2" width="1.54296875" style="42" customWidth="1"/>
    <col min="3" max="3" width="7.453125" style="42" bestFit="1" customWidth="1"/>
    <col min="4" max="4" width="7.453125" style="42" customWidth="1"/>
    <col min="5" max="5" width="1.453125" style="42" customWidth="1"/>
    <col min="6" max="6" width="6" style="42" bestFit="1" customWidth="1"/>
    <col min="7" max="7" width="6" style="42" customWidth="1"/>
    <col min="8" max="8" width="1.81640625" style="42" customWidth="1"/>
    <col min="9" max="9" width="11.81640625" style="42" bestFit="1" customWidth="1"/>
    <col min="10" max="10" width="6.453125" style="42" bestFit="1" customWidth="1"/>
    <col min="11" max="11" width="1.81640625" style="42" customWidth="1"/>
    <col min="12" max="12" width="8.54296875" style="42" bestFit="1" customWidth="1"/>
    <col min="13" max="13" width="6.453125" style="42" bestFit="1" customWidth="1"/>
    <col min="14" max="14" width="1.453125" style="42" customWidth="1"/>
    <col min="15" max="15" width="15.1796875" style="42" bestFit="1" customWidth="1"/>
    <col min="16" max="16" width="12.54296875" style="42" customWidth="1"/>
    <col min="17" max="17" width="11.453125" style="42"/>
    <col min="18" max="18" width="1.54296875" style="42" customWidth="1"/>
    <col min="19" max="19" width="11.453125" style="42"/>
    <col min="20" max="20" width="13" style="42" customWidth="1"/>
    <col min="21" max="21" width="1.453125" style="42" customWidth="1"/>
    <col min="22" max="23" width="11.453125" style="42"/>
    <col min="24" max="24" width="1.1796875" style="42" customWidth="1"/>
    <col min="25" max="26" width="11.453125" style="42"/>
    <col min="27" max="27" width="2.453125" style="42" customWidth="1"/>
    <col min="28" max="16384" width="11.453125" style="42"/>
  </cols>
  <sheetData>
    <row r="1" spans="1:29" x14ac:dyDescent="0.2">
      <c r="A1" s="41" t="s">
        <v>99</v>
      </c>
      <c r="C1" s="41" t="s">
        <v>100</v>
      </c>
      <c r="D1" s="41" t="s">
        <v>101</v>
      </c>
      <c r="F1" s="41" t="s">
        <v>102</v>
      </c>
      <c r="G1" s="41" t="s">
        <v>101</v>
      </c>
      <c r="I1" s="41" t="s">
        <v>103</v>
      </c>
      <c r="J1" s="41" t="s">
        <v>101</v>
      </c>
      <c r="L1" s="43" t="s">
        <v>104</v>
      </c>
      <c r="M1" s="44" t="s">
        <v>101</v>
      </c>
      <c r="O1" s="44" t="s">
        <v>105</v>
      </c>
      <c r="P1" s="44" t="s">
        <v>106</v>
      </c>
      <c r="Q1" s="44" t="s">
        <v>107</v>
      </c>
      <c r="S1" s="41" t="s">
        <v>108</v>
      </c>
      <c r="T1" s="41" t="s">
        <v>103</v>
      </c>
      <c r="V1" s="43" t="s">
        <v>109</v>
      </c>
      <c r="W1" s="44" t="s">
        <v>101</v>
      </c>
      <c r="Y1" s="43" t="s">
        <v>110</v>
      </c>
      <c r="Z1" s="44" t="s">
        <v>101</v>
      </c>
      <c r="AB1" s="41" t="s">
        <v>20</v>
      </c>
      <c r="AC1" s="41" t="s">
        <v>101</v>
      </c>
    </row>
    <row r="2" spans="1:29" x14ac:dyDescent="0.2">
      <c r="A2" s="45" t="s">
        <v>91</v>
      </c>
      <c r="C2" s="45" t="s">
        <v>89</v>
      </c>
      <c r="D2" s="45">
        <v>1</v>
      </c>
      <c r="F2" s="45" t="s">
        <v>111</v>
      </c>
      <c r="G2" s="45">
        <v>1</v>
      </c>
      <c r="I2" s="45">
        <v>5</v>
      </c>
      <c r="J2" s="45">
        <v>3</v>
      </c>
      <c r="L2" s="45" t="s">
        <v>31</v>
      </c>
      <c r="M2" s="45">
        <v>8</v>
      </c>
      <c r="O2" s="45" t="s">
        <v>51</v>
      </c>
      <c r="P2" s="45" t="s">
        <v>51</v>
      </c>
      <c r="Q2" s="46">
        <v>0</v>
      </c>
      <c r="S2" s="45">
        <v>1</v>
      </c>
      <c r="T2" s="45">
        <v>1</v>
      </c>
      <c r="V2" s="45" t="s">
        <v>16</v>
      </c>
      <c r="W2" s="45">
        <v>0</v>
      </c>
      <c r="Y2" s="45">
        <v>0</v>
      </c>
      <c r="Z2" s="45">
        <f>1+Y2*0.25</f>
        <v>1</v>
      </c>
      <c r="AB2" s="45" t="s">
        <v>111</v>
      </c>
      <c r="AC2" s="47">
        <v>50</v>
      </c>
    </row>
    <row r="3" spans="1:29" x14ac:dyDescent="0.2">
      <c r="A3" s="45" t="s">
        <v>112</v>
      </c>
      <c r="C3" s="45" t="s">
        <v>92</v>
      </c>
      <c r="D3" s="45">
        <v>0</v>
      </c>
      <c r="F3" s="45" t="s">
        <v>113</v>
      </c>
      <c r="G3" s="45">
        <v>0</v>
      </c>
      <c r="I3" s="45">
        <v>10</v>
      </c>
      <c r="J3" s="45">
        <v>4</v>
      </c>
      <c r="L3" s="45" t="s">
        <v>114</v>
      </c>
      <c r="M3" s="45">
        <v>0</v>
      </c>
      <c r="O3" s="45" t="s">
        <v>115</v>
      </c>
      <c r="P3" s="45" t="s">
        <v>116</v>
      </c>
      <c r="Q3" s="46">
        <v>3.5000000000000003E-2</v>
      </c>
      <c r="S3" s="45">
        <v>2</v>
      </c>
      <c r="T3" s="45">
        <v>3</v>
      </c>
      <c r="V3" s="45" t="s">
        <v>117</v>
      </c>
      <c r="W3" s="45">
        <v>1</v>
      </c>
      <c r="Y3" s="45">
        <v>1</v>
      </c>
      <c r="Z3" s="45">
        <f t="shared" ref="Z3:Z18" si="0">1+Y3*0.25</f>
        <v>1.25</v>
      </c>
      <c r="AB3" s="45" t="s">
        <v>113</v>
      </c>
      <c r="AC3" s="45">
        <v>0</v>
      </c>
    </row>
    <row r="4" spans="1:29" x14ac:dyDescent="0.2">
      <c r="A4" s="45" t="s">
        <v>118</v>
      </c>
      <c r="I4" s="45">
        <v>15</v>
      </c>
      <c r="J4" s="45">
        <v>5</v>
      </c>
      <c r="O4" s="45" t="s">
        <v>119</v>
      </c>
      <c r="P4" s="45" t="s">
        <v>120</v>
      </c>
      <c r="Q4" s="46">
        <v>5.0000000000000001E-3</v>
      </c>
      <c r="S4" s="45">
        <v>3</v>
      </c>
      <c r="T4" s="45">
        <v>3</v>
      </c>
      <c r="Y4" s="45">
        <v>2</v>
      </c>
      <c r="Z4" s="45">
        <f t="shared" si="0"/>
        <v>1.5</v>
      </c>
    </row>
    <row r="5" spans="1:29" x14ac:dyDescent="0.2">
      <c r="I5" s="45">
        <v>20</v>
      </c>
      <c r="J5" s="45">
        <v>6</v>
      </c>
      <c r="O5" s="45" t="s">
        <v>121</v>
      </c>
      <c r="P5" s="45" t="s">
        <v>122</v>
      </c>
      <c r="Q5" s="45">
        <v>95</v>
      </c>
      <c r="S5" s="45">
        <v>4</v>
      </c>
      <c r="T5" s="45">
        <v>5</v>
      </c>
      <c r="Y5" s="45">
        <v>3</v>
      </c>
      <c r="Z5" s="45">
        <f t="shared" si="0"/>
        <v>1.75</v>
      </c>
    </row>
    <row r="6" spans="1:29" x14ac:dyDescent="0.2">
      <c r="I6" s="45">
        <v>30</v>
      </c>
      <c r="J6" s="45">
        <v>8</v>
      </c>
      <c r="O6" s="45" t="s">
        <v>123</v>
      </c>
      <c r="P6" s="45" t="s">
        <v>124</v>
      </c>
      <c r="Q6" s="46">
        <v>0.1</v>
      </c>
      <c r="S6" s="45">
        <v>5</v>
      </c>
      <c r="T6" s="45">
        <v>5</v>
      </c>
      <c r="Y6" s="45">
        <v>4</v>
      </c>
      <c r="Z6" s="45">
        <f t="shared" si="0"/>
        <v>2</v>
      </c>
    </row>
    <row r="7" spans="1:29" x14ac:dyDescent="0.2">
      <c r="O7" s="45" t="s">
        <v>125</v>
      </c>
      <c r="P7" s="45" t="s">
        <v>126</v>
      </c>
      <c r="Q7" s="45">
        <v>75</v>
      </c>
      <c r="S7" s="45">
        <v>6</v>
      </c>
      <c r="T7" s="45">
        <v>10</v>
      </c>
      <c r="Y7" s="45">
        <v>5</v>
      </c>
      <c r="Z7" s="45">
        <f t="shared" si="0"/>
        <v>2.25</v>
      </c>
    </row>
    <row r="8" spans="1:29" x14ac:dyDescent="0.2">
      <c r="O8" s="45" t="s">
        <v>127</v>
      </c>
      <c r="P8" s="45" t="s">
        <v>128</v>
      </c>
      <c r="Q8" s="45">
        <v>0</v>
      </c>
      <c r="S8" s="45">
        <v>7</v>
      </c>
      <c r="T8" s="45">
        <v>10</v>
      </c>
      <c r="Y8" s="45">
        <v>6</v>
      </c>
      <c r="Z8" s="45">
        <f t="shared" si="0"/>
        <v>2.5</v>
      </c>
    </row>
    <row r="9" spans="1:29" x14ac:dyDescent="0.2">
      <c r="O9" s="45" t="s">
        <v>129</v>
      </c>
      <c r="P9" s="45" t="s">
        <v>130</v>
      </c>
      <c r="Q9" s="45">
        <v>75</v>
      </c>
      <c r="S9" s="45">
        <v>8</v>
      </c>
      <c r="T9" s="45">
        <v>10</v>
      </c>
      <c r="Y9" s="45">
        <v>7</v>
      </c>
      <c r="Z9" s="45">
        <f t="shared" si="0"/>
        <v>2.75</v>
      </c>
    </row>
    <row r="10" spans="1:29" x14ac:dyDescent="0.2">
      <c r="O10" s="45" t="s">
        <v>131</v>
      </c>
      <c r="P10" s="45" t="s">
        <v>132</v>
      </c>
      <c r="Q10" s="45">
        <v>200</v>
      </c>
      <c r="S10" s="45">
        <v>9</v>
      </c>
      <c r="T10" s="45">
        <v>10</v>
      </c>
      <c r="Y10" s="45">
        <v>8</v>
      </c>
      <c r="Z10" s="45">
        <f t="shared" si="0"/>
        <v>3</v>
      </c>
    </row>
    <row r="11" spans="1:29" x14ac:dyDescent="0.2">
      <c r="O11" s="45" t="s">
        <v>133</v>
      </c>
      <c r="P11" s="45" t="s">
        <v>134</v>
      </c>
      <c r="Q11" s="45">
        <v>25000</v>
      </c>
      <c r="S11" s="45">
        <v>10</v>
      </c>
      <c r="T11" s="45">
        <v>10</v>
      </c>
      <c r="Y11" s="45">
        <v>9</v>
      </c>
      <c r="Z11" s="45">
        <f t="shared" si="0"/>
        <v>3.25</v>
      </c>
    </row>
    <row r="12" spans="1:29" x14ac:dyDescent="0.2">
      <c r="O12" s="45" t="s">
        <v>135</v>
      </c>
      <c r="P12" s="45" t="s">
        <v>136</v>
      </c>
      <c r="Q12" s="45">
        <v>100000</v>
      </c>
      <c r="S12" s="45">
        <v>11</v>
      </c>
      <c r="T12" s="45">
        <v>15</v>
      </c>
      <c r="Y12" s="45">
        <v>10</v>
      </c>
      <c r="Z12" s="45">
        <f t="shared" si="0"/>
        <v>3.5</v>
      </c>
    </row>
    <row r="13" spans="1:29" x14ac:dyDescent="0.2">
      <c r="O13" s="45" t="s">
        <v>137</v>
      </c>
      <c r="P13" s="45" t="s">
        <v>138</v>
      </c>
      <c r="Q13" s="45">
        <v>75</v>
      </c>
      <c r="S13" s="45">
        <v>12</v>
      </c>
      <c r="T13" s="45">
        <v>15</v>
      </c>
      <c r="Y13" s="45">
        <v>11</v>
      </c>
      <c r="Z13" s="45">
        <f t="shared" si="0"/>
        <v>3.75</v>
      </c>
    </row>
    <row r="14" spans="1:29" x14ac:dyDescent="0.2">
      <c r="O14" s="45" t="s">
        <v>137</v>
      </c>
      <c r="P14" s="45" t="s">
        <v>139</v>
      </c>
      <c r="Q14" s="45">
        <v>82</v>
      </c>
      <c r="S14" s="45">
        <v>13</v>
      </c>
      <c r="T14" s="45">
        <v>15</v>
      </c>
      <c r="Y14" s="45">
        <v>12</v>
      </c>
      <c r="Z14" s="45">
        <f t="shared" si="0"/>
        <v>4</v>
      </c>
    </row>
    <row r="15" spans="1:29" x14ac:dyDescent="0.2">
      <c r="O15" s="45" t="s">
        <v>137</v>
      </c>
      <c r="P15" s="45" t="s">
        <v>154</v>
      </c>
      <c r="Q15" s="45">
        <f>+OTRCD-(OTRCD*5%)</f>
        <v>77.900000000000006</v>
      </c>
      <c r="S15" s="45">
        <v>14</v>
      </c>
      <c r="T15" s="45">
        <v>15</v>
      </c>
      <c r="Y15" s="45">
        <v>13</v>
      </c>
      <c r="Z15" s="45">
        <f t="shared" si="0"/>
        <v>4.25</v>
      </c>
    </row>
    <row r="16" spans="1:29" x14ac:dyDescent="0.2">
      <c r="O16" s="45" t="s">
        <v>145</v>
      </c>
      <c r="P16" s="45" t="s">
        <v>144</v>
      </c>
      <c r="Q16" s="46">
        <v>0.05</v>
      </c>
      <c r="S16" s="45">
        <v>15</v>
      </c>
      <c r="T16" s="45">
        <v>15</v>
      </c>
      <c r="Y16" s="45">
        <v>14</v>
      </c>
      <c r="Z16" s="45">
        <f t="shared" si="0"/>
        <v>4.5</v>
      </c>
    </row>
    <row r="17" spans="19:26" x14ac:dyDescent="0.2">
      <c r="S17" s="45">
        <v>16</v>
      </c>
      <c r="T17" s="45">
        <v>20</v>
      </c>
      <c r="Y17" s="45">
        <v>15</v>
      </c>
      <c r="Z17" s="45">
        <f t="shared" si="0"/>
        <v>4.75</v>
      </c>
    </row>
    <row r="18" spans="19:26" x14ac:dyDescent="0.2">
      <c r="S18" s="45">
        <v>17</v>
      </c>
      <c r="T18" s="45">
        <v>20</v>
      </c>
      <c r="Y18" s="45">
        <v>16</v>
      </c>
      <c r="Z18" s="45">
        <f t="shared" si="0"/>
        <v>5</v>
      </c>
    </row>
    <row r="19" spans="19:26" x14ac:dyDescent="0.2">
      <c r="S19" s="45">
        <v>18</v>
      </c>
      <c r="T19" s="45">
        <v>20</v>
      </c>
    </row>
    <row r="20" spans="19:26" x14ac:dyDescent="0.2">
      <c r="S20" s="45">
        <v>19</v>
      </c>
      <c r="T20" s="45">
        <v>20</v>
      </c>
    </row>
    <row r="21" spans="19:26" x14ac:dyDescent="0.2">
      <c r="S21" s="45">
        <v>20</v>
      </c>
      <c r="T21" s="45">
        <v>20</v>
      </c>
    </row>
    <row r="22" spans="19:26" x14ac:dyDescent="0.2">
      <c r="S22" s="45">
        <v>21</v>
      </c>
      <c r="T22" s="45">
        <v>30</v>
      </c>
    </row>
    <row r="23" spans="19:26" x14ac:dyDescent="0.2">
      <c r="S23" s="45">
        <v>22</v>
      </c>
      <c r="T23" s="45">
        <v>30</v>
      </c>
    </row>
    <row r="24" spans="19:26" x14ac:dyDescent="0.2">
      <c r="S24" s="45">
        <v>23</v>
      </c>
      <c r="T24" s="45">
        <v>30</v>
      </c>
    </row>
    <row r="25" spans="19:26" x14ac:dyDescent="0.2">
      <c r="S25" s="45">
        <v>24</v>
      </c>
      <c r="T25" s="45">
        <v>30</v>
      </c>
    </row>
    <row r="26" spans="19:26" x14ac:dyDescent="0.2">
      <c r="S26" s="45">
        <v>25</v>
      </c>
      <c r="T26" s="45">
        <v>30</v>
      </c>
    </row>
    <row r="27" spans="19:26" x14ac:dyDescent="0.2">
      <c r="S27" s="45">
        <v>26</v>
      </c>
      <c r="T27" s="45">
        <v>30</v>
      </c>
    </row>
    <row r="28" spans="19:26" x14ac:dyDescent="0.2">
      <c r="S28" s="45">
        <v>27</v>
      </c>
      <c r="T28" s="45">
        <v>30</v>
      </c>
    </row>
    <row r="29" spans="19:26" x14ac:dyDescent="0.2">
      <c r="S29" s="45">
        <v>28</v>
      </c>
      <c r="T29" s="45">
        <v>30</v>
      </c>
    </row>
    <row r="30" spans="19:26" x14ac:dyDescent="0.2">
      <c r="S30" s="45">
        <v>29</v>
      </c>
      <c r="T30" s="45">
        <v>30</v>
      </c>
    </row>
    <row r="31" spans="19:26" x14ac:dyDescent="0.2">
      <c r="S31" s="45">
        <v>30</v>
      </c>
      <c r="T31" s="45">
        <v>30</v>
      </c>
    </row>
  </sheetData>
  <sheetProtection selectLockedCells="1" selectUnlockedCells="1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7"/>
  <dimension ref="A1:U62"/>
  <sheetViews>
    <sheetView showGridLines="0" view="pageBreakPreview" zoomScale="85" zoomScaleNormal="85" workbookViewId="0"/>
  </sheetViews>
  <sheetFormatPr baseColWidth="10" defaultColWidth="7.54296875" defaultRowHeight="10.5" x14ac:dyDescent="0.25"/>
  <cols>
    <col min="1" max="2" width="9.54296875" style="48" bestFit="1" customWidth="1"/>
    <col min="3" max="6" width="5.54296875" style="48" bestFit="1" customWidth="1"/>
    <col min="7" max="7" width="7" style="48" bestFit="1" customWidth="1"/>
    <col min="8" max="8" width="7.81640625" style="48" bestFit="1" customWidth="1"/>
    <col min="9" max="9" width="7" style="48" bestFit="1" customWidth="1"/>
    <col min="10" max="10" width="7.81640625" style="48" bestFit="1" customWidth="1"/>
    <col min="11" max="13" width="5.54296875" style="48" bestFit="1" customWidth="1"/>
    <col min="14" max="14" width="6.54296875" style="48" bestFit="1" customWidth="1"/>
    <col min="15" max="15" width="7" style="48" bestFit="1" customWidth="1"/>
    <col min="16" max="16" width="7.81640625" style="48" bestFit="1" customWidth="1"/>
    <col min="17" max="17" width="7" style="48" bestFit="1" customWidth="1"/>
    <col min="18" max="18" width="7.81640625" style="48" bestFit="1" customWidth="1"/>
    <col min="19" max="16384" width="7.54296875" style="15"/>
  </cols>
  <sheetData>
    <row r="1" spans="1:21" ht="11" thickBot="1" x14ac:dyDescent="0.3">
      <c r="C1" s="215" t="s">
        <v>114</v>
      </c>
      <c r="D1" s="216"/>
      <c r="E1" s="216"/>
      <c r="F1" s="216"/>
      <c r="G1" s="216"/>
      <c r="H1" s="216"/>
      <c r="I1" s="216"/>
      <c r="J1" s="217"/>
      <c r="K1" s="215" t="s">
        <v>31</v>
      </c>
      <c r="L1" s="216"/>
      <c r="M1" s="216"/>
      <c r="N1" s="216"/>
      <c r="O1" s="216"/>
      <c r="P1" s="216"/>
      <c r="Q1" s="216"/>
      <c r="R1" s="217"/>
    </row>
    <row r="2" spans="1:21" x14ac:dyDescent="0.25">
      <c r="A2" s="218" t="s">
        <v>15</v>
      </c>
      <c r="B2" s="219"/>
      <c r="C2" s="49">
        <v>1</v>
      </c>
      <c r="D2" s="50">
        <v>5</v>
      </c>
      <c r="E2" s="50">
        <v>10</v>
      </c>
      <c r="F2" s="50">
        <v>15</v>
      </c>
      <c r="G2" s="220">
        <v>20</v>
      </c>
      <c r="H2" s="220"/>
      <c r="I2" s="220">
        <v>30</v>
      </c>
      <c r="J2" s="221"/>
      <c r="K2" s="49">
        <v>1</v>
      </c>
      <c r="L2" s="50">
        <v>5</v>
      </c>
      <c r="M2" s="50">
        <v>10</v>
      </c>
      <c r="N2" s="50">
        <v>15</v>
      </c>
      <c r="O2" s="220">
        <v>20</v>
      </c>
      <c r="P2" s="220"/>
      <c r="Q2" s="220">
        <v>30</v>
      </c>
      <c r="R2" s="221"/>
    </row>
    <row r="3" spans="1:21" ht="11" thickBot="1" x14ac:dyDescent="0.3">
      <c r="A3" s="51" t="s">
        <v>89</v>
      </c>
      <c r="B3" s="52" t="s">
        <v>92</v>
      </c>
      <c r="C3" s="51"/>
      <c r="D3" s="53"/>
      <c r="E3" s="53"/>
      <c r="F3" s="53"/>
      <c r="G3" s="53" t="s">
        <v>140</v>
      </c>
      <c r="H3" s="53" t="s">
        <v>141</v>
      </c>
      <c r="I3" s="53" t="s">
        <v>140</v>
      </c>
      <c r="J3" s="54" t="s">
        <v>141</v>
      </c>
      <c r="K3" s="51"/>
      <c r="L3" s="53"/>
      <c r="M3" s="53"/>
      <c r="N3" s="53"/>
      <c r="O3" s="53" t="s">
        <v>140</v>
      </c>
      <c r="P3" s="53" t="s">
        <v>141</v>
      </c>
      <c r="Q3" s="53" t="s">
        <v>140</v>
      </c>
      <c r="R3" s="54" t="s">
        <v>141</v>
      </c>
    </row>
    <row r="4" spans="1:21" x14ac:dyDescent="0.25">
      <c r="A4" s="55"/>
      <c r="B4" s="56">
        <v>21</v>
      </c>
      <c r="C4" s="57">
        <v>0.69</v>
      </c>
      <c r="D4" s="58">
        <v>0.73</v>
      </c>
      <c r="E4" s="58">
        <v>0.78</v>
      </c>
      <c r="F4" s="58">
        <v>0.84</v>
      </c>
      <c r="G4" s="58">
        <v>0.91</v>
      </c>
      <c r="H4" s="58">
        <v>1.49</v>
      </c>
      <c r="I4" s="58">
        <v>1.52</v>
      </c>
      <c r="J4" s="59">
        <v>1.86</v>
      </c>
      <c r="K4" s="60">
        <v>1.08</v>
      </c>
      <c r="L4" s="58">
        <v>1.1399999999999999</v>
      </c>
      <c r="M4" s="58">
        <v>1.21</v>
      </c>
      <c r="N4" s="58">
        <v>1.3</v>
      </c>
      <c r="O4" s="58">
        <v>1.41</v>
      </c>
      <c r="P4" s="58">
        <v>2.34</v>
      </c>
      <c r="Q4" s="58">
        <v>2.96</v>
      </c>
      <c r="R4" s="59">
        <v>3.62</v>
      </c>
      <c r="T4" s="61"/>
      <c r="U4" s="61"/>
    </row>
    <row r="5" spans="1:21" x14ac:dyDescent="0.25">
      <c r="A5" s="62"/>
      <c r="B5" s="63">
        <v>22</v>
      </c>
      <c r="C5" s="64">
        <v>0.7</v>
      </c>
      <c r="D5" s="65">
        <v>0.74</v>
      </c>
      <c r="E5" s="65">
        <v>0.79</v>
      </c>
      <c r="F5" s="65">
        <v>0.85</v>
      </c>
      <c r="G5" s="65">
        <v>0.92</v>
      </c>
      <c r="H5" s="65">
        <v>1.51</v>
      </c>
      <c r="I5" s="65">
        <v>1.57</v>
      </c>
      <c r="J5" s="66">
        <v>1.92</v>
      </c>
      <c r="K5" s="67">
        <v>1.0900000000000001</v>
      </c>
      <c r="L5" s="65">
        <v>1.1499999999999999</v>
      </c>
      <c r="M5" s="65">
        <v>1.23</v>
      </c>
      <c r="N5" s="65">
        <v>1.32</v>
      </c>
      <c r="O5" s="65">
        <v>1.42</v>
      </c>
      <c r="P5" s="65">
        <v>2.36</v>
      </c>
      <c r="Q5" s="65">
        <v>3.06</v>
      </c>
      <c r="R5" s="66">
        <v>3.74</v>
      </c>
    </row>
    <row r="6" spans="1:21" x14ac:dyDescent="0.25">
      <c r="A6" s="62"/>
      <c r="B6" s="63">
        <v>23</v>
      </c>
      <c r="C6" s="64">
        <v>0.71</v>
      </c>
      <c r="D6" s="65">
        <v>0.75</v>
      </c>
      <c r="E6" s="65">
        <v>0.8</v>
      </c>
      <c r="F6" s="65">
        <v>0.86</v>
      </c>
      <c r="G6" s="65">
        <v>0.93</v>
      </c>
      <c r="H6" s="65">
        <v>1.52</v>
      </c>
      <c r="I6" s="65">
        <v>1.62</v>
      </c>
      <c r="J6" s="66">
        <v>1.98</v>
      </c>
      <c r="K6" s="67">
        <v>1.1100000000000001</v>
      </c>
      <c r="L6" s="65">
        <v>1.17</v>
      </c>
      <c r="M6" s="65">
        <v>1.25</v>
      </c>
      <c r="N6" s="65">
        <v>1.33</v>
      </c>
      <c r="O6" s="65">
        <v>1.44</v>
      </c>
      <c r="P6" s="65">
        <v>2.39</v>
      </c>
      <c r="Q6" s="65">
        <v>3.16</v>
      </c>
      <c r="R6" s="66">
        <v>3.86</v>
      </c>
    </row>
    <row r="7" spans="1:21" x14ac:dyDescent="0.25">
      <c r="A7" s="62"/>
      <c r="B7" s="63">
        <v>24</v>
      </c>
      <c r="C7" s="64">
        <v>0.72</v>
      </c>
      <c r="D7" s="65">
        <v>0.76</v>
      </c>
      <c r="E7" s="65">
        <v>0.81</v>
      </c>
      <c r="F7" s="65">
        <v>0.87</v>
      </c>
      <c r="G7" s="65">
        <v>0.94</v>
      </c>
      <c r="H7" s="65">
        <v>1.54</v>
      </c>
      <c r="I7" s="65">
        <v>1.67</v>
      </c>
      <c r="J7" s="66">
        <v>2.0499999999999998</v>
      </c>
      <c r="K7" s="67">
        <v>1.1200000000000001</v>
      </c>
      <c r="L7" s="65">
        <v>1.18</v>
      </c>
      <c r="M7" s="65">
        <v>1.26</v>
      </c>
      <c r="N7" s="65">
        <v>1.35</v>
      </c>
      <c r="O7" s="65">
        <v>1.45</v>
      </c>
      <c r="P7" s="65">
        <v>2.41</v>
      </c>
      <c r="Q7" s="65">
        <v>3.26</v>
      </c>
      <c r="R7" s="66">
        <v>4</v>
      </c>
    </row>
    <row r="8" spans="1:21" x14ac:dyDescent="0.25">
      <c r="A8" s="62">
        <v>21</v>
      </c>
      <c r="B8" s="63">
        <v>25</v>
      </c>
      <c r="C8" s="64">
        <v>0.73</v>
      </c>
      <c r="D8" s="65">
        <v>0.77</v>
      </c>
      <c r="E8" s="65">
        <v>0.82</v>
      </c>
      <c r="F8" s="65">
        <v>0.88</v>
      </c>
      <c r="G8" s="65">
        <v>0.95</v>
      </c>
      <c r="H8" s="65">
        <v>1.56</v>
      </c>
      <c r="I8" s="65">
        <v>1.73</v>
      </c>
      <c r="J8" s="66">
        <v>2.12</v>
      </c>
      <c r="K8" s="67">
        <v>1.1399999999999999</v>
      </c>
      <c r="L8" s="65">
        <v>1.2</v>
      </c>
      <c r="M8" s="65">
        <v>1.28</v>
      </c>
      <c r="N8" s="65">
        <v>1.36</v>
      </c>
      <c r="O8" s="65">
        <v>1.47</v>
      </c>
      <c r="P8" s="65">
        <v>2.44</v>
      </c>
      <c r="Q8" s="65">
        <v>3.37</v>
      </c>
      <c r="R8" s="66">
        <v>4.13</v>
      </c>
    </row>
    <row r="9" spans="1:21" x14ac:dyDescent="0.25">
      <c r="A9" s="62">
        <v>22</v>
      </c>
      <c r="B9" s="63">
        <v>26</v>
      </c>
      <c r="C9" s="64">
        <v>0.75</v>
      </c>
      <c r="D9" s="65">
        <v>0.78</v>
      </c>
      <c r="E9" s="65">
        <v>0.82</v>
      </c>
      <c r="F9" s="65">
        <v>0.88</v>
      </c>
      <c r="G9" s="65">
        <v>0.95</v>
      </c>
      <c r="H9" s="65">
        <v>1.56</v>
      </c>
      <c r="I9" s="65">
        <v>1.78</v>
      </c>
      <c r="J9" s="66">
        <v>2.1800000000000002</v>
      </c>
      <c r="K9" s="67">
        <v>1.1599999999999999</v>
      </c>
      <c r="L9" s="65">
        <v>1.21</v>
      </c>
      <c r="M9" s="65">
        <v>1.28</v>
      </c>
      <c r="N9" s="65">
        <v>1.36</v>
      </c>
      <c r="O9" s="65">
        <v>1.47</v>
      </c>
      <c r="P9" s="65">
        <v>2.44</v>
      </c>
      <c r="Q9" s="65">
        <v>3.47</v>
      </c>
      <c r="R9" s="66">
        <v>4.25</v>
      </c>
    </row>
    <row r="10" spans="1:21" x14ac:dyDescent="0.25">
      <c r="A10" s="62">
        <v>23</v>
      </c>
      <c r="B10" s="63">
        <v>27</v>
      </c>
      <c r="C10" s="64">
        <v>0.76</v>
      </c>
      <c r="D10" s="65">
        <v>0.79</v>
      </c>
      <c r="E10" s="68">
        <v>0.83</v>
      </c>
      <c r="F10" s="65">
        <v>0.89</v>
      </c>
      <c r="G10" s="65">
        <v>0.96</v>
      </c>
      <c r="H10" s="65">
        <v>1.57</v>
      </c>
      <c r="I10" s="65">
        <v>1.84</v>
      </c>
      <c r="J10" s="66">
        <v>2.25</v>
      </c>
      <c r="K10" s="67">
        <v>1.19</v>
      </c>
      <c r="L10" s="65">
        <v>1.22</v>
      </c>
      <c r="M10" s="65">
        <v>1.29</v>
      </c>
      <c r="N10" s="65">
        <v>1.37</v>
      </c>
      <c r="O10" s="65">
        <v>1.48</v>
      </c>
      <c r="P10" s="65">
        <v>2.46</v>
      </c>
      <c r="Q10" s="65">
        <v>3.59</v>
      </c>
      <c r="R10" s="66">
        <v>4.3899999999999997</v>
      </c>
    </row>
    <row r="11" spans="1:21" x14ac:dyDescent="0.25">
      <c r="A11" s="62">
        <v>24</v>
      </c>
      <c r="B11" s="63">
        <v>28</v>
      </c>
      <c r="C11" s="64">
        <v>0.77</v>
      </c>
      <c r="D11" s="65">
        <v>0.8</v>
      </c>
      <c r="E11" s="65">
        <v>0.84</v>
      </c>
      <c r="F11" s="65">
        <v>0.9</v>
      </c>
      <c r="G11" s="65">
        <v>0.97</v>
      </c>
      <c r="H11" s="65">
        <v>1.59</v>
      </c>
      <c r="I11" s="65">
        <v>1.89</v>
      </c>
      <c r="J11" s="66">
        <v>2.3199999999999998</v>
      </c>
      <c r="K11" s="67">
        <v>1.2</v>
      </c>
      <c r="L11" s="65">
        <v>1.24</v>
      </c>
      <c r="M11" s="65">
        <v>1.31</v>
      </c>
      <c r="N11" s="65">
        <v>1.39</v>
      </c>
      <c r="O11" s="65">
        <v>1.5</v>
      </c>
      <c r="P11" s="65">
        <v>2.4900000000000002</v>
      </c>
      <c r="Q11" s="65">
        <v>3.69</v>
      </c>
      <c r="R11" s="66">
        <v>4.53</v>
      </c>
    </row>
    <row r="12" spans="1:21" x14ac:dyDescent="0.25">
      <c r="A12" s="62">
        <v>25</v>
      </c>
      <c r="B12" s="63">
        <v>29</v>
      </c>
      <c r="C12" s="64">
        <v>0.77</v>
      </c>
      <c r="D12" s="65">
        <v>0.81</v>
      </c>
      <c r="E12" s="65">
        <v>0.86</v>
      </c>
      <c r="F12" s="65">
        <v>0.92</v>
      </c>
      <c r="G12" s="65">
        <v>0.99</v>
      </c>
      <c r="H12" s="65">
        <v>1.62</v>
      </c>
      <c r="I12" s="65">
        <v>1.95</v>
      </c>
      <c r="J12" s="66">
        <v>2.39</v>
      </c>
      <c r="K12" s="67">
        <v>1.2</v>
      </c>
      <c r="L12" s="65">
        <v>1.26</v>
      </c>
      <c r="M12" s="65">
        <v>1.34</v>
      </c>
      <c r="N12" s="65">
        <v>1.43</v>
      </c>
      <c r="O12" s="65">
        <v>1.53</v>
      </c>
      <c r="P12" s="65">
        <v>2.54</v>
      </c>
      <c r="Q12" s="65">
        <v>3.8</v>
      </c>
      <c r="R12" s="66">
        <v>4.66</v>
      </c>
    </row>
    <row r="13" spans="1:21" x14ac:dyDescent="0.25">
      <c r="A13" s="62">
        <v>26</v>
      </c>
      <c r="B13" s="63">
        <v>30</v>
      </c>
      <c r="C13" s="64">
        <v>0.77</v>
      </c>
      <c r="D13" s="65">
        <v>0.81</v>
      </c>
      <c r="E13" s="65">
        <v>0.86</v>
      </c>
      <c r="F13" s="65">
        <v>0.92</v>
      </c>
      <c r="G13" s="65">
        <v>0.99</v>
      </c>
      <c r="H13" s="65">
        <v>1.62</v>
      </c>
      <c r="I13" s="65">
        <v>1.99</v>
      </c>
      <c r="J13" s="66">
        <v>2.44</v>
      </c>
      <c r="K13" s="67">
        <v>1.2</v>
      </c>
      <c r="L13" s="65">
        <v>1.26</v>
      </c>
      <c r="M13" s="65">
        <v>1.34</v>
      </c>
      <c r="N13" s="65">
        <v>1.43</v>
      </c>
      <c r="O13" s="65">
        <v>1.54</v>
      </c>
      <c r="P13" s="65">
        <v>2.56</v>
      </c>
      <c r="Q13" s="65">
        <v>3.88</v>
      </c>
      <c r="R13" s="66">
        <v>4.76</v>
      </c>
    </row>
    <row r="14" spans="1:21" x14ac:dyDescent="0.25">
      <c r="A14" s="62">
        <v>27</v>
      </c>
      <c r="B14" s="63">
        <v>31</v>
      </c>
      <c r="C14" s="64">
        <v>0.77</v>
      </c>
      <c r="D14" s="65">
        <v>0.81</v>
      </c>
      <c r="E14" s="65">
        <v>0.86</v>
      </c>
      <c r="F14" s="65">
        <v>0.92</v>
      </c>
      <c r="G14" s="65">
        <v>1</v>
      </c>
      <c r="H14" s="65">
        <v>1.63</v>
      </c>
      <c r="I14" s="65">
        <v>2.02</v>
      </c>
      <c r="J14" s="66">
        <v>2.4700000000000002</v>
      </c>
      <c r="K14" s="67">
        <v>1.2</v>
      </c>
      <c r="L14" s="65">
        <v>1.26</v>
      </c>
      <c r="M14" s="65">
        <v>1.34</v>
      </c>
      <c r="N14" s="65">
        <v>1.44</v>
      </c>
      <c r="O14" s="65">
        <v>1.56</v>
      </c>
      <c r="P14" s="65">
        <v>2.59</v>
      </c>
      <c r="Q14" s="65">
        <v>3.94</v>
      </c>
      <c r="R14" s="66">
        <v>4.82</v>
      </c>
    </row>
    <row r="15" spans="1:21" x14ac:dyDescent="0.25">
      <c r="A15" s="62">
        <v>28</v>
      </c>
      <c r="B15" s="63">
        <v>32</v>
      </c>
      <c r="C15" s="64">
        <v>0.78</v>
      </c>
      <c r="D15" s="65">
        <v>0.82</v>
      </c>
      <c r="E15" s="65">
        <v>0.87</v>
      </c>
      <c r="F15" s="65">
        <v>0.94</v>
      </c>
      <c r="G15" s="65">
        <v>1.01</v>
      </c>
      <c r="H15" s="65">
        <v>1.65</v>
      </c>
      <c r="I15" s="65">
        <v>2.06</v>
      </c>
      <c r="J15" s="66">
        <v>2.52</v>
      </c>
      <c r="K15" s="67">
        <v>1.21</v>
      </c>
      <c r="L15" s="65">
        <v>1.27</v>
      </c>
      <c r="M15" s="65">
        <v>1.35</v>
      </c>
      <c r="N15" s="65">
        <v>1.45</v>
      </c>
      <c r="O15" s="65">
        <v>1.57</v>
      </c>
      <c r="P15" s="65">
        <v>2.6</v>
      </c>
      <c r="Q15" s="65">
        <v>4.0199999999999996</v>
      </c>
      <c r="R15" s="66">
        <v>4.92</v>
      </c>
    </row>
    <row r="16" spans="1:21" x14ac:dyDescent="0.25">
      <c r="A16" s="62">
        <v>29</v>
      </c>
      <c r="B16" s="63">
        <v>33</v>
      </c>
      <c r="C16" s="64">
        <v>0.8</v>
      </c>
      <c r="D16" s="65">
        <v>0.84</v>
      </c>
      <c r="E16" s="65">
        <v>0.89</v>
      </c>
      <c r="F16" s="65">
        <v>0.95</v>
      </c>
      <c r="G16" s="65">
        <v>1.02</v>
      </c>
      <c r="H16" s="65">
        <v>1.67</v>
      </c>
      <c r="I16" s="65">
        <v>2.09</v>
      </c>
      <c r="J16" s="66">
        <v>2.56</v>
      </c>
      <c r="K16" s="67">
        <v>1.24</v>
      </c>
      <c r="L16" s="65">
        <v>1.3</v>
      </c>
      <c r="M16" s="65">
        <v>1.38</v>
      </c>
      <c r="N16" s="65">
        <v>1.47</v>
      </c>
      <c r="O16" s="65">
        <v>1.59</v>
      </c>
      <c r="P16" s="65">
        <v>2.64</v>
      </c>
      <c r="Q16" s="65">
        <v>4.08</v>
      </c>
      <c r="R16" s="66">
        <v>5</v>
      </c>
    </row>
    <row r="17" spans="1:18" x14ac:dyDescent="0.25">
      <c r="A17" s="62">
        <v>30</v>
      </c>
      <c r="B17" s="63">
        <v>34</v>
      </c>
      <c r="C17" s="64">
        <v>0.82</v>
      </c>
      <c r="D17" s="65">
        <v>0.86</v>
      </c>
      <c r="E17" s="65">
        <v>0.91</v>
      </c>
      <c r="F17" s="65">
        <v>0.97</v>
      </c>
      <c r="G17" s="65">
        <v>1.04</v>
      </c>
      <c r="H17" s="65">
        <v>1.7</v>
      </c>
      <c r="I17" s="65">
        <v>2.11</v>
      </c>
      <c r="J17" s="66">
        <v>2.58</v>
      </c>
      <c r="K17" s="67">
        <v>1.28</v>
      </c>
      <c r="L17" s="65">
        <v>1.34</v>
      </c>
      <c r="M17" s="65">
        <v>1.42</v>
      </c>
      <c r="N17" s="65">
        <v>1.5</v>
      </c>
      <c r="O17" s="65">
        <v>1.61</v>
      </c>
      <c r="P17" s="65">
        <v>2.67</v>
      </c>
      <c r="Q17" s="65">
        <v>4.1100000000000003</v>
      </c>
      <c r="R17" s="66">
        <v>5.03</v>
      </c>
    </row>
    <row r="18" spans="1:18" x14ac:dyDescent="0.25">
      <c r="A18" s="62">
        <v>31</v>
      </c>
      <c r="B18" s="63">
        <v>35</v>
      </c>
      <c r="C18" s="64">
        <v>0.82</v>
      </c>
      <c r="D18" s="65">
        <v>0.86</v>
      </c>
      <c r="E18" s="65">
        <v>0.93</v>
      </c>
      <c r="F18" s="65">
        <v>1</v>
      </c>
      <c r="G18" s="65">
        <v>1.08</v>
      </c>
      <c r="H18" s="65">
        <v>1.77</v>
      </c>
      <c r="I18" s="65">
        <v>2.14</v>
      </c>
      <c r="J18" s="66">
        <v>2.62</v>
      </c>
      <c r="K18" s="67">
        <v>1.28</v>
      </c>
      <c r="L18" s="65">
        <v>1.35</v>
      </c>
      <c r="M18" s="65">
        <v>1.45</v>
      </c>
      <c r="N18" s="65">
        <v>1.55</v>
      </c>
      <c r="O18" s="65">
        <v>1.68</v>
      </c>
      <c r="P18" s="65">
        <v>2.79</v>
      </c>
      <c r="Q18" s="65">
        <v>4.17</v>
      </c>
      <c r="R18" s="66">
        <v>5.1100000000000003</v>
      </c>
    </row>
    <row r="19" spans="1:18" x14ac:dyDescent="0.25">
      <c r="A19" s="62">
        <v>32</v>
      </c>
      <c r="B19" s="63">
        <v>36</v>
      </c>
      <c r="C19" s="64">
        <v>0.82</v>
      </c>
      <c r="D19" s="65">
        <v>0.87</v>
      </c>
      <c r="E19" s="65">
        <v>0.95</v>
      </c>
      <c r="F19" s="65">
        <v>1.03</v>
      </c>
      <c r="G19" s="65">
        <v>1.1200000000000001</v>
      </c>
      <c r="H19" s="65">
        <v>1.84</v>
      </c>
      <c r="I19" s="65">
        <v>2.16</v>
      </c>
      <c r="J19" s="66">
        <v>2.65</v>
      </c>
      <c r="K19" s="67">
        <v>1.28</v>
      </c>
      <c r="L19" s="65">
        <v>1.36</v>
      </c>
      <c r="M19" s="65">
        <v>1.48</v>
      </c>
      <c r="N19" s="65">
        <v>1.61</v>
      </c>
      <c r="O19" s="65">
        <v>1.75</v>
      </c>
      <c r="P19" s="65">
        <v>2.9</v>
      </c>
      <c r="Q19" s="65">
        <v>4.21</v>
      </c>
      <c r="R19" s="66">
        <v>5.17</v>
      </c>
    </row>
    <row r="20" spans="1:18" x14ac:dyDescent="0.25">
      <c r="A20" s="62">
        <v>33</v>
      </c>
      <c r="B20" s="63">
        <v>37</v>
      </c>
      <c r="C20" s="64">
        <v>0.83</v>
      </c>
      <c r="D20" s="65">
        <v>0.89</v>
      </c>
      <c r="E20" s="65">
        <v>0.97</v>
      </c>
      <c r="F20" s="65">
        <v>1.07</v>
      </c>
      <c r="G20" s="65">
        <v>1.17</v>
      </c>
      <c r="H20" s="65">
        <v>1.91</v>
      </c>
      <c r="I20" s="65">
        <v>2.19</v>
      </c>
      <c r="J20" s="66">
        <v>2.68</v>
      </c>
      <c r="K20" s="67">
        <v>1.3</v>
      </c>
      <c r="L20" s="65">
        <v>1.38</v>
      </c>
      <c r="M20" s="65">
        <v>1.52</v>
      </c>
      <c r="N20" s="65">
        <v>1.66</v>
      </c>
      <c r="O20" s="65">
        <v>1.82</v>
      </c>
      <c r="P20" s="65">
        <v>3.02</v>
      </c>
      <c r="Q20" s="65">
        <v>4.2699999999999996</v>
      </c>
      <c r="R20" s="66">
        <v>5.23</v>
      </c>
    </row>
    <row r="21" spans="1:18" x14ac:dyDescent="0.25">
      <c r="A21" s="62">
        <v>34</v>
      </c>
      <c r="B21" s="63">
        <v>38</v>
      </c>
      <c r="C21" s="64">
        <v>0.85</v>
      </c>
      <c r="D21" s="65">
        <v>0.91</v>
      </c>
      <c r="E21" s="65">
        <v>1</v>
      </c>
      <c r="F21" s="65">
        <v>1.1100000000000001</v>
      </c>
      <c r="G21" s="65">
        <v>1.22</v>
      </c>
      <c r="H21" s="65">
        <v>2.0099999999999998</v>
      </c>
      <c r="I21" s="65">
        <v>2.36</v>
      </c>
      <c r="J21" s="66">
        <v>2.89</v>
      </c>
      <c r="K21" s="67">
        <v>1.32</v>
      </c>
      <c r="L21" s="65">
        <v>1.41</v>
      </c>
      <c r="M21" s="65">
        <v>1.56</v>
      </c>
      <c r="N21" s="65">
        <v>1.72</v>
      </c>
      <c r="O21" s="65">
        <v>1.9</v>
      </c>
      <c r="P21" s="65">
        <v>3.16</v>
      </c>
      <c r="Q21" s="65">
        <v>4.5999999999999996</v>
      </c>
      <c r="R21" s="66">
        <v>5.63</v>
      </c>
    </row>
    <row r="22" spans="1:18" x14ac:dyDescent="0.25">
      <c r="A22" s="62">
        <v>35</v>
      </c>
      <c r="B22" s="63">
        <v>39</v>
      </c>
      <c r="C22" s="64">
        <v>0.87</v>
      </c>
      <c r="D22" s="65">
        <v>0.93</v>
      </c>
      <c r="E22" s="65">
        <v>1.03</v>
      </c>
      <c r="F22" s="65">
        <v>1.1499999999999999</v>
      </c>
      <c r="G22" s="65">
        <v>1.28</v>
      </c>
      <c r="H22" s="65">
        <v>2.1</v>
      </c>
      <c r="I22" s="65">
        <v>2.61</v>
      </c>
      <c r="J22" s="66">
        <v>3.2</v>
      </c>
      <c r="K22" s="67">
        <v>1.35</v>
      </c>
      <c r="L22" s="65">
        <v>1.45</v>
      </c>
      <c r="M22" s="65">
        <v>1.6</v>
      </c>
      <c r="N22" s="65">
        <v>1.78</v>
      </c>
      <c r="O22" s="65">
        <v>1.98</v>
      </c>
      <c r="P22" s="65">
        <v>3.29</v>
      </c>
      <c r="Q22" s="65">
        <v>5.09</v>
      </c>
      <c r="R22" s="66">
        <v>6.24</v>
      </c>
    </row>
    <row r="23" spans="1:18" x14ac:dyDescent="0.25">
      <c r="A23" s="62">
        <v>36</v>
      </c>
      <c r="B23" s="63">
        <v>40</v>
      </c>
      <c r="C23" s="64">
        <v>0.89</v>
      </c>
      <c r="D23" s="65">
        <v>0.98</v>
      </c>
      <c r="E23" s="65">
        <v>1.0900000000000001</v>
      </c>
      <c r="F23" s="65">
        <v>1.23</v>
      </c>
      <c r="G23" s="65">
        <v>1.37</v>
      </c>
      <c r="H23" s="65">
        <v>2.25</v>
      </c>
      <c r="I23" s="65">
        <v>2.71</v>
      </c>
      <c r="J23" s="66">
        <v>3.32</v>
      </c>
      <c r="K23" s="67">
        <v>1.39</v>
      </c>
      <c r="L23" s="65">
        <v>1.52</v>
      </c>
      <c r="M23" s="65">
        <v>1.7</v>
      </c>
      <c r="N23" s="65">
        <v>1.91</v>
      </c>
      <c r="O23" s="65">
        <v>2.14</v>
      </c>
      <c r="P23" s="65">
        <v>3.55</v>
      </c>
      <c r="Q23" s="65">
        <v>5.28</v>
      </c>
      <c r="R23" s="66">
        <v>6.47</v>
      </c>
    </row>
    <row r="24" spans="1:18" x14ac:dyDescent="0.25">
      <c r="A24" s="62">
        <v>37</v>
      </c>
      <c r="B24" s="63">
        <v>41</v>
      </c>
      <c r="C24" s="64">
        <v>0.93</v>
      </c>
      <c r="D24" s="65">
        <v>1.03</v>
      </c>
      <c r="E24" s="65">
        <v>1.1599999999999999</v>
      </c>
      <c r="F24" s="65">
        <v>1.31</v>
      </c>
      <c r="G24" s="65">
        <v>1.48</v>
      </c>
      <c r="H24" s="65">
        <v>2.4300000000000002</v>
      </c>
      <c r="I24" s="65">
        <v>2.9</v>
      </c>
      <c r="J24" s="66">
        <v>3.55</v>
      </c>
      <c r="K24" s="67">
        <v>1.45</v>
      </c>
      <c r="L24" s="65">
        <v>1.61</v>
      </c>
      <c r="M24" s="65">
        <v>1.81</v>
      </c>
      <c r="N24" s="65">
        <v>2.04</v>
      </c>
      <c r="O24" s="65">
        <v>2.31</v>
      </c>
      <c r="P24" s="65">
        <v>3.84</v>
      </c>
      <c r="Q24" s="65">
        <v>5.66</v>
      </c>
      <c r="R24" s="66">
        <v>6.93</v>
      </c>
    </row>
    <row r="25" spans="1:18" x14ac:dyDescent="0.25">
      <c r="A25" s="62">
        <v>38</v>
      </c>
      <c r="B25" s="63">
        <v>42</v>
      </c>
      <c r="C25" s="64">
        <v>0.97</v>
      </c>
      <c r="D25" s="65">
        <v>1.08</v>
      </c>
      <c r="E25" s="65">
        <v>1.23</v>
      </c>
      <c r="F25" s="65">
        <v>1.41</v>
      </c>
      <c r="G25" s="65">
        <v>1.6</v>
      </c>
      <c r="H25" s="65">
        <v>2.62</v>
      </c>
      <c r="I25" s="65">
        <v>3.1</v>
      </c>
      <c r="J25" s="66">
        <v>3.81</v>
      </c>
      <c r="K25" s="67">
        <v>1.51</v>
      </c>
      <c r="L25" s="65">
        <v>1.69</v>
      </c>
      <c r="M25" s="65">
        <v>1.93</v>
      </c>
      <c r="N25" s="65">
        <v>2.19</v>
      </c>
      <c r="O25" s="65">
        <v>2.4900000000000002</v>
      </c>
      <c r="P25" s="65">
        <v>4.13</v>
      </c>
      <c r="Q25" s="65">
        <v>6.05</v>
      </c>
      <c r="R25" s="66">
        <v>7.43</v>
      </c>
    </row>
    <row r="26" spans="1:18" x14ac:dyDescent="0.25">
      <c r="A26" s="62">
        <v>39</v>
      </c>
      <c r="B26" s="63">
        <v>43</v>
      </c>
      <c r="C26" s="64">
        <v>1.01</v>
      </c>
      <c r="D26" s="65">
        <v>1.1399999999999999</v>
      </c>
      <c r="E26" s="65">
        <v>1.31</v>
      </c>
      <c r="F26" s="65">
        <v>1.51</v>
      </c>
      <c r="G26" s="65">
        <v>1.72</v>
      </c>
      <c r="H26" s="65">
        <v>2.82</v>
      </c>
      <c r="I26" s="65">
        <v>3.29</v>
      </c>
      <c r="J26" s="66">
        <v>4.09</v>
      </c>
      <c r="K26" s="67">
        <v>1.58</v>
      </c>
      <c r="L26" s="65">
        <v>1.78</v>
      </c>
      <c r="M26" s="65">
        <v>2.0499999999999998</v>
      </c>
      <c r="N26" s="65">
        <v>2.35</v>
      </c>
      <c r="O26" s="65">
        <v>2.68</v>
      </c>
      <c r="P26" s="65">
        <v>4.46</v>
      </c>
      <c r="Q26" s="65">
        <v>6.42</v>
      </c>
      <c r="R26" s="66">
        <v>7.98</v>
      </c>
    </row>
    <row r="27" spans="1:18" x14ac:dyDescent="0.25">
      <c r="A27" s="62">
        <v>40</v>
      </c>
      <c r="B27" s="63">
        <v>44</v>
      </c>
      <c r="C27" s="64">
        <v>1.06</v>
      </c>
      <c r="D27" s="65">
        <v>1.21</v>
      </c>
      <c r="E27" s="65">
        <v>1.4</v>
      </c>
      <c r="F27" s="65">
        <v>1.63</v>
      </c>
      <c r="G27" s="65">
        <v>1.86</v>
      </c>
      <c r="H27" s="65">
        <v>3.05</v>
      </c>
      <c r="I27" s="65">
        <v>3.42</v>
      </c>
      <c r="J27" s="66">
        <v>4.32</v>
      </c>
      <c r="K27" s="67">
        <v>1.65</v>
      </c>
      <c r="L27" s="65">
        <v>1.88</v>
      </c>
      <c r="M27" s="65">
        <v>2.17</v>
      </c>
      <c r="N27" s="65">
        <v>2.52</v>
      </c>
      <c r="O27" s="65">
        <v>2.89</v>
      </c>
      <c r="P27" s="65">
        <v>4.8</v>
      </c>
      <c r="Q27" s="65">
        <v>6.67</v>
      </c>
      <c r="R27" s="66">
        <v>8.43</v>
      </c>
    </row>
    <row r="28" spans="1:18" x14ac:dyDescent="0.25">
      <c r="A28" s="62">
        <v>41</v>
      </c>
      <c r="B28" s="63">
        <v>45</v>
      </c>
      <c r="C28" s="64">
        <v>1.1399999999999999</v>
      </c>
      <c r="D28" s="65">
        <v>1.3</v>
      </c>
      <c r="E28" s="65">
        <v>1.49</v>
      </c>
      <c r="F28" s="65">
        <v>1.74</v>
      </c>
      <c r="G28" s="65">
        <v>1.98</v>
      </c>
      <c r="H28" s="65">
        <v>3.25</v>
      </c>
      <c r="I28" s="65">
        <v>3.46</v>
      </c>
      <c r="J28" s="66">
        <v>4.4000000000000004</v>
      </c>
      <c r="K28" s="67">
        <v>1.78</v>
      </c>
      <c r="L28" s="65">
        <v>2.0299999999999998</v>
      </c>
      <c r="M28" s="65">
        <v>2.3199999999999998</v>
      </c>
      <c r="N28" s="65">
        <v>2.7</v>
      </c>
      <c r="O28" s="65">
        <v>3.09</v>
      </c>
      <c r="P28" s="65">
        <v>5.14</v>
      </c>
      <c r="Q28" s="65">
        <v>6.75</v>
      </c>
      <c r="R28" s="66">
        <v>8.58</v>
      </c>
    </row>
    <row r="29" spans="1:18" x14ac:dyDescent="0.25">
      <c r="A29" s="62">
        <v>42</v>
      </c>
      <c r="B29" s="63">
        <v>46</v>
      </c>
      <c r="C29" s="64">
        <v>1.23</v>
      </c>
      <c r="D29" s="65">
        <v>1.4</v>
      </c>
      <c r="E29" s="65">
        <v>1.6</v>
      </c>
      <c r="F29" s="65">
        <v>1.86</v>
      </c>
      <c r="G29" s="65">
        <v>2.12</v>
      </c>
      <c r="H29" s="65">
        <v>3.47</v>
      </c>
      <c r="I29" s="65">
        <v>3.5</v>
      </c>
      <c r="J29" s="66">
        <v>4.45</v>
      </c>
      <c r="K29" s="67">
        <v>1.93</v>
      </c>
      <c r="L29" s="65">
        <v>2.19</v>
      </c>
      <c r="M29" s="65">
        <v>2.4900000000000002</v>
      </c>
      <c r="N29" s="65">
        <v>2.89</v>
      </c>
      <c r="O29" s="65">
        <v>3.29</v>
      </c>
      <c r="P29" s="65">
        <v>5.46</v>
      </c>
      <c r="Q29" s="65">
        <v>6.83</v>
      </c>
      <c r="R29" s="66">
        <v>8.68</v>
      </c>
    </row>
    <row r="30" spans="1:18" x14ac:dyDescent="0.25">
      <c r="A30" s="62">
        <v>43</v>
      </c>
      <c r="B30" s="63">
        <v>47</v>
      </c>
      <c r="C30" s="64">
        <v>1.33</v>
      </c>
      <c r="D30" s="65">
        <v>1.51</v>
      </c>
      <c r="E30" s="65">
        <v>1.71</v>
      </c>
      <c r="F30" s="65">
        <v>1.98</v>
      </c>
      <c r="G30" s="65">
        <v>2.2599999999999998</v>
      </c>
      <c r="H30" s="65">
        <v>3.7</v>
      </c>
      <c r="I30" s="65">
        <v>3.84</v>
      </c>
      <c r="J30" s="66">
        <v>4.8899999999999997</v>
      </c>
      <c r="K30" s="67">
        <v>2.08</v>
      </c>
      <c r="L30" s="65">
        <v>2.36</v>
      </c>
      <c r="M30" s="65">
        <v>2.66</v>
      </c>
      <c r="N30" s="65">
        <v>3.09</v>
      </c>
      <c r="O30" s="65">
        <v>3.51</v>
      </c>
      <c r="P30" s="65">
        <v>5.83</v>
      </c>
      <c r="Q30" s="65">
        <v>7.49</v>
      </c>
      <c r="R30" s="66">
        <v>9.5399999999999991</v>
      </c>
    </row>
    <row r="31" spans="1:18" x14ac:dyDescent="0.25">
      <c r="A31" s="62">
        <v>44</v>
      </c>
      <c r="B31" s="63">
        <v>48</v>
      </c>
      <c r="C31" s="64">
        <v>1.44</v>
      </c>
      <c r="D31" s="65">
        <v>1.63</v>
      </c>
      <c r="E31" s="65">
        <v>1.83</v>
      </c>
      <c r="F31" s="65">
        <v>2.12</v>
      </c>
      <c r="G31" s="65">
        <v>2.41</v>
      </c>
      <c r="H31" s="65">
        <v>3.95</v>
      </c>
      <c r="I31" s="65">
        <v>4.28</v>
      </c>
      <c r="J31" s="66">
        <v>5.45</v>
      </c>
      <c r="K31" s="67">
        <v>2.25</v>
      </c>
      <c r="L31" s="65">
        <v>2.54</v>
      </c>
      <c r="M31" s="65">
        <v>2.85</v>
      </c>
      <c r="N31" s="65">
        <v>3.3</v>
      </c>
      <c r="O31" s="65">
        <v>3.75</v>
      </c>
      <c r="P31" s="65">
        <v>6.23</v>
      </c>
      <c r="Q31" s="65">
        <v>8.35</v>
      </c>
      <c r="R31" s="63">
        <v>10.63</v>
      </c>
    </row>
    <row r="32" spans="1:18" x14ac:dyDescent="0.25">
      <c r="A32" s="62">
        <v>45</v>
      </c>
      <c r="B32" s="63">
        <v>49</v>
      </c>
      <c r="C32" s="64">
        <v>1.56</v>
      </c>
      <c r="D32" s="65">
        <v>1.76</v>
      </c>
      <c r="E32" s="65">
        <v>1.97</v>
      </c>
      <c r="F32" s="65">
        <v>2.27</v>
      </c>
      <c r="G32" s="65">
        <v>2.58</v>
      </c>
      <c r="H32" s="65">
        <v>4.2300000000000004</v>
      </c>
      <c r="I32" s="65">
        <v>5.09</v>
      </c>
      <c r="J32" s="66">
        <v>6.41</v>
      </c>
      <c r="K32" s="67">
        <v>2.42</v>
      </c>
      <c r="L32" s="65">
        <v>2.73</v>
      </c>
      <c r="M32" s="65">
        <v>3.05</v>
      </c>
      <c r="N32" s="65">
        <v>3.52</v>
      </c>
      <c r="O32" s="65">
        <v>3.99</v>
      </c>
      <c r="P32" s="65">
        <v>6.63</v>
      </c>
      <c r="Q32" s="65">
        <v>9.93</v>
      </c>
      <c r="R32" s="66">
        <v>12.5</v>
      </c>
    </row>
    <row r="33" spans="1:18" x14ac:dyDescent="0.25">
      <c r="A33" s="62">
        <v>46</v>
      </c>
      <c r="B33" s="63">
        <v>50</v>
      </c>
      <c r="C33" s="64">
        <v>1.66</v>
      </c>
      <c r="D33" s="65">
        <v>1.87</v>
      </c>
      <c r="E33" s="65">
        <v>2.1</v>
      </c>
      <c r="F33" s="65">
        <v>2.4300000000000002</v>
      </c>
      <c r="G33" s="65">
        <v>3.14</v>
      </c>
      <c r="H33" s="65">
        <v>5.15</v>
      </c>
      <c r="I33" s="65">
        <v>5.75</v>
      </c>
      <c r="J33" s="66">
        <v>7.14</v>
      </c>
      <c r="K33" s="67">
        <v>2.58</v>
      </c>
      <c r="L33" s="65">
        <v>2.91</v>
      </c>
      <c r="M33" s="65">
        <v>3.27</v>
      </c>
      <c r="N33" s="65">
        <v>3.78</v>
      </c>
      <c r="O33" s="65">
        <v>4.9000000000000004</v>
      </c>
      <c r="P33" s="65">
        <v>8.14</v>
      </c>
      <c r="Q33" s="65">
        <v>11.21</v>
      </c>
      <c r="R33" s="66">
        <v>13.93</v>
      </c>
    </row>
    <row r="34" spans="1:18" x14ac:dyDescent="0.25">
      <c r="A34" s="62">
        <v>47</v>
      </c>
      <c r="B34" s="63">
        <v>51</v>
      </c>
      <c r="C34" s="64">
        <v>1.76</v>
      </c>
      <c r="D34" s="65">
        <v>1.99</v>
      </c>
      <c r="E34" s="65">
        <v>2.25</v>
      </c>
      <c r="F34" s="65">
        <v>2.61</v>
      </c>
      <c r="G34" s="65">
        <v>3.79</v>
      </c>
      <c r="H34" s="65">
        <v>6.21</v>
      </c>
      <c r="I34" s="65">
        <v>6.48</v>
      </c>
      <c r="J34" s="66">
        <v>8.0500000000000007</v>
      </c>
      <c r="K34" s="67">
        <v>2.74</v>
      </c>
      <c r="L34" s="65">
        <v>3.1</v>
      </c>
      <c r="M34" s="65">
        <v>3.5</v>
      </c>
      <c r="N34" s="65">
        <v>4.05</v>
      </c>
      <c r="O34" s="65">
        <v>5.93</v>
      </c>
      <c r="P34" s="65">
        <v>9.84</v>
      </c>
      <c r="Q34" s="65">
        <v>12.64</v>
      </c>
      <c r="R34" s="66">
        <v>15.7</v>
      </c>
    </row>
    <row r="35" spans="1:18" x14ac:dyDescent="0.25">
      <c r="A35" s="62">
        <v>48</v>
      </c>
      <c r="B35" s="63">
        <v>52</v>
      </c>
      <c r="C35" s="64">
        <v>1.87</v>
      </c>
      <c r="D35" s="65">
        <v>2.12</v>
      </c>
      <c r="E35" s="65">
        <v>2.41</v>
      </c>
      <c r="F35" s="65">
        <v>2.8</v>
      </c>
      <c r="G35" s="65">
        <v>4.54</v>
      </c>
      <c r="H35" s="65">
        <v>7.45</v>
      </c>
      <c r="I35" s="65">
        <v>7.3</v>
      </c>
      <c r="J35" s="66">
        <v>9.07</v>
      </c>
      <c r="K35" s="67">
        <v>2.92</v>
      </c>
      <c r="L35" s="65">
        <v>3.31</v>
      </c>
      <c r="M35" s="65">
        <v>3.75</v>
      </c>
      <c r="N35" s="65">
        <v>4.3499999999999996</v>
      </c>
      <c r="O35" s="65">
        <v>7.09</v>
      </c>
      <c r="P35" s="65">
        <v>11.78</v>
      </c>
      <c r="Q35" s="65">
        <v>14.24</v>
      </c>
      <c r="R35" s="66">
        <v>17.690000000000001</v>
      </c>
    </row>
    <row r="36" spans="1:18" x14ac:dyDescent="0.25">
      <c r="A36" s="62">
        <v>49</v>
      </c>
      <c r="B36" s="63">
        <v>53</v>
      </c>
      <c r="C36" s="64">
        <v>1.99</v>
      </c>
      <c r="D36" s="65">
        <v>2.27</v>
      </c>
      <c r="E36" s="65">
        <v>2.58</v>
      </c>
      <c r="F36" s="65">
        <v>3</v>
      </c>
      <c r="G36" s="65">
        <v>5.4</v>
      </c>
      <c r="H36" s="65">
        <v>8.86</v>
      </c>
      <c r="I36" s="65">
        <v>8.2200000000000006</v>
      </c>
      <c r="J36" s="66">
        <v>10.210000000000001</v>
      </c>
      <c r="K36" s="67">
        <v>3.1</v>
      </c>
      <c r="L36" s="65">
        <v>3.54</v>
      </c>
      <c r="M36" s="65">
        <v>4.01</v>
      </c>
      <c r="N36" s="65">
        <v>4.67</v>
      </c>
      <c r="O36" s="65">
        <v>8.41</v>
      </c>
      <c r="P36" s="65">
        <v>13.97</v>
      </c>
      <c r="Q36" s="65">
        <v>16.03</v>
      </c>
      <c r="R36" s="66">
        <v>19.920000000000002</v>
      </c>
    </row>
    <row r="37" spans="1:18" x14ac:dyDescent="0.25">
      <c r="A37" s="62">
        <v>50</v>
      </c>
      <c r="B37" s="63">
        <v>54</v>
      </c>
      <c r="C37" s="64">
        <v>2.13</v>
      </c>
      <c r="D37" s="65">
        <v>2.44</v>
      </c>
      <c r="E37" s="65">
        <v>2.77</v>
      </c>
      <c r="F37" s="65">
        <v>3.23</v>
      </c>
      <c r="G37" s="65">
        <v>6.39</v>
      </c>
      <c r="H37" s="65">
        <v>10.48</v>
      </c>
      <c r="I37" s="65">
        <v>9.25</v>
      </c>
      <c r="J37" s="66">
        <v>11.49</v>
      </c>
      <c r="K37" s="67">
        <v>3.3</v>
      </c>
      <c r="L37" s="65">
        <v>3.79</v>
      </c>
      <c r="M37" s="65">
        <v>4.29</v>
      </c>
      <c r="N37" s="65">
        <v>5.01</v>
      </c>
      <c r="O37" s="65">
        <v>9.9</v>
      </c>
      <c r="P37" s="65">
        <v>16.440000000000001</v>
      </c>
      <c r="Q37" s="65">
        <v>18.04</v>
      </c>
      <c r="R37" s="66">
        <v>22.41</v>
      </c>
    </row>
    <row r="38" spans="1:18" x14ac:dyDescent="0.25">
      <c r="A38" s="62">
        <v>51</v>
      </c>
      <c r="B38" s="63">
        <v>55</v>
      </c>
      <c r="C38" s="64">
        <v>2.27</v>
      </c>
      <c r="D38" s="65">
        <v>2.63</v>
      </c>
      <c r="E38" s="65">
        <v>2.99</v>
      </c>
      <c r="F38" s="65">
        <v>3.83</v>
      </c>
      <c r="G38" s="65">
        <v>7</v>
      </c>
      <c r="H38" s="65">
        <v>11.37</v>
      </c>
      <c r="I38" s="65">
        <v>10.4</v>
      </c>
      <c r="J38" s="66">
        <v>13</v>
      </c>
      <c r="K38" s="67">
        <v>3.52</v>
      </c>
      <c r="L38" s="65">
        <v>4.09</v>
      </c>
      <c r="M38" s="65">
        <v>4.6399999999999997</v>
      </c>
      <c r="N38" s="65">
        <v>5.97</v>
      </c>
      <c r="O38" s="65">
        <v>10.86</v>
      </c>
      <c r="P38" s="65">
        <v>17.87</v>
      </c>
      <c r="Q38" s="65">
        <v>20.28</v>
      </c>
      <c r="R38" s="66">
        <v>25.35</v>
      </c>
    </row>
    <row r="39" spans="1:18" x14ac:dyDescent="0.25">
      <c r="A39" s="62">
        <v>52</v>
      </c>
      <c r="B39" s="63">
        <v>56</v>
      </c>
      <c r="C39" s="64">
        <v>2.42</v>
      </c>
      <c r="D39" s="65">
        <v>2.83</v>
      </c>
      <c r="E39" s="65">
        <v>3.23</v>
      </c>
      <c r="F39" s="65">
        <v>4.51</v>
      </c>
      <c r="G39" s="65">
        <v>7.66</v>
      </c>
      <c r="H39" s="65">
        <v>12.44</v>
      </c>
      <c r="I39" s="65">
        <v>11.67</v>
      </c>
      <c r="J39" s="66">
        <v>14.59</v>
      </c>
      <c r="K39" s="67">
        <v>3.77</v>
      </c>
      <c r="L39" s="65">
        <v>4.41</v>
      </c>
      <c r="M39" s="65">
        <v>5.0199999999999996</v>
      </c>
      <c r="N39" s="65">
        <v>7.06</v>
      </c>
      <c r="O39" s="65">
        <v>11.91</v>
      </c>
      <c r="P39" s="65">
        <v>19.600000000000001</v>
      </c>
      <c r="Q39" s="65">
        <v>22.76</v>
      </c>
      <c r="R39" s="66">
        <v>28.45</v>
      </c>
    </row>
    <row r="40" spans="1:18" x14ac:dyDescent="0.25">
      <c r="A40" s="62">
        <v>53</v>
      </c>
      <c r="B40" s="63">
        <v>57</v>
      </c>
      <c r="C40" s="64">
        <v>2.6</v>
      </c>
      <c r="D40" s="65">
        <v>3.05</v>
      </c>
      <c r="E40" s="65">
        <v>3.5</v>
      </c>
      <c r="F40" s="65">
        <v>5.3</v>
      </c>
      <c r="G40" s="65">
        <v>8.39</v>
      </c>
      <c r="H40" s="65">
        <v>13.63</v>
      </c>
      <c r="I40" s="65">
        <v>13.07</v>
      </c>
      <c r="J40" s="66">
        <v>16.34</v>
      </c>
      <c r="K40" s="67">
        <v>4.05</v>
      </c>
      <c r="L40" s="65">
        <v>4.75</v>
      </c>
      <c r="M40" s="65">
        <v>5.43</v>
      </c>
      <c r="N40" s="65">
        <v>8.2799999999999994</v>
      </c>
      <c r="O40" s="65">
        <v>13.04</v>
      </c>
      <c r="P40" s="65">
        <v>21.46</v>
      </c>
      <c r="Q40" s="65">
        <v>25.49</v>
      </c>
      <c r="R40" s="66">
        <v>31.86</v>
      </c>
    </row>
    <row r="41" spans="1:18" x14ac:dyDescent="0.25">
      <c r="A41" s="62">
        <v>54</v>
      </c>
      <c r="B41" s="63">
        <v>58</v>
      </c>
      <c r="C41" s="64">
        <v>2.79</v>
      </c>
      <c r="D41" s="65">
        <v>3.28</v>
      </c>
      <c r="E41" s="65">
        <v>3.79</v>
      </c>
      <c r="F41" s="65">
        <v>6.2</v>
      </c>
      <c r="G41" s="65">
        <v>9.19</v>
      </c>
      <c r="H41" s="65">
        <v>14.93</v>
      </c>
      <c r="I41" s="65">
        <v>14.6</v>
      </c>
      <c r="J41" s="66">
        <v>18.25</v>
      </c>
      <c r="K41" s="67">
        <v>4.33</v>
      </c>
      <c r="L41" s="65">
        <v>5.1100000000000003</v>
      </c>
      <c r="M41" s="65">
        <v>5.87</v>
      </c>
      <c r="N41" s="65">
        <v>9.65</v>
      </c>
      <c r="O41" s="65">
        <v>14.28</v>
      </c>
      <c r="P41" s="65">
        <v>23.49</v>
      </c>
      <c r="Q41" s="65">
        <v>28.47</v>
      </c>
      <c r="R41" s="66">
        <v>35.590000000000003</v>
      </c>
    </row>
    <row r="42" spans="1:18" x14ac:dyDescent="0.25">
      <c r="A42" s="62">
        <v>55</v>
      </c>
      <c r="B42" s="63">
        <v>59</v>
      </c>
      <c r="C42" s="64">
        <v>2.99</v>
      </c>
      <c r="D42" s="65">
        <v>3.53</v>
      </c>
      <c r="E42" s="65">
        <v>4.0999999999999996</v>
      </c>
      <c r="F42" s="65">
        <v>7.22</v>
      </c>
      <c r="G42" s="65">
        <v>10.07</v>
      </c>
      <c r="H42" s="65">
        <v>16.36</v>
      </c>
      <c r="I42" s="65">
        <v>16.27</v>
      </c>
      <c r="J42" s="66">
        <v>20.34</v>
      </c>
      <c r="K42" s="67">
        <v>4.63</v>
      </c>
      <c r="L42" s="65">
        <v>5.47</v>
      </c>
      <c r="M42" s="65">
        <v>6.35</v>
      </c>
      <c r="N42" s="65">
        <v>11.19</v>
      </c>
      <c r="O42" s="65">
        <v>15.61</v>
      </c>
      <c r="P42" s="65">
        <v>25.68</v>
      </c>
      <c r="Q42" s="65">
        <v>31.73</v>
      </c>
      <c r="R42" s="66">
        <v>39.659999999999997</v>
      </c>
    </row>
    <row r="43" spans="1:18" x14ac:dyDescent="0.25">
      <c r="A43" s="62">
        <v>56</v>
      </c>
      <c r="B43" s="63">
        <v>60</v>
      </c>
      <c r="C43" s="64">
        <v>3.15</v>
      </c>
      <c r="D43" s="65">
        <v>3.81</v>
      </c>
      <c r="E43" s="65">
        <v>4.7699999999999996</v>
      </c>
      <c r="F43" s="65">
        <v>7.94</v>
      </c>
      <c r="G43" s="65">
        <v>11.11</v>
      </c>
      <c r="H43" s="65">
        <v>18.059999999999999</v>
      </c>
      <c r="I43" s="65">
        <v>18.09</v>
      </c>
      <c r="J43" s="66">
        <v>22.61</v>
      </c>
      <c r="K43" s="67">
        <v>4.88</v>
      </c>
      <c r="L43" s="65">
        <v>5.91</v>
      </c>
      <c r="M43" s="65">
        <v>7.43</v>
      </c>
      <c r="N43" s="65">
        <v>12.33</v>
      </c>
      <c r="O43" s="65">
        <v>17.239999999999998</v>
      </c>
      <c r="P43" s="65">
        <v>28.37</v>
      </c>
      <c r="Q43" s="65">
        <v>35.28</v>
      </c>
      <c r="R43" s="66">
        <v>44.1</v>
      </c>
    </row>
    <row r="44" spans="1:18" x14ac:dyDescent="0.25">
      <c r="A44" s="62">
        <v>57</v>
      </c>
      <c r="B44" s="63">
        <v>61</v>
      </c>
      <c r="C44" s="64">
        <v>3.3</v>
      </c>
      <c r="D44" s="65">
        <v>4.1100000000000003</v>
      </c>
      <c r="E44" s="65">
        <v>5.54</v>
      </c>
      <c r="F44" s="65">
        <v>8.74</v>
      </c>
      <c r="G44" s="65">
        <v>12.26</v>
      </c>
      <c r="H44" s="65">
        <v>19.920000000000002</v>
      </c>
      <c r="I44" s="65">
        <v>20.07</v>
      </c>
      <c r="J44" s="63">
        <v>25.09</v>
      </c>
      <c r="K44" s="67">
        <v>5.12</v>
      </c>
      <c r="L44" s="65">
        <v>6.38</v>
      </c>
      <c r="M44" s="65">
        <v>8.64</v>
      </c>
      <c r="N44" s="65">
        <v>13.58</v>
      </c>
      <c r="O44" s="65">
        <v>19.02</v>
      </c>
      <c r="P44" s="65">
        <v>31.29</v>
      </c>
      <c r="Q44" s="65">
        <v>39.14</v>
      </c>
      <c r="R44" s="66">
        <v>48.92</v>
      </c>
    </row>
    <row r="45" spans="1:18" x14ac:dyDescent="0.25">
      <c r="A45" s="62">
        <v>58</v>
      </c>
      <c r="B45" s="63">
        <v>62</v>
      </c>
      <c r="C45" s="64">
        <v>3.45</v>
      </c>
      <c r="D45" s="65">
        <v>4.45</v>
      </c>
      <c r="E45" s="65">
        <v>6.42</v>
      </c>
      <c r="F45" s="65">
        <v>9.6199999999999992</v>
      </c>
      <c r="G45" s="65">
        <v>13.5</v>
      </c>
      <c r="H45" s="65">
        <v>21.94</v>
      </c>
      <c r="I45" s="65">
        <v>22.21</v>
      </c>
      <c r="J45" s="66">
        <v>27.76</v>
      </c>
      <c r="K45" s="67">
        <v>5.35</v>
      </c>
      <c r="L45" s="65">
        <v>6.89</v>
      </c>
      <c r="M45" s="65">
        <v>10.01</v>
      </c>
      <c r="N45" s="65">
        <v>14.95</v>
      </c>
      <c r="O45" s="65">
        <v>20.95</v>
      </c>
      <c r="P45" s="65">
        <v>34.46</v>
      </c>
      <c r="Q45" s="65">
        <v>43.31</v>
      </c>
      <c r="R45" s="66">
        <v>54.14</v>
      </c>
    </row>
    <row r="46" spans="1:18" x14ac:dyDescent="0.25">
      <c r="A46" s="62">
        <v>59</v>
      </c>
      <c r="B46" s="63">
        <v>63</v>
      </c>
      <c r="C46" s="64">
        <v>3.6</v>
      </c>
      <c r="D46" s="65">
        <v>4.82</v>
      </c>
      <c r="E46" s="65">
        <v>7.41</v>
      </c>
      <c r="F46" s="65">
        <v>10.59</v>
      </c>
      <c r="G46" s="65">
        <v>14.85</v>
      </c>
      <c r="H46" s="65">
        <v>24.13</v>
      </c>
      <c r="I46" s="65">
        <v>24.52</v>
      </c>
      <c r="J46" s="66">
        <v>30.65</v>
      </c>
      <c r="K46" s="67">
        <v>5.58</v>
      </c>
      <c r="L46" s="65">
        <v>7.46</v>
      </c>
      <c r="M46" s="65">
        <v>11.54</v>
      </c>
      <c r="N46" s="65">
        <v>16.45</v>
      </c>
      <c r="O46" s="65">
        <v>23.03</v>
      </c>
      <c r="P46" s="65">
        <v>37.89</v>
      </c>
      <c r="Q46" s="65">
        <v>47.81</v>
      </c>
      <c r="R46" s="66">
        <v>59.76</v>
      </c>
    </row>
    <row r="47" spans="1:18" x14ac:dyDescent="0.25">
      <c r="A47" s="62">
        <v>60</v>
      </c>
      <c r="B47" s="63">
        <v>64</v>
      </c>
      <c r="C47" s="64">
        <v>3.76</v>
      </c>
      <c r="D47" s="65">
        <v>5.22</v>
      </c>
      <c r="E47" s="65">
        <v>8.5500000000000007</v>
      </c>
      <c r="F47" s="65">
        <v>11.67</v>
      </c>
      <c r="G47" s="65">
        <v>16.309999999999999</v>
      </c>
      <c r="H47" s="65">
        <v>26.51</v>
      </c>
      <c r="I47" s="65">
        <v>27.02</v>
      </c>
      <c r="J47" s="66">
        <v>33.78</v>
      </c>
      <c r="K47" s="67">
        <v>5.82</v>
      </c>
      <c r="L47" s="65">
        <v>8.09</v>
      </c>
      <c r="M47" s="65">
        <v>13.26</v>
      </c>
      <c r="N47" s="65">
        <v>18.09</v>
      </c>
      <c r="O47" s="65">
        <v>25.29</v>
      </c>
      <c r="P47" s="65">
        <v>41.6</v>
      </c>
      <c r="Q47" s="65">
        <v>52.69</v>
      </c>
      <c r="R47" s="66">
        <v>65.86</v>
      </c>
    </row>
    <row r="48" spans="1:18" x14ac:dyDescent="0.25">
      <c r="A48" s="62">
        <v>61</v>
      </c>
      <c r="B48" s="63">
        <v>65</v>
      </c>
      <c r="C48" s="64">
        <v>4.12</v>
      </c>
      <c r="D48" s="65">
        <v>5.93</v>
      </c>
      <c r="E48" s="65">
        <v>9.49</v>
      </c>
      <c r="F48" s="65">
        <v>12.99</v>
      </c>
      <c r="G48" s="65">
        <v>18.04</v>
      </c>
      <c r="H48" s="65">
        <v>28.32</v>
      </c>
      <c r="I48" s="65">
        <v>29.88</v>
      </c>
      <c r="J48" s="66">
        <v>40.07</v>
      </c>
      <c r="K48" s="67">
        <v>6.38</v>
      </c>
      <c r="L48" s="65">
        <v>9.2200000000000006</v>
      </c>
      <c r="M48" s="65">
        <v>14.75</v>
      </c>
      <c r="N48" s="65">
        <v>20.170000000000002</v>
      </c>
      <c r="O48" s="65">
        <v>28</v>
      </c>
      <c r="P48" s="65">
        <v>44.47</v>
      </c>
      <c r="Q48" s="65">
        <v>57.88</v>
      </c>
      <c r="R48" s="66">
        <v>78.14</v>
      </c>
    </row>
    <row r="49" spans="1:18" x14ac:dyDescent="0.25">
      <c r="A49" s="62">
        <v>62</v>
      </c>
      <c r="B49" s="63">
        <v>66</v>
      </c>
      <c r="C49" s="64">
        <v>4.53</v>
      </c>
      <c r="D49" s="65">
        <v>6.73</v>
      </c>
      <c r="E49" s="65">
        <v>10.53</v>
      </c>
      <c r="F49" s="65">
        <v>14.46</v>
      </c>
      <c r="G49" s="65">
        <v>19.93</v>
      </c>
      <c r="H49" s="65">
        <v>31.29</v>
      </c>
      <c r="I49" s="65">
        <v>32.53</v>
      </c>
      <c r="J49" s="66">
        <v>43.92</v>
      </c>
      <c r="K49" s="67">
        <v>7.02</v>
      </c>
      <c r="L49" s="65">
        <v>10.49</v>
      </c>
      <c r="M49" s="65">
        <v>16.39</v>
      </c>
      <c r="N49" s="65">
        <v>22.45</v>
      </c>
      <c r="O49" s="65">
        <v>30.94</v>
      </c>
      <c r="P49" s="65">
        <v>49.14</v>
      </c>
      <c r="Q49" s="65">
        <v>63.43</v>
      </c>
      <c r="R49" s="66">
        <v>85.63</v>
      </c>
    </row>
    <row r="50" spans="1:18" x14ac:dyDescent="0.25">
      <c r="A50" s="62">
        <v>63</v>
      </c>
      <c r="B50" s="63">
        <v>67</v>
      </c>
      <c r="C50" s="64">
        <v>4.99</v>
      </c>
      <c r="D50" s="65">
        <v>7.63</v>
      </c>
      <c r="E50" s="65">
        <v>11.69</v>
      </c>
      <c r="F50" s="65">
        <v>16.059999999999999</v>
      </c>
      <c r="G50" s="65">
        <v>21.98</v>
      </c>
      <c r="H50" s="65">
        <v>34.51</v>
      </c>
      <c r="I50" s="65">
        <v>35.549999999999997</v>
      </c>
      <c r="J50" s="66">
        <v>47.99</v>
      </c>
      <c r="K50" s="67">
        <v>7.74</v>
      </c>
      <c r="L50" s="65">
        <v>11.89</v>
      </c>
      <c r="M50" s="65">
        <v>18.190000000000001</v>
      </c>
      <c r="N50" s="65">
        <v>24.94</v>
      </c>
      <c r="O50" s="65">
        <v>34.130000000000003</v>
      </c>
      <c r="P50" s="65">
        <v>54.22</v>
      </c>
      <c r="Q50" s="65">
        <v>69.319999999999993</v>
      </c>
      <c r="R50" s="66">
        <v>93.58</v>
      </c>
    </row>
    <row r="51" spans="1:18" x14ac:dyDescent="0.25">
      <c r="A51" s="62">
        <v>64</v>
      </c>
      <c r="B51" s="63">
        <v>68</v>
      </c>
      <c r="C51" s="64">
        <v>5.49</v>
      </c>
      <c r="D51" s="65">
        <v>8.6300000000000008</v>
      </c>
      <c r="E51" s="65">
        <v>12.98</v>
      </c>
      <c r="F51" s="65">
        <v>17.809999999999999</v>
      </c>
      <c r="G51" s="65">
        <v>24.2</v>
      </c>
      <c r="H51" s="65">
        <v>38</v>
      </c>
      <c r="I51" s="65">
        <v>38.770000000000003</v>
      </c>
      <c r="J51" s="66">
        <v>52.34</v>
      </c>
      <c r="K51" s="67">
        <v>8.5299999999999994</v>
      </c>
      <c r="L51" s="65">
        <v>13.43</v>
      </c>
      <c r="M51" s="65">
        <v>20.170000000000002</v>
      </c>
      <c r="N51" s="65">
        <v>27.64</v>
      </c>
      <c r="O51" s="65">
        <v>37.56</v>
      </c>
      <c r="P51" s="65">
        <v>59.66</v>
      </c>
      <c r="Q51" s="65">
        <v>75.599999999999994</v>
      </c>
      <c r="R51" s="66">
        <v>102.06</v>
      </c>
    </row>
    <row r="52" spans="1:18" x14ac:dyDescent="0.25">
      <c r="A52" s="62">
        <v>65</v>
      </c>
      <c r="B52" s="63">
        <v>69</v>
      </c>
      <c r="C52" s="64">
        <v>6.04</v>
      </c>
      <c r="D52" s="65">
        <v>9.74</v>
      </c>
      <c r="E52" s="65">
        <v>14.41</v>
      </c>
      <c r="F52" s="65">
        <v>19.72</v>
      </c>
      <c r="G52" s="65">
        <v>26.61</v>
      </c>
      <c r="H52" s="65">
        <v>41.78</v>
      </c>
      <c r="I52" s="65">
        <v>42.2</v>
      </c>
      <c r="J52" s="66">
        <v>56.97</v>
      </c>
      <c r="K52" s="67">
        <v>9.3699999999999992</v>
      </c>
      <c r="L52" s="65">
        <v>15.1</v>
      </c>
      <c r="M52" s="65">
        <v>22.34</v>
      </c>
      <c r="N52" s="65">
        <v>30.56</v>
      </c>
      <c r="O52" s="65">
        <v>41.25</v>
      </c>
      <c r="P52" s="65">
        <v>65.52</v>
      </c>
      <c r="Q52" s="65">
        <v>82.29</v>
      </c>
      <c r="R52" s="66">
        <v>111.09</v>
      </c>
    </row>
    <row r="53" spans="1:18" x14ac:dyDescent="0.25">
      <c r="A53" s="62">
        <v>66</v>
      </c>
      <c r="B53" s="63">
        <v>70</v>
      </c>
      <c r="C53" s="64">
        <v>7.11</v>
      </c>
      <c r="D53" s="65">
        <v>11.26</v>
      </c>
      <c r="E53" s="65">
        <v>16.78</v>
      </c>
      <c r="F53" s="65">
        <v>22.65</v>
      </c>
      <c r="G53" s="65">
        <v>30.16</v>
      </c>
      <c r="H53" s="65">
        <v>45.33</v>
      </c>
      <c r="I53" s="65">
        <v>45.86</v>
      </c>
      <c r="J53" s="66">
        <v>61.91</v>
      </c>
      <c r="K53" s="67">
        <v>11.1</v>
      </c>
      <c r="L53" s="65">
        <v>17.55</v>
      </c>
      <c r="M53" s="65">
        <v>26.13</v>
      </c>
      <c r="N53" s="65">
        <v>35.229999999999997</v>
      </c>
      <c r="O53" s="65">
        <v>46.82</v>
      </c>
      <c r="P53" s="65">
        <v>71.09</v>
      </c>
      <c r="Q53" s="65">
        <v>89.43</v>
      </c>
      <c r="R53" s="66">
        <v>120.73</v>
      </c>
    </row>
    <row r="54" spans="1:18" x14ac:dyDescent="0.25">
      <c r="A54" s="62">
        <v>67</v>
      </c>
      <c r="B54" s="63">
        <v>71</v>
      </c>
      <c r="C54" s="64">
        <v>8.31</v>
      </c>
      <c r="D54" s="65">
        <v>12.99</v>
      </c>
      <c r="E54" s="65">
        <v>19.48</v>
      </c>
      <c r="F54" s="65">
        <v>25.92</v>
      </c>
      <c r="G54" s="65">
        <v>34.06</v>
      </c>
      <c r="H54" s="65">
        <v>50.75</v>
      </c>
      <c r="I54" s="65">
        <v>49.79</v>
      </c>
      <c r="J54" s="66">
        <v>67.22</v>
      </c>
      <c r="K54" s="67">
        <v>13.01</v>
      </c>
      <c r="L54" s="65">
        <v>20.3</v>
      </c>
      <c r="M54" s="65">
        <v>30.39</v>
      </c>
      <c r="N54" s="65">
        <v>40.380000000000003</v>
      </c>
      <c r="O54" s="65">
        <v>52.89</v>
      </c>
      <c r="P54" s="65">
        <v>79.64</v>
      </c>
      <c r="Q54" s="65">
        <v>97.09</v>
      </c>
      <c r="R54" s="66">
        <v>131.07</v>
      </c>
    </row>
    <row r="55" spans="1:18" x14ac:dyDescent="0.25">
      <c r="A55" s="62">
        <v>68</v>
      </c>
      <c r="B55" s="63">
        <v>72</v>
      </c>
      <c r="C55" s="64">
        <v>9.66</v>
      </c>
      <c r="D55" s="65">
        <v>14.98</v>
      </c>
      <c r="E55" s="65">
        <v>22.54</v>
      </c>
      <c r="F55" s="65">
        <v>29.58</v>
      </c>
      <c r="G55" s="65">
        <v>38.33</v>
      </c>
      <c r="H55" s="65">
        <v>57.11</v>
      </c>
      <c r="I55" s="65">
        <v>54.03</v>
      </c>
      <c r="J55" s="66">
        <v>72.94</v>
      </c>
      <c r="K55" s="67">
        <v>15.12</v>
      </c>
      <c r="L55" s="65">
        <v>23.4</v>
      </c>
      <c r="M55" s="65">
        <v>35.130000000000003</v>
      </c>
      <c r="N55" s="65">
        <v>46.06</v>
      </c>
      <c r="O55" s="65">
        <v>59.51</v>
      </c>
      <c r="P55" s="65">
        <v>89.61</v>
      </c>
      <c r="Q55" s="65">
        <v>105.36</v>
      </c>
      <c r="R55" s="66">
        <v>142.24</v>
      </c>
    </row>
    <row r="56" spans="1:18" x14ac:dyDescent="0.25">
      <c r="A56" s="62">
        <v>69</v>
      </c>
      <c r="B56" s="63">
        <v>73</v>
      </c>
      <c r="C56" s="64">
        <v>11.22</v>
      </c>
      <c r="D56" s="65">
        <v>17.29</v>
      </c>
      <c r="E56" s="65">
        <v>25.99</v>
      </c>
      <c r="F56" s="65">
        <v>33.67</v>
      </c>
      <c r="G56" s="65">
        <v>43.02</v>
      </c>
      <c r="H56" s="65">
        <v>64.099999999999994</v>
      </c>
      <c r="I56" s="65">
        <v>58.64</v>
      </c>
      <c r="J56" s="66">
        <v>79.16</v>
      </c>
      <c r="K56" s="67">
        <v>17.5</v>
      </c>
      <c r="L56" s="65">
        <v>26.92</v>
      </c>
      <c r="M56" s="65">
        <v>40.42</v>
      </c>
      <c r="N56" s="65">
        <v>52.33</v>
      </c>
      <c r="O56" s="65">
        <v>66.739999999999995</v>
      </c>
      <c r="P56" s="65">
        <v>100.49</v>
      </c>
      <c r="Q56" s="65">
        <v>114.35</v>
      </c>
      <c r="R56" s="66">
        <v>154.37</v>
      </c>
    </row>
    <row r="57" spans="1:18" x14ac:dyDescent="0.25">
      <c r="A57" s="62">
        <v>70</v>
      </c>
      <c r="B57" s="63">
        <v>74</v>
      </c>
      <c r="C57" s="64">
        <v>13.02</v>
      </c>
      <c r="D57" s="65">
        <v>19.96</v>
      </c>
      <c r="E57" s="65">
        <v>29.87</v>
      </c>
      <c r="F57" s="65">
        <v>38.22</v>
      </c>
      <c r="G57" s="65">
        <v>48.15</v>
      </c>
      <c r="H57" s="65">
        <v>71.739999999999995</v>
      </c>
      <c r="I57" s="65">
        <v>63.65</v>
      </c>
      <c r="J57" s="66">
        <v>85.93</v>
      </c>
      <c r="K57" s="67">
        <v>20.190000000000001</v>
      </c>
      <c r="L57" s="65">
        <v>30.93</v>
      </c>
      <c r="M57" s="65">
        <v>46.29</v>
      </c>
      <c r="N57" s="65">
        <v>59.24</v>
      </c>
      <c r="O57" s="65">
        <v>74.63</v>
      </c>
      <c r="P57" s="65">
        <v>112.38</v>
      </c>
      <c r="Q57" s="65">
        <v>124.12</v>
      </c>
      <c r="R57" s="66">
        <v>167.56</v>
      </c>
    </row>
    <row r="58" spans="1:18" x14ac:dyDescent="0.25">
      <c r="A58" s="62">
        <v>71</v>
      </c>
      <c r="B58" s="63">
        <v>75</v>
      </c>
      <c r="C58" s="64">
        <v>15.95</v>
      </c>
      <c r="D58" s="65">
        <v>23.02</v>
      </c>
      <c r="E58" s="65">
        <v>34.22</v>
      </c>
      <c r="F58" s="65">
        <v>43.27</v>
      </c>
      <c r="G58" s="65">
        <v>53.75</v>
      </c>
      <c r="H58" s="65">
        <v>80.09</v>
      </c>
      <c r="I58" s="65">
        <v>69.099999999999994</v>
      </c>
      <c r="J58" s="66">
        <v>100.2</v>
      </c>
      <c r="K58" s="67">
        <v>24.92</v>
      </c>
      <c r="L58" s="65">
        <v>35.479999999999997</v>
      </c>
      <c r="M58" s="65">
        <v>52.79</v>
      </c>
      <c r="N58" s="65">
        <v>66.819999999999993</v>
      </c>
      <c r="O58" s="65">
        <v>83.22</v>
      </c>
      <c r="P58" s="65">
        <v>125.39</v>
      </c>
      <c r="Q58" s="65">
        <v>134.75</v>
      </c>
      <c r="R58" s="66">
        <v>195.39</v>
      </c>
    </row>
    <row r="59" spans="1:18" x14ac:dyDescent="0.25">
      <c r="A59" s="62">
        <v>72</v>
      </c>
      <c r="B59" s="63"/>
      <c r="C59" s="64">
        <v>19.43</v>
      </c>
      <c r="D59" s="65">
        <v>26.48</v>
      </c>
      <c r="E59" s="65">
        <v>39.1</v>
      </c>
      <c r="F59" s="65">
        <v>48.83</v>
      </c>
      <c r="G59" s="65">
        <v>59.85</v>
      </c>
      <c r="H59" s="65">
        <v>89.19</v>
      </c>
      <c r="I59" s="65">
        <v>75.03</v>
      </c>
      <c r="J59" s="66">
        <v>108.79</v>
      </c>
      <c r="K59" s="67">
        <v>30.42</v>
      </c>
      <c r="L59" s="65">
        <v>40.57</v>
      </c>
      <c r="M59" s="65">
        <v>59.97</v>
      </c>
      <c r="N59" s="65">
        <v>75.099999999999994</v>
      </c>
      <c r="O59" s="65">
        <v>88.5</v>
      </c>
      <c r="P59" s="65">
        <v>133.26</v>
      </c>
      <c r="Q59" s="65">
        <v>146.31</v>
      </c>
      <c r="R59" s="66">
        <v>212.15</v>
      </c>
    </row>
    <row r="60" spans="1:18" x14ac:dyDescent="0.25">
      <c r="A60" s="62">
        <v>73</v>
      </c>
      <c r="B60" s="63"/>
      <c r="C60" s="64">
        <v>23.54</v>
      </c>
      <c r="D60" s="65">
        <v>30.34</v>
      </c>
      <c r="E60" s="65">
        <v>44.53</v>
      </c>
      <c r="F60" s="65">
        <v>54.92</v>
      </c>
      <c r="G60" s="65">
        <v>66.48</v>
      </c>
      <c r="H60" s="65">
        <v>99.06</v>
      </c>
      <c r="I60" s="65">
        <v>81.459999999999994</v>
      </c>
      <c r="J60" s="66">
        <v>118.12</v>
      </c>
      <c r="K60" s="67">
        <v>36.76</v>
      </c>
      <c r="L60" s="65">
        <v>46.19</v>
      </c>
      <c r="M60" s="65">
        <v>67.86</v>
      </c>
      <c r="N60" s="65">
        <v>84.1</v>
      </c>
      <c r="O60" s="65">
        <v>94.03</v>
      </c>
      <c r="P60" s="65">
        <v>141.59</v>
      </c>
      <c r="Q60" s="65">
        <v>158.85</v>
      </c>
      <c r="R60" s="66">
        <v>230.33</v>
      </c>
    </row>
    <row r="61" spans="1:18" x14ac:dyDescent="0.25">
      <c r="A61" s="62">
        <v>74</v>
      </c>
      <c r="B61" s="63"/>
      <c r="C61" s="64">
        <v>28.3</v>
      </c>
      <c r="D61" s="65">
        <v>34.590000000000003</v>
      </c>
      <c r="E61" s="65">
        <v>50.55</v>
      </c>
      <c r="F61" s="65">
        <v>61.54</v>
      </c>
      <c r="G61" s="65">
        <v>73.66</v>
      </c>
      <c r="H61" s="65">
        <v>109.75</v>
      </c>
      <c r="I61" s="65">
        <v>88.46</v>
      </c>
      <c r="J61" s="66">
        <v>128.27000000000001</v>
      </c>
      <c r="K61" s="67">
        <v>44.02</v>
      </c>
      <c r="L61" s="65">
        <v>52.31</v>
      </c>
      <c r="M61" s="65">
        <v>76.47</v>
      </c>
      <c r="N61" s="65">
        <v>93.81</v>
      </c>
      <c r="O61" s="65">
        <v>99.81</v>
      </c>
      <c r="P61" s="65">
        <v>150.30000000000001</v>
      </c>
      <c r="Q61" s="65">
        <v>172.5</v>
      </c>
      <c r="R61" s="66">
        <v>250.12</v>
      </c>
    </row>
    <row r="62" spans="1:18" ht="11" thickBot="1" x14ac:dyDescent="0.3">
      <c r="A62" s="51">
        <v>75</v>
      </c>
      <c r="B62" s="54"/>
      <c r="C62" s="69">
        <v>33.69</v>
      </c>
      <c r="D62" s="70">
        <v>39.25</v>
      </c>
      <c r="E62" s="70">
        <v>57.2</v>
      </c>
      <c r="F62" s="70">
        <v>68.709999999999994</v>
      </c>
      <c r="G62" s="70">
        <v>81.42</v>
      </c>
      <c r="H62" s="70">
        <v>121.31</v>
      </c>
      <c r="I62" s="70">
        <v>96.12</v>
      </c>
      <c r="J62" s="71">
        <v>139.37</v>
      </c>
      <c r="K62" s="72">
        <v>52.21</v>
      </c>
      <c r="L62" s="70">
        <v>58.91</v>
      </c>
      <c r="M62" s="70">
        <v>85.82</v>
      </c>
      <c r="N62" s="70">
        <v>104.24</v>
      </c>
      <c r="O62" s="70">
        <v>105.82</v>
      </c>
      <c r="P62" s="70">
        <v>159.34</v>
      </c>
      <c r="Q62" s="70">
        <v>187.43</v>
      </c>
      <c r="R62" s="71">
        <v>271.77999999999997</v>
      </c>
    </row>
  </sheetData>
  <sheetProtection selectLockedCells="1" selectUnlockedCells="1"/>
  <mergeCells count="7">
    <mergeCell ref="C1:J1"/>
    <mergeCell ref="K1:R1"/>
    <mergeCell ref="A2:B2"/>
    <mergeCell ref="G2:H2"/>
    <mergeCell ref="I2:J2"/>
    <mergeCell ref="O2:P2"/>
    <mergeCell ref="Q2:R2"/>
  </mergeCells>
  <pageMargins left="0.27916666666666667" right="0.19513888888888889" top="0.66666666666666663" bottom="0.6666666666666666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0"/>
  <dimension ref="A1:U62"/>
  <sheetViews>
    <sheetView showGridLines="0" view="pageBreakPreview" topLeftCell="A45" zoomScale="85" zoomScaleNormal="85" workbookViewId="0"/>
  </sheetViews>
  <sheetFormatPr baseColWidth="10" defaultColWidth="7.54296875" defaultRowHeight="10.5" x14ac:dyDescent="0.25"/>
  <cols>
    <col min="1" max="2" width="9.54296875" style="48" bestFit="1" customWidth="1"/>
    <col min="3" max="6" width="5.54296875" style="48" bestFit="1" customWidth="1"/>
    <col min="7" max="7" width="7" style="48" bestFit="1" customWidth="1"/>
    <col min="8" max="8" width="7.81640625" style="48" bestFit="1" customWidth="1"/>
    <col min="9" max="9" width="7" style="48" bestFit="1" customWidth="1"/>
    <col min="10" max="10" width="7.81640625" style="48" bestFit="1" customWidth="1"/>
    <col min="11" max="13" width="5.54296875" style="48" bestFit="1" customWidth="1"/>
    <col min="14" max="14" width="6.54296875" style="48" bestFit="1" customWidth="1"/>
    <col min="15" max="15" width="7" style="48" bestFit="1" customWidth="1"/>
    <col min="16" max="16" width="7.81640625" style="48" bestFit="1" customWidth="1"/>
    <col min="17" max="17" width="7" style="48" bestFit="1" customWidth="1"/>
    <col min="18" max="18" width="7.81640625" style="48" bestFit="1" customWidth="1"/>
    <col min="19" max="16384" width="7.54296875" style="15"/>
  </cols>
  <sheetData>
    <row r="1" spans="1:21" ht="11" thickBot="1" x14ac:dyDescent="0.3">
      <c r="C1" s="215" t="s">
        <v>114</v>
      </c>
      <c r="D1" s="216"/>
      <c r="E1" s="216"/>
      <c r="F1" s="216"/>
      <c r="G1" s="216"/>
      <c r="H1" s="216"/>
      <c r="I1" s="216"/>
      <c r="J1" s="217"/>
      <c r="K1" s="215" t="s">
        <v>31</v>
      </c>
      <c r="L1" s="216"/>
      <c r="M1" s="216"/>
      <c r="N1" s="216"/>
      <c r="O1" s="216"/>
      <c r="P1" s="216"/>
      <c r="Q1" s="216"/>
      <c r="R1" s="217"/>
    </row>
    <row r="2" spans="1:21" x14ac:dyDescent="0.25">
      <c r="A2" s="218" t="s">
        <v>15</v>
      </c>
      <c r="B2" s="219"/>
      <c r="C2" s="49">
        <v>1</v>
      </c>
      <c r="D2" s="50">
        <v>5</v>
      </c>
      <c r="E2" s="50">
        <v>10</v>
      </c>
      <c r="F2" s="50">
        <v>15</v>
      </c>
      <c r="G2" s="220">
        <v>20</v>
      </c>
      <c r="H2" s="220"/>
      <c r="I2" s="220">
        <v>30</v>
      </c>
      <c r="J2" s="221"/>
      <c r="K2" s="49">
        <v>1</v>
      </c>
      <c r="L2" s="50">
        <v>5</v>
      </c>
      <c r="M2" s="50">
        <v>10</v>
      </c>
      <c r="N2" s="50">
        <v>15</v>
      </c>
      <c r="O2" s="220">
        <v>20</v>
      </c>
      <c r="P2" s="220"/>
      <c r="Q2" s="220">
        <v>30</v>
      </c>
      <c r="R2" s="221"/>
    </row>
    <row r="3" spans="1:21" ht="11" thickBot="1" x14ac:dyDescent="0.3">
      <c r="A3" s="51" t="s">
        <v>89</v>
      </c>
      <c r="B3" s="52" t="s">
        <v>92</v>
      </c>
      <c r="C3" s="51"/>
      <c r="D3" s="53"/>
      <c r="E3" s="53"/>
      <c r="F3" s="53"/>
      <c r="G3" s="53" t="s">
        <v>140</v>
      </c>
      <c r="H3" s="53" t="s">
        <v>141</v>
      </c>
      <c r="I3" s="53" t="s">
        <v>140</v>
      </c>
      <c r="J3" s="54" t="s">
        <v>141</v>
      </c>
      <c r="K3" s="51"/>
      <c r="L3" s="53"/>
      <c r="M3" s="53"/>
      <c r="N3" s="53"/>
      <c r="O3" s="53" t="s">
        <v>140</v>
      </c>
      <c r="P3" s="53" t="s">
        <v>141</v>
      </c>
      <c r="Q3" s="53" t="s">
        <v>140</v>
      </c>
      <c r="R3" s="54" t="s">
        <v>141</v>
      </c>
    </row>
    <row r="4" spans="1:21" x14ac:dyDescent="0.25">
      <c r="A4" s="55"/>
      <c r="B4" s="56">
        <v>21</v>
      </c>
      <c r="C4" s="57"/>
      <c r="D4" s="58">
        <v>0.91</v>
      </c>
      <c r="E4" s="58">
        <v>0.96</v>
      </c>
      <c r="F4" s="58">
        <v>1.01</v>
      </c>
      <c r="G4" s="58">
        <v>1.06</v>
      </c>
      <c r="H4" s="58">
        <v>1.84</v>
      </c>
      <c r="I4" s="58">
        <v>1.79</v>
      </c>
      <c r="J4" s="59">
        <v>2.89</v>
      </c>
      <c r="K4" s="60"/>
      <c r="L4" s="58">
        <v>1.41</v>
      </c>
      <c r="M4" s="58">
        <v>1.48</v>
      </c>
      <c r="N4" s="58">
        <v>1.56</v>
      </c>
      <c r="O4" s="58">
        <v>1.64</v>
      </c>
      <c r="P4" s="58">
        <v>2.89</v>
      </c>
      <c r="Q4" s="58">
        <v>2.96</v>
      </c>
      <c r="R4" s="59">
        <v>4.72</v>
      </c>
      <c r="T4" s="61"/>
      <c r="U4" s="61"/>
    </row>
    <row r="5" spans="1:21" x14ac:dyDescent="0.25">
      <c r="A5" s="62"/>
      <c r="B5" s="63">
        <v>22</v>
      </c>
      <c r="C5" s="64"/>
      <c r="D5" s="65">
        <v>0.92</v>
      </c>
      <c r="E5" s="65">
        <v>0.97</v>
      </c>
      <c r="F5" s="65">
        <v>1.02</v>
      </c>
      <c r="G5" s="65">
        <v>1.07</v>
      </c>
      <c r="H5" s="65">
        <v>1.86</v>
      </c>
      <c r="I5" s="65">
        <v>1.82</v>
      </c>
      <c r="J5" s="66">
        <v>2.94</v>
      </c>
      <c r="K5" s="67"/>
      <c r="L5" s="65">
        <v>1.42</v>
      </c>
      <c r="M5" s="65">
        <v>1.5</v>
      </c>
      <c r="N5" s="65">
        <v>1.58</v>
      </c>
      <c r="O5" s="65">
        <v>1.65</v>
      </c>
      <c r="P5" s="65">
        <v>2.91</v>
      </c>
      <c r="Q5" s="65">
        <v>3.06</v>
      </c>
      <c r="R5" s="66">
        <v>4.8499999999999996</v>
      </c>
    </row>
    <row r="6" spans="1:21" x14ac:dyDescent="0.25">
      <c r="A6" s="62"/>
      <c r="B6" s="63">
        <v>23</v>
      </c>
      <c r="C6" s="64"/>
      <c r="D6" s="65">
        <v>0.93</v>
      </c>
      <c r="E6" s="65">
        <v>0.98</v>
      </c>
      <c r="F6" s="65">
        <v>1.03</v>
      </c>
      <c r="G6" s="65">
        <v>1.08</v>
      </c>
      <c r="H6" s="65">
        <v>1.88</v>
      </c>
      <c r="I6" s="65">
        <v>1.86</v>
      </c>
      <c r="J6" s="66">
        <v>3</v>
      </c>
      <c r="K6" s="67"/>
      <c r="L6" s="65">
        <v>1.44</v>
      </c>
      <c r="M6" s="65">
        <v>1.51</v>
      </c>
      <c r="N6" s="65">
        <v>1.59</v>
      </c>
      <c r="O6" s="65">
        <v>1.67</v>
      </c>
      <c r="P6" s="65">
        <v>2.95</v>
      </c>
      <c r="Q6" s="65">
        <v>3.16</v>
      </c>
      <c r="R6" s="66">
        <v>4.99</v>
      </c>
    </row>
    <row r="7" spans="1:21" x14ac:dyDescent="0.25">
      <c r="A7" s="62"/>
      <c r="B7" s="63">
        <v>24</v>
      </c>
      <c r="C7" s="64"/>
      <c r="D7" s="65">
        <v>0.94</v>
      </c>
      <c r="E7" s="65">
        <v>0.99</v>
      </c>
      <c r="F7" s="65">
        <v>1.04</v>
      </c>
      <c r="G7" s="65">
        <v>1.0900000000000001</v>
      </c>
      <c r="H7" s="65">
        <v>1.89</v>
      </c>
      <c r="I7" s="65">
        <v>1.9</v>
      </c>
      <c r="J7" s="66">
        <v>3.07</v>
      </c>
      <c r="K7" s="67"/>
      <c r="L7" s="65">
        <v>1.45</v>
      </c>
      <c r="M7" s="65">
        <v>1.53</v>
      </c>
      <c r="N7" s="65">
        <v>1.61</v>
      </c>
      <c r="O7" s="65">
        <v>1.69</v>
      </c>
      <c r="P7" s="65">
        <v>2.98</v>
      </c>
      <c r="Q7" s="65">
        <v>3.26</v>
      </c>
      <c r="R7" s="66">
        <v>5.13</v>
      </c>
    </row>
    <row r="8" spans="1:21" x14ac:dyDescent="0.25">
      <c r="A8" s="62">
        <v>21</v>
      </c>
      <c r="B8" s="63">
        <v>25</v>
      </c>
      <c r="C8" s="64"/>
      <c r="D8" s="65">
        <v>0.95</v>
      </c>
      <c r="E8" s="65">
        <v>1</v>
      </c>
      <c r="F8" s="65">
        <v>1.05</v>
      </c>
      <c r="G8" s="65">
        <v>1.1000000000000001</v>
      </c>
      <c r="H8" s="65">
        <v>1.91</v>
      </c>
      <c r="I8" s="65">
        <v>1.96</v>
      </c>
      <c r="J8" s="66">
        <v>3.16</v>
      </c>
      <c r="K8" s="67"/>
      <c r="L8" s="65">
        <v>1.47</v>
      </c>
      <c r="M8" s="65">
        <v>1.55</v>
      </c>
      <c r="N8" s="65">
        <v>1.62</v>
      </c>
      <c r="O8" s="65">
        <v>1.7</v>
      </c>
      <c r="P8" s="65">
        <v>3</v>
      </c>
      <c r="Q8" s="65">
        <v>3.37</v>
      </c>
      <c r="R8" s="66">
        <v>5.29</v>
      </c>
    </row>
    <row r="9" spans="1:21" x14ac:dyDescent="0.25">
      <c r="A9" s="62">
        <v>22</v>
      </c>
      <c r="B9" s="63">
        <v>26</v>
      </c>
      <c r="C9" s="64"/>
      <c r="D9" s="65">
        <v>0.96</v>
      </c>
      <c r="E9" s="65">
        <v>1.01</v>
      </c>
      <c r="F9" s="65">
        <v>1.06</v>
      </c>
      <c r="G9" s="65">
        <v>1.1100000000000001</v>
      </c>
      <c r="H9" s="65">
        <v>1.93</v>
      </c>
      <c r="I9" s="65">
        <v>2.0099999999999998</v>
      </c>
      <c r="J9" s="66">
        <v>3.25</v>
      </c>
      <c r="K9" s="67"/>
      <c r="L9" s="65">
        <v>1.48</v>
      </c>
      <c r="M9" s="65">
        <v>1.56</v>
      </c>
      <c r="N9" s="65">
        <v>1.64</v>
      </c>
      <c r="O9" s="65">
        <v>1.72</v>
      </c>
      <c r="P9" s="65">
        <v>3.03</v>
      </c>
      <c r="Q9" s="65">
        <v>3.47</v>
      </c>
      <c r="R9" s="66">
        <v>5.45</v>
      </c>
    </row>
    <row r="10" spans="1:21" x14ac:dyDescent="0.25">
      <c r="A10" s="62">
        <v>23</v>
      </c>
      <c r="B10" s="63">
        <v>27</v>
      </c>
      <c r="C10" s="64"/>
      <c r="D10" s="65">
        <v>0.97</v>
      </c>
      <c r="E10" s="68">
        <v>1.02</v>
      </c>
      <c r="F10" s="65">
        <v>1.07</v>
      </c>
      <c r="G10" s="65">
        <v>1.1200000000000001</v>
      </c>
      <c r="H10" s="65">
        <v>1.95</v>
      </c>
      <c r="I10" s="65">
        <v>2.0699999999999998</v>
      </c>
      <c r="J10" s="66">
        <v>3.34</v>
      </c>
      <c r="K10" s="67"/>
      <c r="L10" s="65">
        <v>1.5</v>
      </c>
      <c r="M10" s="65">
        <v>1.58</v>
      </c>
      <c r="N10" s="65">
        <v>1.65</v>
      </c>
      <c r="O10" s="65">
        <v>1.73</v>
      </c>
      <c r="P10" s="65">
        <v>3.05</v>
      </c>
      <c r="Q10" s="65">
        <v>3.59</v>
      </c>
      <c r="R10" s="66">
        <v>5.63</v>
      </c>
    </row>
    <row r="11" spans="1:21" x14ac:dyDescent="0.25">
      <c r="A11" s="62">
        <v>24</v>
      </c>
      <c r="B11" s="63">
        <v>28</v>
      </c>
      <c r="C11" s="64"/>
      <c r="D11" s="65">
        <v>0.98</v>
      </c>
      <c r="E11" s="65">
        <v>1.03</v>
      </c>
      <c r="F11" s="65">
        <v>1.08</v>
      </c>
      <c r="G11" s="65">
        <v>1.1299999999999999</v>
      </c>
      <c r="H11" s="65">
        <v>1.96</v>
      </c>
      <c r="I11" s="65">
        <v>2.13</v>
      </c>
      <c r="J11" s="66">
        <v>3.44</v>
      </c>
      <c r="K11" s="67"/>
      <c r="L11" s="65">
        <v>1.51</v>
      </c>
      <c r="M11" s="65">
        <v>1.59</v>
      </c>
      <c r="N11" s="65">
        <v>1.67</v>
      </c>
      <c r="O11" s="65">
        <v>1.75</v>
      </c>
      <c r="P11" s="65">
        <v>3.08</v>
      </c>
      <c r="Q11" s="65">
        <v>3.69</v>
      </c>
      <c r="R11" s="66">
        <v>5.79</v>
      </c>
    </row>
    <row r="12" spans="1:21" x14ac:dyDescent="0.25">
      <c r="A12" s="62">
        <v>25</v>
      </c>
      <c r="B12" s="63">
        <v>29</v>
      </c>
      <c r="C12" s="64"/>
      <c r="D12" s="65">
        <v>0.99</v>
      </c>
      <c r="E12" s="65">
        <v>1.04</v>
      </c>
      <c r="F12" s="65">
        <v>1.0900000000000001</v>
      </c>
      <c r="G12" s="65">
        <v>1.1399999999999999</v>
      </c>
      <c r="H12" s="65">
        <v>1.98</v>
      </c>
      <c r="I12" s="65">
        <v>2.19</v>
      </c>
      <c r="J12" s="66">
        <v>3.54</v>
      </c>
      <c r="K12" s="67"/>
      <c r="L12" s="65">
        <v>1.53</v>
      </c>
      <c r="M12" s="65">
        <v>1.61</v>
      </c>
      <c r="N12" s="65">
        <v>1.69</v>
      </c>
      <c r="O12" s="65">
        <v>1.76</v>
      </c>
      <c r="P12" s="65">
        <v>3.11</v>
      </c>
      <c r="Q12" s="65">
        <v>3.8</v>
      </c>
      <c r="R12" s="66">
        <v>5.95</v>
      </c>
    </row>
    <row r="13" spans="1:21" x14ac:dyDescent="0.25">
      <c r="A13" s="62">
        <v>26</v>
      </c>
      <c r="B13" s="63">
        <v>30</v>
      </c>
      <c r="C13" s="64"/>
      <c r="D13" s="65">
        <v>1</v>
      </c>
      <c r="E13" s="65">
        <v>1.05</v>
      </c>
      <c r="F13" s="65">
        <v>1.1000000000000001</v>
      </c>
      <c r="G13" s="65">
        <v>1.1499999999999999</v>
      </c>
      <c r="H13" s="65">
        <v>2</v>
      </c>
      <c r="I13" s="65">
        <v>2.25</v>
      </c>
      <c r="J13" s="66">
        <v>3.63</v>
      </c>
      <c r="K13" s="67"/>
      <c r="L13" s="65">
        <v>1.55</v>
      </c>
      <c r="M13" s="65">
        <v>1.62</v>
      </c>
      <c r="N13" s="65">
        <v>1.7</v>
      </c>
      <c r="O13" s="65">
        <v>1.78</v>
      </c>
      <c r="P13" s="65">
        <v>3.14</v>
      </c>
      <c r="Q13" s="65">
        <v>3.88</v>
      </c>
      <c r="R13" s="66">
        <v>6.09</v>
      </c>
    </row>
    <row r="14" spans="1:21" x14ac:dyDescent="0.25">
      <c r="A14" s="62">
        <v>27</v>
      </c>
      <c r="B14" s="63">
        <v>31</v>
      </c>
      <c r="C14" s="64"/>
      <c r="D14" s="65">
        <v>1.01</v>
      </c>
      <c r="E14" s="65">
        <v>1.06</v>
      </c>
      <c r="F14" s="65">
        <v>1.1100000000000001</v>
      </c>
      <c r="G14" s="65">
        <v>1.1599999999999999</v>
      </c>
      <c r="H14" s="65">
        <v>2.02</v>
      </c>
      <c r="I14" s="65">
        <v>2.2999999999999998</v>
      </c>
      <c r="J14" s="66">
        <v>3.72</v>
      </c>
      <c r="K14" s="67"/>
      <c r="L14" s="65">
        <v>1.56</v>
      </c>
      <c r="M14" s="65">
        <v>1.64</v>
      </c>
      <c r="N14" s="65">
        <v>1.72</v>
      </c>
      <c r="O14" s="65">
        <v>1.79</v>
      </c>
      <c r="P14" s="65">
        <v>3.16</v>
      </c>
      <c r="Q14" s="65">
        <v>3.94</v>
      </c>
      <c r="R14" s="66">
        <v>6.21</v>
      </c>
    </row>
    <row r="15" spans="1:21" x14ac:dyDescent="0.25">
      <c r="A15" s="62">
        <v>28</v>
      </c>
      <c r="B15" s="63">
        <v>32</v>
      </c>
      <c r="C15" s="64"/>
      <c r="D15" s="65">
        <v>1.02</v>
      </c>
      <c r="E15" s="65">
        <v>1.07</v>
      </c>
      <c r="F15" s="65">
        <v>1.1200000000000001</v>
      </c>
      <c r="G15" s="65">
        <v>1.17</v>
      </c>
      <c r="H15" s="65">
        <v>2.0299999999999998</v>
      </c>
      <c r="I15" s="65">
        <v>2.36</v>
      </c>
      <c r="J15" s="66">
        <v>3.81</v>
      </c>
      <c r="K15" s="67"/>
      <c r="L15" s="65">
        <v>1.58</v>
      </c>
      <c r="M15" s="65">
        <v>1.65</v>
      </c>
      <c r="N15" s="65">
        <v>1.73</v>
      </c>
      <c r="O15" s="65">
        <v>1.81</v>
      </c>
      <c r="P15" s="65">
        <v>3.19</v>
      </c>
      <c r="Q15" s="65">
        <v>4.0199999999999996</v>
      </c>
      <c r="R15" s="66">
        <v>6.34</v>
      </c>
    </row>
    <row r="16" spans="1:21" x14ac:dyDescent="0.25">
      <c r="A16" s="62">
        <v>29</v>
      </c>
      <c r="B16" s="63">
        <v>33</v>
      </c>
      <c r="C16" s="64"/>
      <c r="D16" s="65">
        <v>1.03</v>
      </c>
      <c r="E16" s="65">
        <v>1.08</v>
      </c>
      <c r="F16" s="65">
        <v>1.1299999999999999</v>
      </c>
      <c r="G16" s="65">
        <v>1.18</v>
      </c>
      <c r="H16" s="65">
        <v>2.0499999999999998</v>
      </c>
      <c r="I16" s="65">
        <v>2.41</v>
      </c>
      <c r="J16" s="66">
        <v>3.89</v>
      </c>
      <c r="K16" s="67"/>
      <c r="L16" s="65">
        <v>1.59</v>
      </c>
      <c r="M16" s="65">
        <v>1.67</v>
      </c>
      <c r="N16" s="65">
        <v>1.75</v>
      </c>
      <c r="O16" s="65">
        <v>1.82</v>
      </c>
      <c r="P16" s="65">
        <v>3.21</v>
      </c>
      <c r="Q16" s="65">
        <v>4.08</v>
      </c>
      <c r="R16" s="66">
        <v>6.45</v>
      </c>
    </row>
    <row r="17" spans="1:18" x14ac:dyDescent="0.25">
      <c r="A17" s="62">
        <v>30</v>
      </c>
      <c r="B17" s="63">
        <v>34</v>
      </c>
      <c r="C17" s="64"/>
      <c r="D17" s="65">
        <v>1.04</v>
      </c>
      <c r="E17" s="65">
        <v>1.0900000000000001</v>
      </c>
      <c r="F17" s="65">
        <v>1.1399999999999999</v>
      </c>
      <c r="G17" s="65">
        <v>1.19</v>
      </c>
      <c r="H17" s="65">
        <v>2.0699999999999998</v>
      </c>
      <c r="I17" s="65">
        <v>2.46</v>
      </c>
      <c r="J17" s="66">
        <v>3.97</v>
      </c>
      <c r="K17" s="67"/>
      <c r="L17" s="65">
        <v>1.61</v>
      </c>
      <c r="M17" s="65">
        <v>1.69</v>
      </c>
      <c r="N17" s="65">
        <v>1.76</v>
      </c>
      <c r="O17" s="65">
        <v>1.84</v>
      </c>
      <c r="P17" s="65">
        <v>3.25</v>
      </c>
      <c r="Q17" s="65">
        <v>4.1100000000000003</v>
      </c>
      <c r="R17" s="66">
        <v>6.53</v>
      </c>
    </row>
    <row r="18" spans="1:18" x14ac:dyDescent="0.25">
      <c r="A18" s="62">
        <v>31</v>
      </c>
      <c r="B18" s="63">
        <v>35</v>
      </c>
      <c r="C18" s="64"/>
      <c r="D18" s="65">
        <v>1.05</v>
      </c>
      <c r="E18" s="65">
        <v>1.1000000000000001</v>
      </c>
      <c r="F18" s="65">
        <v>1.1499999999999999</v>
      </c>
      <c r="G18" s="65">
        <v>1.2</v>
      </c>
      <c r="H18" s="65">
        <v>2.0699999999999998</v>
      </c>
      <c r="I18" s="65">
        <v>2.58</v>
      </c>
      <c r="J18" s="66">
        <v>4.47</v>
      </c>
      <c r="K18" s="67"/>
      <c r="L18" s="65">
        <v>1.62</v>
      </c>
      <c r="M18" s="65">
        <v>1.7</v>
      </c>
      <c r="N18" s="65">
        <v>1.78</v>
      </c>
      <c r="O18" s="65">
        <v>1.86</v>
      </c>
      <c r="P18" s="65">
        <v>3.25</v>
      </c>
      <c r="Q18" s="65">
        <v>4.17</v>
      </c>
      <c r="R18" s="66">
        <v>7.19</v>
      </c>
    </row>
    <row r="19" spans="1:18" x14ac:dyDescent="0.25">
      <c r="A19" s="62">
        <v>32</v>
      </c>
      <c r="B19" s="63">
        <v>36</v>
      </c>
      <c r="C19" s="64"/>
      <c r="D19" s="65">
        <v>1.06</v>
      </c>
      <c r="E19" s="65">
        <v>1.1100000000000001</v>
      </c>
      <c r="F19" s="65">
        <v>1.1599999999999999</v>
      </c>
      <c r="G19" s="65">
        <v>1.21</v>
      </c>
      <c r="H19" s="65">
        <v>2.09</v>
      </c>
      <c r="I19" s="65">
        <v>2.77</v>
      </c>
      <c r="J19" s="66">
        <v>4.79</v>
      </c>
      <c r="K19" s="67"/>
      <c r="L19" s="65">
        <v>1.64</v>
      </c>
      <c r="M19" s="65">
        <v>1.72</v>
      </c>
      <c r="N19" s="65">
        <v>1.79</v>
      </c>
      <c r="O19" s="65">
        <v>1.87</v>
      </c>
      <c r="P19" s="65">
        <v>3.27</v>
      </c>
      <c r="Q19" s="65">
        <v>4.21</v>
      </c>
      <c r="R19" s="66">
        <v>7.44</v>
      </c>
    </row>
    <row r="20" spans="1:18" x14ac:dyDescent="0.25">
      <c r="A20" s="62">
        <v>33</v>
      </c>
      <c r="B20" s="63">
        <v>37</v>
      </c>
      <c r="C20" s="64"/>
      <c r="D20" s="65">
        <v>1.07</v>
      </c>
      <c r="E20" s="65">
        <v>1.1200000000000001</v>
      </c>
      <c r="F20" s="65">
        <v>1.17</v>
      </c>
      <c r="G20" s="65">
        <v>1.22</v>
      </c>
      <c r="H20" s="65">
        <v>2.1</v>
      </c>
      <c r="I20" s="65">
        <v>3.02</v>
      </c>
      <c r="J20" s="66">
        <v>5.22</v>
      </c>
      <c r="K20" s="67"/>
      <c r="L20" s="65">
        <v>1.65</v>
      </c>
      <c r="M20" s="65">
        <v>1.73</v>
      </c>
      <c r="N20" s="65">
        <v>1.81</v>
      </c>
      <c r="O20" s="65">
        <v>1.89</v>
      </c>
      <c r="P20" s="65">
        <v>3.3</v>
      </c>
      <c r="Q20" s="65">
        <v>4.2699999999999996</v>
      </c>
      <c r="R20" s="66">
        <v>7.79</v>
      </c>
    </row>
    <row r="21" spans="1:18" x14ac:dyDescent="0.25">
      <c r="A21" s="62">
        <v>34</v>
      </c>
      <c r="B21" s="63">
        <v>38</v>
      </c>
      <c r="C21" s="64"/>
      <c r="D21" s="65">
        <v>1.08</v>
      </c>
      <c r="E21" s="65">
        <v>1.1299999999999999</v>
      </c>
      <c r="F21" s="65">
        <v>1.18</v>
      </c>
      <c r="G21" s="65">
        <v>1.23</v>
      </c>
      <c r="H21" s="65">
        <v>2.12</v>
      </c>
      <c r="I21" s="65">
        <v>3.35</v>
      </c>
      <c r="J21" s="66">
        <v>5.8</v>
      </c>
      <c r="K21" s="67"/>
      <c r="L21" s="65">
        <v>1.67</v>
      </c>
      <c r="M21" s="65">
        <v>1.75</v>
      </c>
      <c r="N21" s="65">
        <v>1.82</v>
      </c>
      <c r="O21" s="65">
        <v>1.91</v>
      </c>
      <c r="P21" s="65">
        <v>3.34</v>
      </c>
      <c r="Q21" s="65">
        <v>4.5999999999999996</v>
      </c>
      <c r="R21" s="66">
        <v>8.51</v>
      </c>
    </row>
    <row r="22" spans="1:18" x14ac:dyDescent="0.25">
      <c r="A22" s="62">
        <v>35</v>
      </c>
      <c r="B22" s="63">
        <v>39</v>
      </c>
      <c r="C22" s="64"/>
      <c r="D22" s="65">
        <v>1.1100000000000001</v>
      </c>
      <c r="E22" s="65">
        <v>1.1599999999999999</v>
      </c>
      <c r="F22" s="65">
        <v>1.26</v>
      </c>
      <c r="G22" s="65">
        <v>1.37</v>
      </c>
      <c r="H22" s="65">
        <v>2.36</v>
      </c>
      <c r="I22" s="65">
        <v>3.77</v>
      </c>
      <c r="J22" s="66">
        <v>6.52</v>
      </c>
      <c r="K22" s="67"/>
      <c r="L22" s="65">
        <v>1.72</v>
      </c>
      <c r="M22" s="65">
        <v>1.8</v>
      </c>
      <c r="N22" s="65">
        <v>1.96</v>
      </c>
      <c r="O22" s="65">
        <v>2.12</v>
      </c>
      <c r="P22" s="65">
        <v>3.71</v>
      </c>
      <c r="Q22" s="65">
        <v>5.09</v>
      </c>
      <c r="R22" s="66">
        <v>9.5</v>
      </c>
    </row>
    <row r="23" spans="1:18" x14ac:dyDescent="0.25">
      <c r="A23" s="62">
        <v>36</v>
      </c>
      <c r="B23" s="63">
        <v>40</v>
      </c>
      <c r="C23" s="64"/>
      <c r="D23" s="65">
        <v>1.21</v>
      </c>
      <c r="E23" s="65">
        <v>1.26</v>
      </c>
      <c r="F23" s="65">
        <v>1.37</v>
      </c>
      <c r="G23" s="65">
        <v>1.48</v>
      </c>
      <c r="H23" s="65">
        <v>2.5499999999999998</v>
      </c>
      <c r="I23" s="65">
        <v>3.92</v>
      </c>
      <c r="J23" s="66">
        <v>6.78</v>
      </c>
      <c r="K23" s="67"/>
      <c r="L23" s="65">
        <v>1.88</v>
      </c>
      <c r="M23" s="65">
        <v>1.96</v>
      </c>
      <c r="N23" s="65">
        <v>2.12</v>
      </c>
      <c r="O23" s="65">
        <v>2.29</v>
      </c>
      <c r="P23" s="65">
        <v>4</v>
      </c>
      <c r="Q23" s="65">
        <v>5.28</v>
      </c>
      <c r="R23" s="66">
        <v>9.85</v>
      </c>
    </row>
    <row r="24" spans="1:18" x14ac:dyDescent="0.25">
      <c r="A24" s="62">
        <v>37</v>
      </c>
      <c r="B24" s="63">
        <v>41</v>
      </c>
      <c r="C24" s="64"/>
      <c r="D24" s="65">
        <v>1.26</v>
      </c>
      <c r="E24" s="65">
        <v>1.32</v>
      </c>
      <c r="F24" s="65">
        <v>1.45</v>
      </c>
      <c r="G24" s="65">
        <v>1.56</v>
      </c>
      <c r="H24" s="65">
        <v>2.69</v>
      </c>
      <c r="I24" s="65">
        <v>4.0599999999999996</v>
      </c>
      <c r="J24" s="66">
        <v>7.03</v>
      </c>
      <c r="K24" s="67"/>
      <c r="L24" s="65">
        <v>1.95</v>
      </c>
      <c r="M24" s="65">
        <v>2.0499999999999998</v>
      </c>
      <c r="N24" s="65">
        <v>2.2400000000000002</v>
      </c>
      <c r="O24" s="65">
        <v>2.42</v>
      </c>
      <c r="P24" s="65">
        <v>4.2300000000000004</v>
      </c>
      <c r="Q24" s="65">
        <v>5.66</v>
      </c>
      <c r="R24" s="66">
        <v>10.41</v>
      </c>
    </row>
    <row r="25" spans="1:18" x14ac:dyDescent="0.25">
      <c r="A25" s="62">
        <v>38</v>
      </c>
      <c r="B25" s="63">
        <v>42</v>
      </c>
      <c r="C25" s="64"/>
      <c r="D25" s="65">
        <v>1.31</v>
      </c>
      <c r="E25" s="65">
        <v>1.42</v>
      </c>
      <c r="F25" s="65">
        <v>1.56</v>
      </c>
      <c r="G25" s="65">
        <v>1.69</v>
      </c>
      <c r="H25" s="65">
        <v>2.92</v>
      </c>
      <c r="I25" s="65">
        <v>4.32</v>
      </c>
      <c r="J25" s="66">
        <v>7.47</v>
      </c>
      <c r="K25" s="67"/>
      <c r="L25" s="65">
        <v>2.02</v>
      </c>
      <c r="M25" s="65">
        <v>2.2000000000000002</v>
      </c>
      <c r="N25" s="65">
        <v>2.41</v>
      </c>
      <c r="O25" s="65">
        <v>2.63</v>
      </c>
      <c r="P25" s="65">
        <v>4.5999999999999996</v>
      </c>
      <c r="Q25" s="65">
        <v>6.05</v>
      </c>
      <c r="R25" s="66">
        <v>11.09</v>
      </c>
    </row>
    <row r="26" spans="1:18" x14ac:dyDescent="0.25">
      <c r="A26" s="62">
        <v>39</v>
      </c>
      <c r="B26" s="63">
        <v>43</v>
      </c>
      <c r="C26" s="64"/>
      <c r="D26" s="65">
        <v>1.39</v>
      </c>
      <c r="E26" s="65">
        <v>1.53</v>
      </c>
      <c r="F26" s="65">
        <v>1.7</v>
      </c>
      <c r="G26" s="65">
        <v>1.88</v>
      </c>
      <c r="H26" s="65">
        <v>3.24</v>
      </c>
      <c r="I26" s="65">
        <v>4.67</v>
      </c>
      <c r="J26" s="66">
        <v>8.08</v>
      </c>
      <c r="K26" s="67"/>
      <c r="L26" s="65">
        <v>2.16</v>
      </c>
      <c r="M26" s="65">
        <v>2.38</v>
      </c>
      <c r="N26" s="65">
        <v>2.64</v>
      </c>
      <c r="O26" s="65">
        <v>2.91</v>
      </c>
      <c r="P26" s="65">
        <v>5.09</v>
      </c>
      <c r="Q26" s="65">
        <v>6.42</v>
      </c>
      <c r="R26" s="66">
        <v>11.87</v>
      </c>
    </row>
    <row r="27" spans="1:18" x14ac:dyDescent="0.25">
      <c r="A27" s="62">
        <v>40</v>
      </c>
      <c r="B27" s="63">
        <v>44</v>
      </c>
      <c r="C27" s="64"/>
      <c r="D27" s="65">
        <v>1.51</v>
      </c>
      <c r="E27" s="65">
        <v>1.68</v>
      </c>
      <c r="F27" s="65">
        <v>1.89</v>
      </c>
      <c r="G27" s="65">
        <v>2.1</v>
      </c>
      <c r="H27" s="65">
        <v>3.62</v>
      </c>
      <c r="I27" s="65">
        <v>5.09</v>
      </c>
      <c r="J27" s="66">
        <v>8.8000000000000007</v>
      </c>
      <c r="K27" s="67"/>
      <c r="L27" s="65">
        <v>2.34</v>
      </c>
      <c r="M27" s="65">
        <v>2.61</v>
      </c>
      <c r="N27" s="65">
        <v>2.93</v>
      </c>
      <c r="O27" s="65">
        <v>3.25</v>
      </c>
      <c r="P27" s="65">
        <v>5.68</v>
      </c>
      <c r="Q27" s="65">
        <v>6.67</v>
      </c>
      <c r="R27" s="66">
        <v>12.61</v>
      </c>
    </row>
    <row r="28" spans="1:18" x14ac:dyDescent="0.25">
      <c r="A28" s="62">
        <v>41</v>
      </c>
      <c r="B28" s="63">
        <v>45</v>
      </c>
      <c r="C28" s="64"/>
      <c r="D28" s="65">
        <v>1.68</v>
      </c>
      <c r="E28" s="65">
        <v>1.73</v>
      </c>
      <c r="F28" s="65">
        <v>1.9</v>
      </c>
      <c r="G28" s="65">
        <v>2.11</v>
      </c>
      <c r="H28" s="65">
        <v>3.64</v>
      </c>
      <c r="I28" s="65">
        <v>5.13</v>
      </c>
      <c r="J28" s="66">
        <v>8.8699999999999992</v>
      </c>
      <c r="K28" s="67"/>
      <c r="L28" s="65">
        <v>2.61</v>
      </c>
      <c r="M28" s="65">
        <v>2.69</v>
      </c>
      <c r="N28" s="65">
        <v>2.95</v>
      </c>
      <c r="O28" s="65">
        <v>3.26</v>
      </c>
      <c r="P28" s="65">
        <v>5.7</v>
      </c>
      <c r="Q28" s="65">
        <v>6.75</v>
      </c>
      <c r="R28" s="66">
        <v>12.74</v>
      </c>
    </row>
    <row r="29" spans="1:18" x14ac:dyDescent="0.25">
      <c r="A29" s="62">
        <v>42</v>
      </c>
      <c r="B29" s="63">
        <v>46</v>
      </c>
      <c r="C29" s="64"/>
      <c r="D29" s="65">
        <v>1.75</v>
      </c>
      <c r="E29" s="65">
        <v>1.8</v>
      </c>
      <c r="F29" s="65">
        <v>1.96</v>
      </c>
      <c r="G29" s="65">
        <v>2.12</v>
      </c>
      <c r="H29" s="65">
        <v>3.65</v>
      </c>
      <c r="I29" s="65">
        <v>5.32</v>
      </c>
      <c r="J29" s="66">
        <v>9.1999999999999993</v>
      </c>
      <c r="K29" s="67"/>
      <c r="L29" s="65">
        <v>2.71</v>
      </c>
      <c r="M29" s="65">
        <v>2.79</v>
      </c>
      <c r="N29" s="65">
        <v>3.03</v>
      </c>
      <c r="O29" s="65">
        <v>3.28</v>
      </c>
      <c r="P29" s="65">
        <v>5.73</v>
      </c>
      <c r="Q29" s="65">
        <v>6.83</v>
      </c>
      <c r="R29" s="66">
        <v>13.04</v>
      </c>
    </row>
    <row r="30" spans="1:18" x14ac:dyDescent="0.25">
      <c r="A30" s="62">
        <v>43</v>
      </c>
      <c r="B30" s="63">
        <v>47</v>
      </c>
      <c r="C30" s="64"/>
      <c r="D30" s="65">
        <v>1.85</v>
      </c>
      <c r="E30" s="65">
        <v>1.94</v>
      </c>
      <c r="F30" s="65">
        <v>2.13</v>
      </c>
      <c r="G30" s="65">
        <v>2.31</v>
      </c>
      <c r="H30" s="65">
        <v>3.98</v>
      </c>
      <c r="I30" s="65">
        <v>5.66</v>
      </c>
      <c r="J30" s="66">
        <v>9.7899999999999991</v>
      </c>
      <c r="K30" s="67"/>
      <c r="L30" s="65">
        <v>2.87</v>
      </c>
      <c r="M30" s="65">
        <v>3.01</v>
      </c>
      <c r="N30" s="65">
        <v>3.3</v>
      </c>
      <c r="O30" s="65">
        <v>3.58</v>
      </c>
      <c r="P30" s="65">
        <v>6.26</v>
      </c>
      <c r="Q30" s="65">
        <v>7.49</v>
      </c>
      <c r="R30" s="66">
        <v>14.11</v>
      </c>
    </row>
    <row r="31" spans="1:18" x14ac:dyDescent="0.25">
      <c r="A31" s="62">
        <v>44</v>
      </c>
      <c r="B31" s="63">
        <v>48</v>
      </c>
      <c r="C31" s="64"/>
      <c r="D31" s="65">
        <v>2</v>
      </c>
      <c r="E31" s="65">
        <v>2.13</v>
      </c>
      <c r="F31" s="65">
        <v>2.36</v>
      </c>
      <c r="G31" s="65">
        <v>2.57</v>
      </c>
      <c r="H31" s="65">
        <v>4.43</v>
      </c>
      <c r="I31" s="65">
        <v>6.11</v>
      </c>
      <c r="J31" s="66">
        <v>10.57</v>
      </c>
      <c r="K31" s="67"/>
      <c r="L31" s="65">
        <v>3.1</v>
      </c>
      <c r="M31" s="65">
        <v>3.3</v>
      </c>
      <c r="N31" s="65">
        <v>3.65</v>
      </c>
      <c r="O31" s="65">
        <v>3.98</v>
      </c>
      <c r="P31" s="65">
        <v>6.96</v>
      </c>
      <c r="Q31" s="65">
        <v>8.35</v>
      </c>
      <c r="R31" s="63">
        <v>15.49</v>
      </c>
    </row>
    <row r="32" spans="1:18" x14ac:dyDescent="0.25">
      <c r="A32" s="62">
        <v>45</v>
      </c>
      <c r="B32" s="63">
        <v>49</v>
      </c>
      <c r="C32" s="64"/>
      <c r="D32" s="65">
        <v>2.19</v>
      </c>
      <c r="E32" s="65">
        <v>2.37</v>
      </c>
      <c r="F32" s="65">
        <v>2.64</v>
      </c>
      <c r="G32" s="65">
        <v>2.9</v>
      </c>
      <c r="H32" s="65">
        <v>5</v>
      </c>
      <c r="I32" s="65">
        <v>7.27</v>
      </c>
      <c r="J32" s="66">
        <v>12.58</v>
      </c>
      <c r="K32" s="67"/>
      <c r="L32" s="65">
        <v>3.4</v>
      </c>
      <c r="M32" s="65">
        <v>3.67</v>
      </c>
      <c r="N32" s="65">
        <v>4.09</v>
      </c>
      <c r="O32" s="65">
        <v>4.49</v>
      </c>
      <c r="P32" s="65">
        <v>7.85</v>
      </c>
      <c r="Q32" s="65">
        <v>9.93</v>
      </c>
      <c r="R32" s="66">
        <v>18.420000000000002</v>
      </c>
    </row>
    <row r="33" spans="1:18" x14ac:dyDescent="0.25">
      <c r="A33" s="62">
        <v>46</v>
      </c>
      <c r="B33" s="63">
        <v>50</v>
      </c>
      <c r="C33" s="64"/>
      <c r="D33" s="65">
        <v>2.25</v>
      </c>
      <c r="E33" s="65">
        <v>2.4300000000000002</v>
      </c>
      <c r="F33" s="65">
        <v>2.71</v>
      </c>
      <c r="G33" s="65">
        <v>4.71</v>
      </c>
      <c r="H33" s="65">
        <v>8.1300000000000008</v>
      </c>
      <c r="I33" s="65">
        <v>8.2100000000000009</v>
      </c>
      <c r="J33" s="66">
        <v>14.21</v>
      </c>
      <c r="K33" s="67"/>
      <c r="L33" s="65">
        <v>3.49</v>
      </c>
      <c r="M33" s="65">
        <v>3.77</v>
      </c>
      <c r="N33" s="65">
        <v>4.2</v>
      </c>
      <c r="O33" s="65">
        <v>7.3</v>
      </c>
      <c r="P33" s="65">
        <v>12.76</v>
      </c>
      <c r="Q33" s="65">
        <v>11.21</v>
      </c>
      <c r="R33" s="66">
        <v>20.8</v>
      </c>
    </row>
    <row r="34" spans="1:18" x14ac:dyDescent="0.25">
      <c r="A34" s="62">
        <v>47</v>
      </c>
      <c r="B34" s="63">
        <v>51</v>
      </c>
      <c r="C34" s="64"/>
      <c r="D34" s="65">
        <v>2.36</v>
      </c>
      <c r="E34" s="65">
        <v>2.56</v>
      </c>
      <c r="F34" s="65">
        <v>2.86</v>
      </c>
      <c r="G34" s="65">
        <v>5.26</v>
      </c>
      <c r="H34" s="65">
        <v>9.07</v>
      </c>
      <c r="I34" s="65">
        <v>9.26</v>
      </c>
      <c r="J34" s="66">
        <v>16.02</v>
      </c>
      <c r="K34" s="67"/>
      <c r="L34" s="65">
        <v>3.66</v>
      </c>
      <c r="M34" s="65">
        <v>3.97</v>
      </c>
      <c r="N34" s="65">
        <v>4.43</v>
      </c>
      <c r="O34" s="65">
        <v>8.15</v>
      </c>
      <c r="P34" s="65">
        <v>14.25</v>
      </c>
      <c r="Q34" s="65">
        <v>12.64</v>
      </c>
      <c r="R34" s="66">
        <v>23.45</v>
      </c>
    </row>
    <row r="35" spans="1:18" x14ac:dyDescent="0.25">
      <c r="A35" s="62">
        <v>48</v>
      </c>
      <c r="B35" s="63">
        <v>52</v>
      </c>
      <c r="C35" s="64"/>
      <c r="D35" s="65">
        <v>2.5299999999999998</v>
      </c>
      <c r="E35" s="65">
        <v>2.75</v>
      </c>
      <c r="F35" s="65">
        <v>3.08</v>
      </c>
      <c r="G35" s="65">
        <v>5.87</v>
      </c>
      <c r="H35" s="65">
        <v>10.130000000000001</v>
      </c>
      <c r="I35" s="65">
        <v>10.43</v>
      </c>
      <c r="J35" s="66">
        <v>18.04</v>
      </c>
      <c r="K35" s="67"/>
      <c r="L35" s="65">
        <v>3.92</v>
      </c>
      <c r="M35" s="65">
        <v>4.2699999999999996</v>
      </c>
      <c r="N35" s="65">
        <v>4.78</v>
      </c>
      <c r="O35" s="65">
        <v>9.1</v>
      </c>
      <c r="P35" s="65">
        <v>15.91</v>
      </c>
      <c r="Q35" s="65">
        <v>14.24</v>
      </c>
      <c r="R35" s="66">
        <v>26.42</v>
      </c>
    </row>
    <row r="36" spans="1:18" x14ac:dyDescent="0.25">
      <c r="A36" s="62">
        <v>49</v>
      </c>
      <c r="B36" s="63">
        <v>53</v>
      </c>
      <c r="C36" s="64"/>
      <c r="D36" s="65">
        <v>2.76</v>
      </c>
      <c r="E36" s="65">
        <v>3.01</v>
      </c>
      <c r="F36" s="65">
        <v>3.39</v>
      </c>
      <c r="G36" s="65">
        <v>6.55</v>
      </c>
      <c r="H36" s="65">
        <v>11.3</v>
      </c>
      <c r="I36" s="65">
        <v>11.74</v>
      </c>
      <c r="J36" s="66">
        <v>20.309999999999999</v>
      </c>
      <c r="K36" s="67"/>
      <c r="L36" s="65">
        <v>4.2699999999999996</v>
      </c>
      <c r="M36" s="65">
        <v>4.66</v>
      </c>
      <c r="N36" s="65">
        <v>5.25</v>
      </c>
      <c r="O36" s="65">
        <v>10.16</v>
      </c>
      <c r="P36" s="65">
        <v>17.760000000000002</v>
      </c>
      <c r="Q36" s="65">
        <v>16.03</v>
      </c>
      <c r="R36" s="66">
        <v>29.75</v>
      </c>
    </row>
    <row r="37" spans="1:18" x14ac:dyDescent="0.25">
      <c r="A37" s="62">
        <v>50</v>
      </c>
      <c r="B37" s="63">
        <v>54</v>
      </c>
      <c r="C37" s="64"/>
      <c r="D37" s="65">
        <v>3.04</v>
      </c>
      <c r="E37" s="65">
        <v>3.33</v>
      </c>
      <c r="F37" s="65">
        <v>3.76</v>
      </c>
      <c r="G37" s="65">
        <v>7.32</v>
      </c>
      <c r="H37" s="65">
        <v>12.63</v>
      </c>
      <c r="I37" s="65">
        <v>13.21</v>
      </c>
      <c r="J37" s="66">
        <v>22.86</v>
      </c>
      <c r="K37" s="67"/>
      <c r="L37" s="65">
        <v>4.72</v>
      </c>
      <c r="M37" s="65">
        <v>5.16</v>
      </c>
      <c r="N37" s="65">
        <v>5.82</v>
      </c>
      <c r="O37" s="65">
        <v>11.34</v>
      </c>
      <c r="P37" s="65">
        <v>19.829999999999998</v>
      </c>
      <c r="Q37" s="65">
        <v>18.04</v>
      </c>
      <c r="R37" s="66">
        <v>33.47</v>
      </c>
    </row>
    <row r="38" spans="1:18" x14ac:dyDescent="0.25">
      <c r="A38" s="62">
        <v>51</v>
      </c>
      <c r="B38" s="63">
        <v>55</v>
      </c>
      <c r="C38" s="64"/>
      <c r="D38" s="65">
        <v>3.13</v>
      </c>
      <c r="E38" s="65">
        <v>3.43</v>
      </c>
      <c r="F38" s="65">
        <v>5.58</v>
      </c>
      <c r="G38" s="65">
        <v>8.17</v>
      </c>
      <c r="H38" s="65">
        <v>14.09</v>
      </c>
      <c r="I38" s="65">
        <v>14.86</v>
      </c>
      <c r="J38" s="66">
        <v>25.71</v>
      </c>
      <c r="K38" s="67"/>
      <c r="L38" s="65">
        <v>4.8600000000000003</v>
      </c>
      <c r="M38" s="65">
        <v>5.32</v>
      </c>
      <c r="N38" s="65">
        <v>8.65</v>
      </c>
      <c r="O38" s="65">
        <v>12.66</v>
      </c>
      <c r="P38" s="65">
        <v>22.14</v>
      </c>
      <c r="Q38" s="65">
        <v>20.28</v>
      </c>
      <c r="R38" s="66">
        <v>37.630000000000003</v>
      </c>
    </row>
    <row r="39" spans="1:18" x14ac:dyDescent="0.25">
      <c r="A39" s="62">
        <v>52</v>
      </c>
      <c r="B39" s="63">
        <v>56</v>
      </c>
      <c r="C39" s="64"/>
      <c r="D39" s="65">
        <v>3.31</v>
      </c>
      <c r="E39" s="65">
        <v>3.65</v>
      </c>
      <c r="F39" s="65">
        <v>6.26</v>
      </c>
      <c r="G39" s="65">
        <v>9.1199999999999992</v>
      </c>
      <c r="H39" s="65">
        <v>15.73</v>
      </c>
      <c r="I39" s="65">
        <v>16.670000000000002</v>
      </c>
      <c r="J39" s="66">
        <v>28.84</v>
      </c>
      <c r="K39" s="67"/>
      <c r="L39" s="65">
        <v>5.13</v>
      </c>
      <c r="M39" s="65">
        <v>5.66</v>
      </c>
      <c r="N39" s="65">
        <v>9.7100000000000009</v>
      </c>
      <c r="O39" s="65">
        <v>14.13</v>
      </c>
      <c r="P39" s="65">
        <v>24.71</v>
      </c>
      <c r="Q39" s="65">
        <v>22.76</v>
      </c>
      <c r="R39" s="66">
        <v>42.23</v>
      </c>
    </row>
    <row r="40" spans="1:18" x14ac:dyDescent="0.25">
      <c r="A40" s="62">
        <v>53</v>
      </c>
      <c r="B40" s="63">
        <v>57</v>
      </c>
      <c r="C40" s="64"/>
      <c r="D40" s="65">
        <v>3.58</v>
      </c>
      <c r="E40" s="65">
        <v>3.97</v>
      </c>
      <c r="F40" s="65">
        <v>7.03</v>
      </c>
      <c r="G40" s="65">
        <v>10.18</v>
      </c>
      <c r="H40" s="65">
        <v>17.559999999999999</v>
      </c>
      <c r="I40" s="65">
        <v>18.670000000000002</v>
      </c>
      <c r="J40" s="66">
        <v>32.299999999999997</v>
      </c>
      <c r="K40" s="67"/>
      <c r="L40" s="65">
        <v>5.55</v>
      </c>
      <c r="M40" s="65">
        <v>6.15</v>
      </c>
      <c r="N40" s="65">
        <v>10.89</v>
      </c>
      <c r="O40" s="65">
        <v>15.77</v>
      </c>
      <c r="P40" s="65">
        <v>27.57</v>
      </c>
      <c r="Q40" s="65">
        <v>25.49</v>
      </c>
      <c r="R40" s="66">
        <v>47.3</v>
      </c>
    </row>
    <row r="41" spans="1:18" x14ac:dyDescent="0.25">
      <c r="A41" s="62">
        <v>54</v>
      </c>
      <c r="B41" s="63">
        <v>58</v>
      </c>
      <c r="C41" s="64"/>
      <c r="D41" s="65">
        <v>3.94</v>
      </c>
      <c r="E41" s="65">
        <v>4.3899999999999997</v>
      </c>
      <c r="F41" s="65">
        <v>7.88</v>
      </c>
      <c r="G41" s="65">
        <v>11.36</v>
      </c>
      <c r="H41" s="65">
        <v>19.59</v>
      </c>
      <c r="I41" s="65">
        <v>20.86</v>
      </c>
      <c r="J41" s="66">
        <v>36.090000000000003</v>
      </c>
      <c r="K41" s="67"/>
      <c r="L41" s="65">
        <v>6.11</v>
      </c>
      <c r="M41" s="65">
        <v>6.81</v>
      </c>
      <c r="N41" s="65">
        <v>12.21</v>
      </c>
      <c r="O41" s="65">
        <v>17.600000000000001</v>
      </c>
      <c r="P41" s="65">
        <v>30.77</v>
      </c>
      <c r="Q41" s="65">
        <v>28.47</v>
      </c>
      <c r="R41" s="66">
        <v>52.83</v>
      </c>
    </row>
    <row r="42" spans="1:18" x14ac:dyDescent="0.25">
      <c r="A42" s="62">
        <v>55</v>
      </c>
      <c r="B42" s="63">
        <v>59</v>
      </c>
      <c r="C42" s="64"/>
      <c r="D42" s="65">
        <v>4.4000000000000004</v>
      </c>
      <c r="E42" s="65">
        <v>4.93</v>
      </c>
      <c r="F42" s="65">
        <v>8.83</v>
      </c>
      <c r="G42" s="65">
        <v>12.67</v>
      </c>
      <c r="H42" s="65">
        <v>21.85</v>
      </c>
      <c r="I42" s="65">
        <v>23.24</v>
      </c>
      <c r="J42" s="66">
        <v>40.21</v>
      </c>
      <c r="K42" s="67"/>
      <c r="L42" s="65">
        <v>6.81</v>
      </c>
      <c r="M42" s="65">
        <v>7.64</v>
      </c>
      <c r="N42" s="65">
        <v>13.68</v>
      </c>
      <c r="O42" s="65">
        <v>19.63</v>
      </c>
      <c r="P42" s="65">
        <v>34.32</v>
      </c>
      <c r="Q42" s="65">
        <v>31.73</v>
      </c>
      <c r="R42" s="66">
        <v>58.88</v>
      </c>
    </row>
    <row r="43" spans="1:18" x14ac:dyDescent="0.25">
      <c r="A43" s="62">
        <v>56</v>
      </c>
      <c r="B43" s="63">
        <v>60</v>
      </c>
      <c r="C43" s="64"/>
      <c r="D43" s="65">
        <v>5.46</v>
      </c>
      <c r="E43" s="65">
        <v>6.64</v>
      </c>
      <c r="F43" s="65">
        <v>9.89</v>
      </c>
      <c r="G43" s="65">
        <v>14.12</v>
      </c>
      <c r="H43" s="65">
        <v>24.36</v>
      </c>
      <c r="I43" s="65">
        <v>25.84</v>
      </c>
      <c r="J43" s="66">
        <v>44.71</v>
      </c>
      <c r="K43" s="67"/>
      <c r="L43" s="65">
        <v>8.4600000000000009</v>
      </c>
      <c r="M43" s="65">
        <v>10.28</v>
      </c>
      <c r="N43" s="65">
        <v>15.33</v>
      </c>
      <c r="O43" s="65">
        <v>21.89</v>
      </c>
      <c r="P43" s="65">
        <v>38.270000000000003</v>
      </c>
      <c r="Q43" s="65">
        <v>35.28</v>
      </c>
      <c r="R43" s="66">
        <v>65.459999999999994</v>
      </c>
    </row>
    <row r="44" spans="1:18" x14ac:dyDescent="0.25">
      <c r="A44" s="62">
        <v>57</v>
      </c>
      <c r="B44" s="63">
        <v>61</v>
      </c>
      <c r="C44" s="64"/>
      <c r="D44" s="65">
        <v>5.72</v>
      </c>
      <c r="E44" s="65">
        <v>8.6199999999999992</v>
      </c>
      <c r="F44" s="65">
        <v>11.07</v>
      </c>
      <c r="G44" s="65">
        <v>15.72</v>
      </c>
      <c r="H44" s="65">
        <v>27.12</v>
      </c>
      <c r="I44" s="65">
        <v>28.67</v>
      </c>
      <c r="J44" s="63">
        <v>49.6</v>
      </c>
      <c r="K44" s="67"/>
      <c r="L44" s="65">
        <v>8.8699999999999992</v>
      </c>
      <c r="M44" s="65">
        <v>13.36</v>
      </c>
      <c r="N44" s="65">
        <v>17.16</v>
      </c>
      <c r="O44" s="65">
        <v>24.37</v>
      </c>
      <c r="P44" s="65">
        <v>42.61</v>
      </c>
      <c r="Q44" s="65">
        <v>39.14</v>
      </c>
      <c r="R44" s="66">
        <v>72.63</v>
      </c>
    </row>
    <row r="45" spans="1:18" x14ac:dyDescent="0.25">
      <c r="A45" s="62">
        <v>58</v>
      </c>
      <c r="B45" s="63">
        <v>62</v>
      </c>
      <c r="C45" s="64"/>
      <c r="D45" s="65">
        <v>6.13</v>
      </c>
      <c r="E45" s="65">
        <v>9.69</v>
      </c>
      <c r="F45" s="65">
        <v>12.4</v>
      </c>
      <c r="G45" s="65">
        <v>17.48</v>
      </c>
      <c r="H45" s="65">
        <v>30.16</v>
      </c>
      <c r="I45" s="65">
        <v>31.73</v>
      </c>
      <c r="J45" s="66">
        <v>54.89</v>
      </c>
      <c r="K45" s="67"/>
      <c r="L45" s="65">
        <v>9.5</v>
      </c>
      <c r="M45" s="65">
        <v>15.03</v>
      </c>
      <c r="N45" s="65">
        <v>19.22</v>
      </c>
      <c r="O45" s="65">
        <v>27.1</v>
      </c>
      <c r="P45" s="65">
        <v>47.38</v>
      </c>
      <c r="Q45" s="65">
        <v>43.31</v>
      </c>
      <c r="R45" s="66">
        <v>80.37</v>
      </c>
    </row>
    <row r="46" spans="1:18" x14ac:dyDescent="0.25">
      <c r="A46" s="62">
        <v>59</v>
      </c>
      <c r="B46" s="63">
        <v>63</v>
      </c>
      <c r="C46" s="64"/>
      <c r="D46" s="65">
        <v>6.66</v>
      </c>
      <c r="E46" s="65">
        <v>10.9</v>
      </c>
      <c r="F46" s="65">
        <v>13.89</v>
      </c>
      <c r="G46" s="65">
        <v>19.420000000000002</v>
      </c>
      <c r="H46" s="65">
        <v>33.5</v>
      </c>
      <c r="I46" s="65">
        <v>35.03</v>
      </c>
      <c r="J46" s="66">
        <v>60.6</v>
      </c>
      <c r="K46" s="67"/>
      <c r="L46" s="65">
        <v>10.33</v>
      </c>
      <c r="M46" s="65">
        <v>16.89</v>
      </c>
      <c r="N46" s="65">
        <v>21.53</v>
      </c>
      <c r="O46" s="65">
        <v>30.1</v>
      </c>
      <c r="P46" s="65">
        <v>52.62</v>
      </c>
      <c r="Q46" s="65">
        <v>47.81</v>
      </c>
      <c r="R46" s="66">
        <v>88.72</v>
      </c>
    </row>
    <row r="47" spans="1:18" x14ac:dyDescent="0.25">
      <c r="A47" s="62">
        <v>60</v>
      </c>
      <c r="B47" s="63">
        <v>64</v>
      </c>
      <c r="C47" s="64"/>
      <c r="D47" s="65">
        <v>7.33</v>
      </c>
      <c r="E47" s="65">
        <v>12.24</v>
      </c>
      <c r="F47" s="65">
        <v>15.56</v>
      </c>
      <c r="G47" s="65">
        <v>21.53</v>
      </c>
      <c r="H47" s="65">
        <v>37.14</v>
      </c>
      <c r="I47" s="65">
        <v>38.6</v>
      </c>
      <c r="J47" s="66">
        <v>66.78</v>
      </c>
      <c r="K47" s="67"/>
      <c r="L47" s="65">
        <v>11.37</v>
      </c>
      <c r="M47" s="65">
        <v>18.98</v>
      </c>
      <c r="N47" s="65">
        <v>24.11</v>
      </c>
      <c r="O47" s="65">
        <v>33.369999999999997</v>
      </c>
      <c r="P47" s="65">
        <v>58.34</v>
      </c>
      <c r="Q47" s="65">
        <v>52.69</v>
      </c>
      <c r="R47" s="66">
        <v>97.78</v>
      </c>
    </row>
    <row r="48" spans="1:18" x14ac:dyDescent="0.25">
      <c r="A48" s="62">
        <v>61</v>
      </c>
      <c r="B48" s="63">
        <v>65</v>
      </c>
      <c r="C48" s="64"/>
      <c r="D48" s="65">
        <v>8.81</v>
      </c>
      <c r="E48" s="65">
        <v>13.75</v>
      </c>
      <c r="F48" s="65">
        <v>17.420000000000002</v>
      </c>
      <c r="G48" s="65">
        <v>23.83</v>
      </c>
      <c r="H48" s="65">
        <v>39.799999999999997</v>
      </c>
      <c r="I48" s="65">
        <v>42.4</v>
      </c>
      <c r="J48" s="66">
        <v>71.02</v>
      </c>
      <c r="K48" s="67"/>
      <c r="L48" s="65">
        <v>13.66</v>
      </c>
      <c r="M48" s="65">
        <v>21.31</v>
      </c>
      <c r="N48" s="65">
        <v>27</v>
      </c>
      <c r="O48" s="65">
        <v>36.94</v>
      </c>
      <c r="P48" s="65">
        <v>62.49</v>
      </c>
      <c r="Q48" s="65">
        <v>57.88</v>
      </c>
      <c r="R48" s="66">
        <v>103.67</v>
      </c>
    </row>
    <row r="49" spans="1:18" x14ac:dyDescent="0.25">
      <c r="A49" s="62">
        <v>62</v>
      </c>
      <c r="B49" s="63">
        <v>66</v>
      </c>
      <c r="C49" s="64"/>
      <c r="D49" s="65">
        <v>9.9600000000000009</v>
      </c>
      <c r="E49" s="65">
        <v>15.44</v>
      </c>
      <c r="F49" s="65">
        <v>19.48</v>
      </c>
      <c r="G49" s="65">
        <v>26.34</v>
      </c>
      <c r="H49" s="65">
        <v>43.99</v>
      </c>
      <c r="I49" s="65">
        <v>46.47</v>
      </c>
      <c r="J49" s="66">
        <v>77.84</v>
      </c>
      <c r="K49" s="67"/>
      <c r="L49" s="65">
        <v>15.44</v>
      </c>
      <c r="M49" s="65">
        <v>23.93</v>
      </c>
      <c r="N49" s="65">
        <v>30.19</v>
      </c>
      <c r="O49" s="65">
        <v>40.83</v>
      </c>
      <c r="P49" s="65">
        <v>69.069999999999993</v>
      </c>
      <c r="Q49" s="65">
        <v>63.43</v>
      </c>
      <c r="R49" s="66">
        <v>113.62</v>
      </c>
    </row>
    <row r="50" spans="1:18" x14ac:dyDescent="0.25">
      <c r="A50" s="62">
        <v>63</v>
      </c>
      <c r="B50" s="63">
        <v>67</v>
      </c>
      <c r="C50" s="64"/>
      <c r="D50" s="65">
        <v>11.24</v>
      </c>
      <c r="E50" s="65">
        <v>17.329999999999998</v>
      </c>
      <c r="F50" s="65">
        <v>21.75</v>
      </c>
      <c r="G50" s="65">
        <v>29.08</v>
      </c>
      <c r="H50" s="65">
        <v>48.56</v>
      </c>
      <c r="I50" s="65">
        <v>50.79</v>
      </c>
      <c r="J50" s="66">
        <v>85.07</v>
      </c>
      <c r="K50" s="67"/>
      <c r="L50" s="65">
        <v>17.43</v>
      </c>
      <c r="M50" s="65">
        <v>26.87</v>
      </c>
      <c r="N50" s="65">
        <v>33.72</v>
      </c>
      <c r="O50" s="65">
        <v>45.07</v>
      </c>
      <c r="P50" s="65">
        <v>76.239999999999995</v>
      </c>
      <c r="Q50" s="65">
        <v>69.319999999999993</v>
      </c>
      <c r="R50" s="66">
        <v>124.17</v>
      </c>
    </row>
    <row r="51" spans="1:18" x14ac:dyDescent="0.25">
      <c r="A51" s="62">
        <v>64</v>
      </c>
      <c r="B51" s="63">
        <v>68</v>
      </c>
      <c r="C51" s="64"/>
      <c r="D51" s="65">
        <v>12.66</v>
      </c>
      <c r="E51" s="65">
        <v>19.46</v>
      </c>
      <c r="F51" s="65">
        <v>24.25</v>
      </c>
      <c r="G51" s="65">
        <v>32.049999999999997</v>
      </c>
      <c r="H51" s="65">
        <v>53.52</v>
      </c>
      <c r="I51" s="65">
        <v>55.39</v>
      </c>
      <c r="J51" s="66">
        <v>92.78</v>
      </c>
      <c r="K51" s="67"/>
      <c r="L51" s="65">
        <v>19.63</v>
      </c>
      <c r="M51" s="65">
        <v>30.16</v>
      </c>
      <c r="N51" s="65">
        <v>37.58</v>
      </c>
      <c r="O51" s="65">
        <v>49.68</v>
      </c>
      <c r="P51" s="65">
        <v>84.04</v>
      </c>
      <c r="Q51" s="65">
        <v>75.599999999999994</v>
      </c>
      <c r="R51" s="66">
        <v>135.41999999999999</v>
      </c>
    </row>
    <row r="52" spans="1:18" x14ac:dyDescent="0.25">
      <c r="A52" s="62">
        <v>65</v>
      </c>
      <c r="B52" s="63">
        <v>69</v>
      </c>
      <c r="C52" s="64"/>
      <c r="D52" s="65">
        <v>14.24</v>
      </c>
      <c r="E52" s="65">
        <v>21.85</v>
      </c>
      <c r="F52" s="65">
        <v>26.98</v>
      </c>
      <c r="G52" s="65">
        <v>35.26</v>
      </c>
      <c r="H52" s="65">
        <v>58.89</v>
      </c>
      <c r="I52" s="65">
        <v>60.29</v>
      </c>
      <c r="J52" s="66">
        <v>100.98</v>
      </c>
      <c r="K52" s="67"/>
      <c r="L52" s="65">
        <v>22.06</v>
      </c>
      <c r="M52" s="65">
        <v>33.86</v>
      </c>
      <c r="N52" s="65">
        <v>41.81</v>
      </c>
      <c r="O52" s="65">
        <v>54.66</v>
      </c>
      <c r="P52" s="65">
        <v>92.46</v>
      </c>
      <c r="Q52" s="65">
        <v>82.29</v>
      </c>
      <c r="R52" s="66">
        <v>147.4</v>
      </c>
    </row>
    <row r="53" spans="1:18" x14ac:dyDescent="0.25">
      <c r="A53" s="62">
        <v>66</v>
      </c>
      <c r="B53" s="63">
        <v>70</v>
      </c>
      <c r="C53" s="64"/>
      <c r="D53" s="65">
        <v>18.82</v>
      </c>
      <c r="E53" s="65">
        <v>28.29</v>
      </c>
      <c r="F53" s="65">
        <v>34.29</v>
      </c>
      <c r="G53" s="65">
        <v>43.67</v>
      </c>
      <c r="H53" s="65">
        <v>72.930000000000007</v>
      </c>
      <c r="I53" s="65"/>
      <c r="J53" s="66"/>
      <c r="K53" s="67"/>
      <c r="L53" s="65">
        <v>29.17</v>
      </c>
      <c r="M53" s="65">
        <v>43.86</v>
      </c>
      <c r="N53" s="65">
        <v>53.15</v>
      </c>
      <c r="O53" s="65">
        <v>67.69</v>
      </c>
      <c r="P53" s="65">
        <v>114.51</v>
      </c>
      <c r="Q53" s="65"/>
      <c r="R53" s="66"/>
    </row>
    <row r="54" spans="1:18" x14ac:dyDescent="0.25">
      <c r="A54" s="62">
        <v>67</v>
      </c>
      <c r="B54" s="63">
        <v>71</v>
      </c>
      <c r="C54" s="64"/>
      <c r="D54" s="65">
        <v>21.08</v>
      </c>
      <c r="E54" s="65">
        <v>31.67</v>
      </c>
      <c r="F54" s="65">
        <v>37.96</v>
      </c>
      <c r="G54" s="65">
        <v>47.82</v>
      </c>
      <c r="H54" s="65">
        <v>79.86</v>
      </c>
      <c r="I54" s="65"/>
      <c r="J54" s="66"/>
      <c r="K54" s="67"/>
      <c r="L54" s="65">
        <v>32.68</v>
      </c>
      <c r="M54" s="65">
        <v>49.09</v>
      </c>
      <c r="N54" s="65">
        <v>58.84</v>
      </c>
      <c r="O54" s="65">
        <v>74.12</v>
      </c>
      <c r="P54" s="65">
        <v>125.38</v>
      </c>
      <c r="Q54" s="65"/>
      <c r="R54" s="66"/>
    </row>
    <row r="55" spans="1:18" x14ac:dyDescent="0.25">
      <c r="A55" s="62">
        <v>68</v>
      </c>
      <c r="B55" s="63">
        <v>72</v>
      </c>
      <c r="C55" s="64"/>
      <c r="D55" s="65">
        <v>23.65</v>
      </c>
      <c r="E55" s="65">
        <v>35.409999999999997</v>
      </c>
      <c r="F55" s="65">
        <v>41.98</v>
      </c>
      <c r="G55" s="65">
        <v>52.27</v>
      </c>
      <c r="H55" s="65">
        <v>87.29</v>
      </c>
      <c r="I55" s="65"/>
      <c r="J55" s="66"/>
      <c r="K55" s="67"/>
      <c r="L55" s="65">
        <v>36.65</v>
      </c>
      <c r="M55" s="65">
        <v>54.89</v>
      </c>
      <c r="N55" s="65">
        <v>65.069999999999993</v>
      </c>
      <c r="O55" s="65">
        <v>81.02</v>
      </c>
      <c r="P55" s="65">
        <v>137.06</v>
      </c>
      <c r="Q55" s="65"/>
      <c r="R55" s="66"/>
    </row>
    <row r="56" spans="1:18" x14ac:dyDescent="0.25">
      <c r="A56" s="62">
        <v>69</v>
      </c>
      <c r="B56" s="63">
        <v>73</v>
      </c>
      <c r="C56" s="64"/>
      <c r="D56" s="65">
        <v>26.58</v>
      </c>
      <c r="E56" s="65">
        <v>39.549999999999997</v>
      </c>
      <c r="F56" s="65">
        <v>46.39</v>
      </c>
      <c r="G56" s="65">
        <v>57.06</v>
      </c>
      <c r="H56" s="65">
        <v>95.29</v>
      </c>
      <c r="I56" s="65"/>
      <c r="J56" s="66"/>
      <c r="K56" s="67"/>
      <c r="L56" s="65">
        <v>41.2</v>
      </c>
      <c r="M56" s="65">
        <v>61.3</v>
      </c>
      <c r="N56" s="65">
        <v>71.900000000000006</v>
      </c>
      <c r="O56" s="65">
        <v>88.45</v>
      </c>
      <c r="P56" s="65">
        <v>149.62</v>
      </c>
      <c r="Q56" s="65"/>
      <c r="R56" s="66"/>
    </row>
    <row r="57" spans="1:18" x14ac:dyDescent="0.25">
      <c r="A57" s="62">
        <v>70</v>
      </c>
      <c r="B57" s="63">
        <v>74</v>
      </c>
      <c r="C57" s="64"/>
      <c r="D57" s="65">
        <v>29.93</v>
      </c>
      <c r="E57" s="65">
        <v>44.1</v>
      </c>
      <c r="F57" s="65">
        <v>51.2</v>
      </c>
      <c r="G57" s="65">
        <v>62.21</v>
      </c>
      <c r="H57" s="65">
        <v>103.89</v>
      </c>
      <c r="I57" s="65"/>
      <c r="J57" s="66"/>
      <c r="K57" s="67"/>
      <c r="L57" s="65">
        <v>46.39</v>
      </c>
      <c r="M57" s="65">
        <v>68.349999999999994</v>
      </c>
      <c r="N57" s="65">
        <v>79.36</v>
      </c>
      <c r="O57" s="65">
        <v>96.42</v>
      </c>
      <c r="P57" s="65">
        <v>163.1</v>
      </c>
      <c r="Q57" s="65"/>
      <c r="R57" s="66"/>
    </row>
    <row r="58" spans="1:18" x14ac:dyDescent="0.25">
      <c r="A58" s="62">
        <v>71</v>
      </c>
      <c r="B58" s="63">
        <v>75</v>
      </c>
      <c r="C58" s="64"/>
      <c r="D58" s="65">
        <v>36.54</v>
      </c>
      <c r="E58" s="65">
        <v>54</v>
      </c>
      <c r="F58" s="65">
        <v>63.81</v>
      </c>
      <c r="G58" s="65">
        <v>77.52</v>
      </c>
      <c r="H58" s="65">
        <v>123.25</v>
      </c>
      <c r="I58" s="65"/>
      <c r="J58" s="66"/>
      <c r="K58" s="67"/>
      <c r="L58" s="65">
        <v>56.63</v>
      </c>
      <c r="M58" s="65">
        <v>83.7</v>
      </c>
      <c r="N58" s="65">
        <v>98.9</v>
      </c>
      <c r="O58" s="65">
        <v>120.15</v>
      </c>
      <c r="P58" s="65">
        <v>193.32</v>
      </c>
      <c r="Q58" s="65"/>
      <c r="R58" s="66"/>
    </row>
    <row r="59" spans="1:18" x14ac:dyDescent="0.25">
      <c r="A59" s="62">
        <v>72</v>
      </c>
      <c r="B59" s="63"/>
      <c r="C59" s="64"/>
      <c r="D59" s="65">
        <v>60.89</v>
      </c>
      <c r="E59" s="65">
        <v>93.6</v>
      </c>
      <c r="F59" s="65">
        <v>119.66</v>
      </c>
      <c r="G59" s="65">
        <v>148.94999999999999</v>
      </c>
      <c r="H59" s="65">
        <v>236.83</v>
      </c>
      <c r="I59" s="65"/>
      <c r="J59" s="66"/>
      <c r="K59" s="67"/>
      <c r="L59" s="65">
        <v>94.38</v>
      </c>
      <c r="M59" s="65">
        <v>145.07</v>
      </c>
      <c r="N59" s="65">
        <v>185.48</v>
      </c>
      <c r="O59" s="65">
        <v>230.87</v>
      </c>
      <c r="P59" s="65">
        <v>371.48</v>
      </c>
      <c r="Q59" s="65"/>
      <c r="R59" s="66"/>
    </row>
    <row r="60" spans="1:18" x14ac:dyDescent="0.25">
      <c r="A60" s="62">
        <v>73</v>
      </c>
      <c r="B60" s="63"/>
      <c r="C60" s="64"/>
      <c r="D60" s="65">
        <v>68.88</v>
      </c>
      <c r="E60" s="65">
        <v>104.4</v>
      </c>
      <c r="F60" s="65">
        <v>131.85</v>
      </c>
      <c r="G60" s="65">
        <v>162.1</v>
      </c>
      <c r="H60" s="65">
        <v>257.74</v>
      </c>
      <c r="I60" s="65"/>
      <c r="J60" s="66"/>
      <c r="K60" s="67"/>
      <c r="L60" s="65">
        <v>106.76</v>
      </c>
      <c r="M60" s="65">
        <v>161.82</v>
      </c>
      <c r="N60" s="65">
        <v>204.37</v>
      </c>
      <c r="O60" s="65">
        <v>251.25</v>
      </c>
      <c r="P60" s="65">
        <v>404.27</v>
      </c>
      <c r="Q60" s="65"/>
      <c r="R60" s="66"/>
    </row>
    <row r="61" spans="1:18" x14ac:dyDescent="0.25">
      <c r="A61" s="62">
        <v>74</v>
      </c>
      <c r="B61" s="63"/>
      <c r="C61" s="64"/>
      <c r="D61" s="65">
        <v>68.900000000000006</v>
      </c>
      <c r="E61" s="65">
        <v>104.42</v>
      </c>
      <c r="F61" s="65">
        <v>131.87</v>
      </c>
      <c r="G61" s="65">
        <v>162.12</v>
      </c>
      <c r="H61" s="65">
        <v>257.77</v>
      </c>
      <c r="I61" s="65"/>
      <c r="J61" s="66"/>
      <c r="K61" s="67"/>
      <c r="L61" s="65">
        <v>106.79</v>
      </c>
      <c r="M61" s="65">
        <v>161.86000000000001</v>
      </c>
      <c r="N61" s="65">
        <v>204.4</v>
      </c>
      <c r="O61" s="65">
        <v>251.28</v>
      </c>
      <c r="P61" s="65">
        <v>404.32</v>
      </c>
      <c r="Q61" s="65"/>
      <c r="R61" s="66"/>
    </row>
    <row r="62" spans="1:18" ht="11" thickBot="1" x14ac:dyDescent="0.3">
      <c r="A62" s="51">
        <v>75</v>
      </c>
      <c r="B62" s="54"/>
      <c r="C62" s="69"/>
      <c r="D62" s="70">
        <v>82.3</v>
      </c>
      <c r="E62" s="70">
        <v>121.45</v>
      </c>
      <c r="F62" s="70">
        <v>148.15</v>
      </c>
      <c r="G62" s="70">
        <v>177.68</v>
      </c>
      <c r="H62" s="70">
        <v>282.51</v>
      </c>
      <c r="I62" s="70"/>
      <c r="J62" s="71"/>
      <c r="K62" s="72"/>
      <c r="L62" s="70">
        <v>127.57</v>
      </c>
      <c r="M62" s="70">
        <v>188.25</v>
      </c>
      <c r="N62" s="70">
        <v>229.63</v>
      </c>
      <c r="O62" s="70">
        <v>275.41000000000003</v>
      </c>
      <c r="P62" s="70">
        <v>443.14</v>
      </c>
      <c r="Q62" s="70"/>
      <c r="R62" s="71"/>
    </row>
  </sheetData>
  <sheetProtection selectLockedCells="1" selectUnlockedCells="1"/>
  <mergeCells count="7">
    <mergeCell ref="C1:J1"/>
    <mergeCell ref="K1:R1"/>
    <mergeCell ref="A2:B2"/>
    <mergeCell ref="G2:H2"/>
    <mergeCell ref="I2:J2"/>
    <mergeCell ref="O2:P2"/>
    <mergeCell ref="Q2:R2"/>
  </mergeCells>
  <pageMargins left="0.27916666666666667" right="0.19513888888888889" top="0.66666666666666663" bottom="0.66666666666666663" header="0" footer="0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3"/>
  <dimension ref="A1:BN115"/>
  <sheetViews>
    <sheetView topLeftCell="X1" workbookViewId="0">
      <selection activeCell="Q15" sqref="Q15"/>
    </sheetView>
  </sheetViews>
  <sheetFormatPr baseColWidth="10" defaultColWidth="11.453125" defaultRowHeight="10.5" x14ac:dyDescent="0.25"/>
  <cols>
    <col min="1" max="1" width="19" style="15" bestFit="1" customWidth="1"/>
    <col min="2" max="2" width="8.453125" style="15" bestFit="1" customWidth="1"/>
    <col min="3" max="3" width="10.453125" style="15" bestFit="1" customWidth="1"/>
    <col min="4" max="4" width="10.1796875" style="15" bestFit="1" customWidth="1"/>
    <col min="5" max="5" width="7.54296875" style="17" bestFit="1" customWidth="1"/>
    <col min="6" max="7" width="10.453125" style="15" bestFit="1" customWidth="1"/>
    <col min="8" max="8" width="7.81640625" style="15" bestFit="1" customWidth="1"/>
    <col min="9" max="9" width="10" style="15" bestFit="1" customWidth="1"/>
    <col min="10" max="10" width="9.1796875" style="15" bestFit="1" customWidth="1"/>
    <col min="11" max="11" width="12.81640625" style="15" bestFit="1" customWidth="1"/>
    <col min="12" max="12" width="9.1796875" style="15" bestFit="1" customWidth="1"/>
    <col min="13" max="13" width="11.453125" style="15"/>
    <col min="14" max="14" width="8.453125" style="15" bestFit="1" customWidth="1"/>
    <col min="15" max="15" width="10.453125" style="15" bestFit="1" customWidth="1"/>
    <col min="16" max="16" width="9.1796875" style="15" bestFit="1" customWidth="1"/>
    <col min="17" max="17" width="8.453125" style="15" bestFit="1" customWidth="1"/>
    <col min="18" max="19" width="9.1796875" style="15" bestFit="1" customWidth="1"/>
    <col min="20" max="20" width="12.81640625" style="15" bestFit="1" customWidth="1"/>
    <col min="21" max="21" width="9.1796875" style="15" bestFit="1" customWidth="1"/>
    <col min="22" max="22" width="11.453125" style="15"/>
    <col min="23" max="23" width="8.453125" style="15" bestFit="1" customWidth="1"/>
    <col min="24" max="24" width="10.453125" style="15" bestFit="1" customWidth="1"/>
    <col min="25" max="25" width="9.1796875" style="15" bestFit="1" customWidth="1"/>
    <col min="26" max="26" width="8.453125" style="15" bestFit="1" customWidth="1"/>
    <col min="27" max="27" width="9.1796875" style="15" bestFit="1" customWidth="1"/>
    <col min="28" max="28" width="8.453125" style="15" bestFit="1" customWidth="1"/>
    <col min="29" max="29" width="12.81640625" style="15" bestFit="1" customWidth="1"/>
    <col min="30" max="30" width="8.54296875" style="15" hidden="1" customWidth="1"/>
    <col min="31" max="31" width="11.453125" style="15" hidden="1" customWidth="1"/>
    <col min="32" max="32" width="8.453125" style="15" hidden="1" customWidth="1"/>
    <col min="33" max="33" width="10.453125" style="15" hidden="1" customWidth="1"/>
    <col min="34" max="34" width="8.453125" style="15" hidden="1" customWidth="1"/>
    <col min="35" max="35" width="7.453125" style="15" hidden="1" customWidth="1"/>
    <col min="36" max="37" width="8.453125" style="15" hidden="1" customWidth="1"/>
    <col min="38" max="38" width="12.81640625" style="15" hidden="1" customWidth="1"/>
    <col min="39" max="39" width="8.54296875" style="15" hidden="1" customWidth="1"/>
    <col min="40" max="40" width="11.453125" style="15" hidden="1" customWidth="1"/>
    <col min="41" max="41" width="8.453125" style="15" hidden="1" customWidth="1"/>
    <col min="42" max="42" width="10.453125" style="15" hidden="1" customWidth="1"/>
    <col min="43" max="43" width="8.453125" style="15" hidden="1" customWidth="1"/>
    <col min="44" max="44" width="7.453125" style="15" hidden="1" customWidth="1"/>
    <col min="45" max="46" width="8.453125" style="15" hidden="1" customWidth="1"/>
    <col min="47" max="47" width="12.81640625" style="15" hidden="1" customWidth="1"/>
    <col min="48" max="48" width="8.54296875" style="15" hidden="1" customWidth="1"/>
    <col min="49" max="49" width="11.453125" style="15" hidden="1" customWidth="1"/>
    <col min="50" max="50" width="8.453125" style="15" hidden="1" customWidth="1"/>
    <col min="51" max="51" width="10.453125" style="15" hidden="1" customWidth="1"/>
    <col min="52" max="52" width="8.453125" style="15" hidden="1" customWidth="1"/>
    <col min="53" max="53" width="7.453125" style="15" hidden="1" customWidth="1"/>
    <col min="54" max="54" width="8.453125" style="15" hidden="1" customWidth="1"/>
    <col min="55" max="56" width="11.453125" style="15" hidden="1" customWidth="1"/>
    <col min="57" max="66" width="8.54296875" style="15" customWidth="1"/>
    <col min="67" max="16384" width="11.453125" style="15"/>
  </cols>
  <sheetData>
    <row r="1" spans="1:66" x14ac:dyDescent="0.25">
      <c r="B1" s="17" t="s">
        <v>13</v>
      </c>
      <c r="C1" s="17" t="s">
        <v>23</v>
      </c>
      <c r="E1" s="17" t="s">
        <v>24</v>
      </c>
      <c r="F1" s="17">
        <f>IF($C$6=1,VLOOKUP(IF(B2&gt;MAX(TablasLB!$A$4:$A$62),MAX(TablasLB!$A$4:$A$62),B2),datosMasculinoLB,$C$12+$C$6+VLOOKUP(B4,columnaTermino,2,FALSE),FALSE),VLOOKUP(IF(B2&gt;MAX(TablasLB!$B$4:$B$62),MAX(TablasLB!$B$4:$B$62),B2),datosFemeninoLB,$C$12+$C$6+VLOOKUP(B4,columnaTermino,2,FALSE),FALSE))</f>
        <v>1.1599999999999999</v>
      </c>
      <c r="K1" s="27" t="s">
        <v>44</v>
      </c>
      <c r="L1" s="222" t="s">
        <v>45</v>
      </c>
      <c r="M1" s="222"/>
      <c r="N1" s="27" t="s">
        <v>46</v>
      </c>
    </row>
    <row r="2" spans="1:66" x14ac:dyDescent="0.25">
      <c r="A2" s="14" t="s">
        <v>12</v>
      </c>
      <c r="B2" s="16">
        <f>+Datos!M11</f>
        <v>31</v>
      </c>
      <c r="C2" s="16"/>
      <c r="K2" s="28">
        <f>+Calculos!I2</f>
        <v>115.99999999999999</v>
      </c>
      <c r="L2" s="223">
        <f>+Calculos!J2</f>
        <v>0</v>
      </c>
      <c r="M2" s="223"/>
      <c r="N2" s="28">
        <f>+Calculos!L2</f>
        <v>115.99999999999999</v>
      </c>
      <c r="O2" s="15" t="s">
        <v>16</v>
      </c>
    </row>
    <row r="3" spans="1:66" x14ac:dyDescent="0.25">
      <c r="A3" s="14"/>
      <c r="E3" s="17" t="s">
        <v>25</v>
      </c>
      <c r="F3" s="16">
        <f>+Datos!M24</f>
        <v>0</v>
      </c>
      <c r="G3" s="16">
        <f>VLOOKUP(F3,tablaSubnormal,2,FALSE)</f>
        <v>1</v>
      </c>
      <c r="K3" s="29">
        <f>+Calculos!I3</f>
        <v>127.59999999999998</v>
      </c>
      <c r="L3" s="224">
        <f>+Calculos!J3</f>
        <v>0</v>
      </c>
      <c r="M3" s="224"/>
      <c r="N3" s="29">
        <f>+Calculos!L3</f>
        <v>127.59999999999998</v>
      </c>
      <c r="O3" s="15" t="s">
        <v>117</v>
      </c>
    </row>
    <row r="4" spans="1:66" x14ac:dyDescent="0.25">
      <c r="A4" s="14" t="s">
        <v>26</v>
      </c>
      <c r="B4" s="16">
        <f>+Datos!M14</f>
        <v>20</v>
      </c>
      <c r="C4" s="16">
        <f>VLOOKUP(B4,columnaTermino,2,FALSE)</f>
        <v>6</v>
      </c>
      <c r="K4" s="121">
        <f>+Calculos!I4</f>
        <v>121.21999999999997</v>
      </c>
      <c r="L4" s="225">
        <f>+Calculos!J4</f>
        <v>0</v>
      </c>
      <c r="M4" s="225"/>
      <c r="N4" s="121">
        <f>+Calculos!L4</f>
        <v>121.21999999999997</v>
      </c>
      <c r="O4" s="15" t="s">
        <v>143</v>
      </c>
    </row>
    <row r="5" spans="1:66" x14ac:dyDescent="0.25">
      <c r="A5" s="14"/>
    </row>
    <row r="6" spans="1:66" x14ac:dyDescent="0.25">
      <c r="A6" s="14" t="s">
        <v>27</v>
      </c>
      <c r="B6" s="16" t="str">
        <f>+Datos!M16</f>
        <v>Femenino</v>
      </c>
      <c r="C6" s="16">
        <f>VLOOKUP(B6,columnaGenero,2,FALSE)</f>
        <v>0</v>
      </c>
    </row>
    <row r="7" spans="1:66" x14ac:dyDescent="0.25">
      <c r="A7" s="14"/>
      <c r="K7" s="15">
        <v>659</v>
      </c>
      <c r="L7" s="15">
        <v>688.18</v>
      </c>
      <c r="M7" s="15">
        <v>724.40000000000009</v>
      </c>
    </row>
    <row r="8" spans="1:66" x14ac:dyDescent="0.25">
      <c r="A8" s="14" t="s">
        <v>28</v>
      </c>
      <c r="B8" s="16">
        <f>+Datos!M30</f>
        <v>100000</v>
      </c>
      <c r="C8" s="16"/>
      <c r="E8" s="17" t="s">
        <v>29</v>
      </c>
      <c r="F8" s="15">
        <f>LIMMIN</f>
        <v>100000</v>
      </c>
      <c r="K8" s="142">
        <f>+N2</f>
        <v>115.99999999999999</v>
      </c>
      <c r="L8" s="142">
        <f>+N4</f>
        <v>121.21999999999997</v>
      </c>
      <c r="M8" s="142">
        <f>+N3</f>
        <v>127.59999999999998</v>
      </c>
      <c r="R8" s="26"/>
    </row>
    <row r="9" spans="1:66" x14ac:dyDescent="0.25">
      <c r="A9" s="14"/>
      <c r="F9" s="15">
        <f>IF( MIN(MAX(SUMMIN,(ROUNDUP((TARMIN-OTRCC)/F1,0)*1000)),LIMMIN) &lt; LIMMIN, LIMMIN,MIN(MAX(SUMMIN,(ROUNDUP((TARMIN-OTRCC)/F1,0)*1000)),LIMMIN) )</f>
        <v>100000</v>
      </c>
      <c r="K9" s="143">
        <f>+K7-K8</f>
        <v>543</v>
      </c>
      <c r="L9" s="143">
        <f t="shared" ref="L9:M9" si="0">+L7-L8</f>
        <v>566.96</v>
      </c>
      <c r="M9" s="143">
        <f t="shared" si="0"/>
        <v>596.80000000000007</v>
      </c>
    </row>
    <row r="10" spans="1:66" x14ac:dyDescent="0.25">
      <c r="A10" s="14" t="s">
        <v>30</v>
      </c>
      <c r="B10" s="16" t="str">
        <f>+Datos!M18</f>
        <v>No</v>
      </c>
      <c r="C10" s="16">
        <f>IF(OR(B4=20,B4=30),VLOOKUP(B10,columnaLogica,2,FALSE),0)</f>
        <v>0</v>
      </c>
      <c r="L10" s="144">
        <f>+(L9-K9)/K9</f>
        <v>4.4125230202578337E-2</v>
      </c>
      <c r="M10" s="144">
        <f>+(M9-K9)/K9</f>
        <v>9.9079189686924612E-2</v>
      </c>
      <c r="N10" s="26"/>
    </row>
    <row r="11" spans="1:66" x14ac:dyDescent="0.25">
      <c r="A11" s="14"/>
    </row>
    <row r="12" spans="1:66" x14ac:dyDescent="0.25">
      <c r="A12" s="14" t="s">
        <v>31</v>
      </c>
      <c r="B12" s="16" t="str">
        <f>+Datos!M22</f>
        <v>No fumador</v>
      </c>
      <c r="C12" s="16">
        <f>VLOOKUP(B12,columnaFumador,2,FALSE)</f>
        <v>0</v>
      </c>
      <c r="P12" s="26"/>
      <c r="AB12" s="26"/>
      <c r="AK12" s="26"/>
    </row>
    <row r="13" spans="1:66" x14ac:dyDescent="0.25">
      <c r="A13" s="14"/>
    </row>
    <row r="14" spans="1:66" x14ac:dyDescent="0.25">
      <c r="A14" s="14" t="s">
        <v>32</v>
      </c>
      <c r="B14" s="16" t="s">
        <v>91</v>
      </c>
      <c r="C14" s="16"/>
    </row>
    <row r="15" spans="1:66" ht="11" thickBot="1" x14ac:dyDescent="0.3"/>
    <row r="16" spans="1:66" ht="11" thickBot="1" x14ac:dyDescent="0.3">
      <c r="J16" s="226" t="s">
        <v>17</v>
      </c>
      <c r="K16" s="227"/>
      <c r="L16" s="227"/>
      <c r="M16" s="227"/>
      <c r="N16" s="227"/>
      <c r="O16" s="227"/>
      <c r="P16" s="227"/>
      <c r="Q16" s="227"/>
      <c r="R16" s="227"/>
      <c r="S16" s="228"/>
      <c r="T16" s="226" t="s">
        <v>33</v>
      </c>
      <c r="U16" s="227"/>
      <c r="V16" s="227"/>
      <c r="W16" s="227"/>
      <c r="X16" s="227"/>
      <c r="Y16" s="227"/>
      <c r="Z16" s="227"/>
      <c r="AA16" s="227"/>
      <c r="AB16" s="227"/>
      <c r="AC16" s="228"/>
      <c r="AD16" s="226" t="s">
        <v>34</v>
      </c>
      <c r="AE16" s="227"/>
      <c r="AF16" s="227"/>
      <c r="AG16" s="227"/>
      <c r="AH16" s="227"/>
      <c r="AI16" s="227"/>
      <c r="AJ16" s="227"/>
      <c r="AK16" s="227"/>
      <c r="AL16" s="228"/>
      <c r="AM16" s="226" t="s">
        <v>35</v>
      </c>
      <c r="AN16" s="227"/>
      <c r="AO16" s="227"/>
      <c r="AP16" s="227"/>
      <c r="AQ16" s="227"/>
      <c r="AR16" s="227"/>
      <c r="AS16" s="227"/>
      <c r="AT16" s="227"/>
      <c r="AU16" s="228"/>
      <c r="AV16" s="226" t="s">
        <v>36</v>
      </c>
      <c r="AW16" s="227"/>
      <c r="AX16" s="227"/>
      <c r="AY16" s="227"/>
      <c r="AZ16" s="227"/>
      <c r="BA16" s="227"/>
      <c r="BB16" s="227"/>
      <c r="BC16" s="227"/>
      <c r="BD16" s="229"/>
      <c r="BE16" s="226" t="s">
        <v>142</v>
      </c>
      <c r="BF16" s="227"/>
      <c r="BG16" s="227"/>
      <c r="BH16" s="227"/>
      <c r="BI16" s="227"/>
      <c r="BJ16" s="227"/>
      <c r="BK16" s="227"/>
      <c r="BL16" s="227"/>
      <c r="BM16" s="227"/>
      <c r="BN16" s="228"/>
    </row>
    <row r="17" spans="2:66" x14ac:dyDescent="0.25">
      <c r="B17" s="106" t="s">
        <v>37</v>
      </c>
      <c r="C17" s="107" t="s">
        <v>38</v>
      </c>
      <c r="D17" s="107" t="s">
        <v>39</v>
      </c>
      <c r="E17" s="108" t="s">
        <v>26</v>
      </c>
      <c r="F17" s="107" t="s">
        <v>40</v>
      </c>
      <c r="G17" s="109" t="s">
        <v>41</v>
      </c>
      <c r="H17" s="107" t="s">
        <v>42</v>
      </c>
      <c r="I17" s="110" t="s">
        <v>43</v>
      </c>
      <c r="J17" s="99" t="s">
        <v>44</v>
      </c>
      <c r="K17" s="16" t="s">
        <v>45</v>
      </c>
      <c r="L17" s="16" t="s">
        <v>46</v>
      </c>
      <c r="M17" s="16" t="s">
        <v>47</v>
      </c>
      <c r="N17" s="16" t="s">
        <v>48</v>
      </c>
      <c r="O17" s="16" t="s">
        <v>49</v>
      </c>
      <c r="P17" s="16" t="s">
        <v>50</v>
      </c>
      <c r="Q17" s="16" t="s">
        <v>19</v>
      </c>
      <c r="R17" s="16" t="s">
        <v>51</v>
      </c>
      <c r="S17" s="100" t="s">
        <v>14</v>
      </c>
      <c r="T17" s="99" t="s">
        <v>44</v>
      </c>
      <c r="U17" s="16" t="s">
        <v>45</v>
      </c>
      <c r="V17" s="16" t="s">
        <v>46</v>
      </c>
      <c r="W17" s="16" t="s">
        <v>47</v>
      </c>
      <c r="X17" s="16" t="s">
        <v>48</v>
      </c>
      <c r="Y17" s="16" t="s">
        <v>49</v>
      </c>
      <c r="Z17" s="16" t="s">
        <v>50</v>
      </c>
      <c r="AA17" s="16" t="s">
        <v>19</v>
      </c>
      <c r="AB17" s="16" t="s">
        <v>51</v>
      </c>
      <c r="AC17" s="100" t="s">
        <v>52</v>
      </c>
      <c r="AD17" s="99" t="s">
        <v>44</v>
      </c>
      <c r="AE17" s="16" t="s">
        <v>45</v>
      </c>
      <c r="AF17" s="16" t="s">
        <v>46</v>
      </c>
      <c r="AG17" s="16" t="s">
        <v>47</v>
      </c>
      <c r="AH17" s="16" t="s">
        <v>48</v>
      </c>
      <c r="AI17" s="16" t="s">
        <v>50</v>
      </c>
      <c r="AJ17" s="16" t="s">
        <v>19</v>
      </c>
      <c r="AK17" s="16" t="s">
        <v>51</v>
      </c>
      <c r="AL17" s="100" t="s">
        <v>14</v>
      </c>
      <c r="AM17" s="99" t="s">
        <v>44</v>
      </c>
      <c r="AN17" s="16" t="s">
        <v>45</v>
      </c>
      <c r="AO17" s="16" t="s">
        <v>46</v>
      </c>
      <c r="AP17" s="16" t="s">
        <v>47</v>
      </c>
      <c r="AQ17" s="16" t="s">
        <v>48</v>
      </c>
      <c r="AR17" s="16" t="s">
        <v>50</v>
      </c>
      <c r="AS17" s="16" t="s">
        <v>19</v>
      </c>
      <c r="AT17" s="16" t="s">
        <v>51</v>
      </c>
      <c r="AU17" s="100" t="s">
        <v>14</v>
      </c>
      <c r="AV17" s="99" t="s">
        <v>44</v>
      </c>
      <c r="AW17" s="16" t="s">
        <v>45</v>
      </c>
      <c r="AX17" s="16" t="s">
        <v>46</v>
      </c>
      <c r="AY17" s="16" t="s">
        <v>47</v>
      </c>
      <c r="AZ17" s="16" t="s">
        <v>48</v>
      </c>
      <c r="BA17" s="16" t="s">
        <v>50</v>
      </c>
      <c r="BB17" s="16" t="s">
        <v>19</v>
      </c>
      <c r="BC17" s="16" t="s">
        <v>51</v>
      </c>
      <c r="BD17" s="118" t="s">
        <v>14</v>
      </c>
      <c r="BE17" s="99" t="s">
        <v>44</v>
      </c>
      <c r="BF17" s="16" t="s">
        <v>45</v>
      </c>
      <c r="BG17" s="16" t="s">
        <v>46</v>
      </c>
      <c r="BH17" s="16" t="s">
        <v>47</v>
      </c>
      <c r="BI17" s="16" t="s">
        <v>48</v>
      </c>
      <c r="BJ17" s="16" t="s">
        <v>49</v>
      </c>
      <c r="BK17" s="16" t="s">
        <v>50</v>
      </c>
      <c r="BL17" s="16" t="s">
        <v>19</v>
      </c>
      <c r="BM17" s="16" t="s">
        <v>51</v>
      </c>
      <c r="BN17" s="100" t="s">
        <v>14</v>
      </c>
    </row>
    <row r="18" spans="2:66" x14ac:dyDescent="0.25">
      <c r="B18" s="99">
        <v>1</v>
      </c>
      <c r="C18" s="16">
        <f>B2+B18</f>
        <v>32</v>
      </c>
      <c r="D18" s="16">
        <f>IF($B18="","",IF($B18&gt;EDADMAX-B$2,0,B$2+B$4*INT(($B18-1)/B$4)))</f>
        <v>31</v>
      </c>
      <c r="E18" s="18">
        <f t="shared" ref="E18:E49" si="1">IF($B18="","",  VLOOKUP(IF(EDADMAX-D18&gt;=B$4,B$4,EDADMAX-D18),columnaCorrecion,2,FALSE) )</f>
        <v>20</v>
      </c>
      <c r="F18" s="16">
        <f>IF($B18="","",IF($C$6=1,VLOOKUP(IF(D18&gt;MAX(TablasLB!$A$4:$A$62),MAX(TablasLB!$A$4:$A$62),D18),datosMasculinoLB,$C$12+$C$6+VLOOKUP(E18,columnaTermino,2,FALSE),FALSE),VLOOKUP(IF(D18&gt;MAX(TablasLB!$B$4:$B$62),MAX(TablasLB!$B$4:$B$62),D18),datosFemeninoLB,$C$12+$C$6+VLOOKUP(E18,columnaTermino,2,FALSE),FALSE)))</f>
        <v>1.1599999999999999</v>
      </c>
      <c r="G18" s="19">
        <f>IF($B18="","",IF(OR(E18=20,E18=30),IF($C$6=1,VLOOKUP(IF(D18&gt;MAX(TablasLB!$A$4:$A$62),MAX(TablasLB!$A$4:$A$62),D18),datosMasculinoLB,$C$12+$C$6+$C$10+VLOOKUP(E18,columnaTermino,2,FALSE),FALSE),VLOOKUP(IF(D18&gt;MAX(TablasLB!$B$4:$B$62),MAX(TablasLB!$B$4:$B$62),D18),datosFemeninoLB,$C$12+$C$6+$C$10+VLOOKUP(E18,columnaTermino,2,FALSE),FALSE)),F18))</f>
        <v>1.1599999999999999</v>
      </c>
      <c r="H18" s="16">
        <f>IF($B18="","",G18-F18)</f>
        <v>0</v>
      </c>
      <c r="I18" s="111">
        <f>IF($B18="","",H18+F18*$G$3)</f>
        <v>1.1599999999999999</v>
      </c>
      <c r="J18" s="21">
        <f>IF($B18="","",($B$8/1000)*F18)</f>
        <v>115.99999999999999</v>
      </c>
      <c r="K18" s="22">
        <f>IF(B18="","",($B$8/1000)*H18)</f>
        <v>0</v>
      </c>
      <c r="L18" s="22">
        <f>IF(B18="","",J18*$G$3+K18)</f>
        <v>115.99999999999999</v>
      </c>
      <c r="M18" s="22">
        <f t="shared" ref="M18:M49" si="2">IF($B18="","",L18*SUPBAN)</f>
        <v>4.0599999999999996</v>
      </c>
      <c r="N18" s="22">
        <f t="shared" ref="N18:N49" si="3">IF($B18="","",L18*SEGCAM)</f>
        <v>0.57999999999999996</v>
      </c>
      <c r="O18" s="22">
        <f t="shared" ref="O18:O49" si="4">IF($B18="","",OTRCC)</f>
        <v>75</v>
      </c>
      <c r="P18" s="22" t="e">
        <f>+IF(Datos!#REF!=Listas!$AB$2,Listas!$AC$2,Listas!$AC$3)</f>
        <v>#REF!</v>
      </c>
      <c r="Q18" s="22" t="e">
        <f t="shared" ref="Q18:Q81" si="5">IF($B18="","",L18+M18+N18+O18+P18)</f>
        <v>#REF!</v>
      </c>
      <c r="R18" s="22" t="e">
        <f t="shared" ref="R18:R49" si="6">IF($B18="","",Q18*IVA)</f>
        <v>#REF!</v>
      </c>
      <c r="S18" s="23" t="e">
        <f t="shared" ref="S18:S81" si="7">IF($B18="","",R18+Q18)</f>
        <v>#REF!</v>
      </c>
      <c r="T18" s="21">
        <f>IF($B18="","",(J18+J18*ENCDIF))</f>
        <v>127.59999999999998</v>
      </c>
      <c r="U18" s="22">
        <f>IF($B18="","",(K18+K18*ENCDIF))</f>
        <v>0</v>
      </c>
      <c r="V18" s="22">
        <f>IF(B18="","",T18*$G$3+U18)</f>
        <v>127.59999999999998</v>
      </c>
      <c r="W18" s="22">
        <f>IF($B18="","",V18*SUPBAN)</f>
        <v>4.4659999999999993</v>
      </c>
      <c r="X18" s="22">
        <f>IF($B18="","",V18*SEGCAM)</f>
        <v>0.6379999999999999</v>
      </c>
      <c r="Y18" s="22">
        <f t="shared" ref="Y18:Y49" si="8">IF($B18="","",OTRCD)</f>
        <v>82</v>
      </c>
      <c r="Z18" s="22" t="e">
        <f>+IF(Datos!#REF!=Listas!$AB$2,Listas!$AC$2,Listas!$AC$3)</f>
        <v>#REF!</v>
      </c>
      <c r="AA18" s="22" t="e">
        <f>IF($B18="","",V18+W18+X18+Y18+Z18)</f>
        <v>#REF!</v>
      </c>
      <c r="AB18" s="22" t="e">
        <f t="shared" ref="AB18:AB49" si="9">IF($B18="","",AA18*IVA)</f>
        <v>#REF!</v>
      </c>
      <c r="AC18" s="23" t="e">
        <f>IF($B18="","",AB18+AA18)</f>
        <v>#REF!</v>
      </c>
      <c r="AD18" s="21">
        <f t="shared" ref="AD18:AI49" si="10">IF($B18="","",T18/12)</f>
        <v>10.633333333333331</v>
      </c>
      <c r="AE18" s="22">
        <f t="shared" si="10"/>
        <v>0</v>
      </c>
      <c r="AF18" s="22">
        <f t="shared" si="10"/>
        <v>10.633333333333331</v>
      </c>
      <c r="AG18" s="22">
        <f t="shared" si="10"/>
        <v>0.37216666666666659</v>
      </c>
      <c r="AH18" s="22">
        <f t="shared" si="10"/>
        <v>5.3166666666666661E-2</v>
      </c>
      <c r="AI18" s="22">
        <f t="shared" si="10"/>
        <v>6.833333333333333</v>
      </c>
      <c r="AJ18" s="22" t="e">
        <f t="shared" ref="AJ18:AL49" si="11">IF($B18="","",AA18/12)</f>
        <v>#REF!</v>
      </c>
      <c r="AK18" s="22" t="e">
        <f t="shared" si="11"/>
        <v>#REF!</v>
      </c>
      <c r="AL18" s="23" t="e">
        <f t="shared" si="11"/>
        <v>#REF!</v>
      </c>
      <c r="AM18" s="21">
        <f t="shared" ref="AM18:AR49" si="12">IF($B18="","",T18/6)</f>
        <v>21.266666666666662</v>
      </c>
      <c r="AN18" s="22">
        <f t="shared" si="12"/>
        <v>0</v>
      </c>
      <c r="AO18" s="22">
        <f t="shared" si="12"/>
        <v>21.266666666666662</v>
      </c>
      <c r="AP18" s="22">
        <f t="shared" si="12"/>
        <v>0.74433333333333318</v>
      </c>
      <c r="AQ18" s="22">
        <f t="shared" si="12"/>
        <v>0.10633333333333332</v>
      </c>
      <c r="AR18" s="22">
        <f t="shared" si="12"/>
        <v>13.666666666666666</v>
      </c>
      <c r="AS18" s="22" t="e">
        <f t="shared" ref="AS18:AU49" si="13">IF($B18="","",AA18/6)</f>
        <v>#REF!</v>
      </c>
      <c r="AT18" s="22" t="e">
        <f t="shared" si="13"/>
        <v>#REF!</v>
      </c>
      <c r="AU18" s="23" t="e">
        <f t="shared" si="13"/>
        <v>#REF!</v>
      </c>
      <c r="AV18" s="21">
        <f>IF($B18="","",T18/3)</f>
        <v>42.533333333333324</v>
      </c>
      <c r="AW18" s="22">
        <f t="shared" ref="AV18:BA49" si="14">IF($B18="","",U18/3)</f>
        <v>0</v>
      </c>
      <c r="AX18" s="22">
        <f t="shared" si="14"/>
        <v>42.533333333333324</v>
      </c>
      <c r="AY18" s="22">
        <f t="shared" si="14"/>
        <v>1.4886666666666664</v>
      </c>
      <c r="AZ18" s="22">
        <f t="shared" si="14"/>
        <v>0.21266666666666664</v>
      </c>
      <c r="BA18" s="16">
        <f t="shared" si="14"/>
        <v>27.333333333333332</v>
      </c>
      <c r="BB18" s="16" t="e">
        <f t="shared" ref="BB18:BD49" si="15">IF($B18="","",AA18/3)</f>
        <v>#REF!</v>
      </c>
      <c r="BC18" s="16" t="e">
        <f t="shared" si="15"/>
        <v>#REF!</v>
      </c>
      <c r="BD18" s="118" t="e">
        <f t="shared" si="15"/>
        <v>#REF!</v>
      </c>
      <c r="BE18" s="99">
        <f>IF($B18="","",(T18*(1-ENCDIFESP)))</f>
        <v>121.21999999999997</v>
      </c>
      <c r="BF18" s="16">
        <f>IF($B18="","",(U18*(1-ENCDIFESP)))</f>
        <v>0</v>
      </c>
      <c r="BG18" s="16">
        <f>IF(B18="","",BE18*$G$3+BF18)</f>
        <v>121.21999999999997</v>
      </c>
      <c r="BH18" s="16">
        <f>IF($B18="","",BG18*SUPBAN)</f>
        <v>4.2426999999999992</v>
      </c>
      <c r="BI18" s="16">
        <f>IF($B18="","",BG18*SEGCAM)</f>
        <v>0.60609999999999986</v>
      </c>
      <c r="BJ18" s="16">
        <f t="shared" ref="BJ18:BJ49" si="16">IF($B18="","",OTRDIFESP)</f>
        <v>77.900000000000006</v>
      </c>
      <c r="BK18" s="16" t="e">
        <f>+IF(Datos!#REF!=Listas!$AB$2,Listas!$AC$2,Listas!$AC$3)</f>
        <v>#REF!</v>
      </c>
      <c r="BL18" s="16" t="e">
        <f>IF($B18="","",BG18+BH18+BI18+BJ18+BK18)</f>
        <v>#REF!</v>
      </c>
      <c r="BM18" s="16" t="e">
        <f t="shared" ref="BM18:BM49" si="17">IF($B18="","",BL18*IVA)</f>
        <v>#REF!</v>
      </c>
      <c r="BN18" s="100" t="e">
        <f>IF($B18="","",BM18+BL18)</f>
        <v>#REF!</v>
      </c>
    </row>
    <row r="19" spans="2:66" x14ac:dyDescent="0.25">
      <c r="B19" s="99">
        <f xml:space="preserve"> IF(C18&lt;&gt;"", IF( (C18+1)&gt;EDADMAX, "",CalculosLB!$B18+1 ),"")</f>
        <v>2</v>
      </c>
      <c r="C19" s="16">
        <f t="shared" ref="C19:C50" si="18" xml:space="preserve"> IF(C18&lt;&gt;"", IF(C18+1&gt;EDADMAX,"",C18+1),"")</f>
        <v>33</v>
      </c>
      <c r="D19" s="16">
        <f t="shared" ref="D19:D50" si="19">IF(B19="","",IF(B19&gt;EDADMAX-B$2,0,B$2+B$4*INT((B19-1)/B$4)))</f>
        <v>31</v>
      </c>
      <c r="E19" s="18">
        <f t="shared" si="1"/>
        <v>20</v>
      </c>
      <c r="F19" s="16">
        <f>IF($B19="","",IF($C$6=1,VLOOKUP(IF(D19&gt;MAX(TablasLB!$A$4:$A$62),MAX(TablasLB!$A$4:$A$62),D19),datosMasculinoLB,$C$12+$C$6+VLOOKUP(E19,columnaTermino,2,FALSE),FALSE),VLOOKUP(IF(D19&gt;MAX(TablasLB!$B$4:$B$62),MAX(TablasLB!$B$4:$B$62),D19),datosFemeninoLB,$C$12+$C$6+VLOOKUP(E19,columnaTermino,2,FALSE),FALSE)))</f>
        <v>1.1599999999999999</v>
      </c>
      <c r="G19" s="19">
        <f>IF($B19="","",IF(OR(E19=20,E19=30),IF($C$6=1,VLOOKUP(IF(D19&gt;MAX(TablasLB!$A$4:$A$62),MAX(TablasLB!$A$4:$A$62),D19),datosMasculinoLB,$C$12+$C$6+$C$10+VLOOKUP(E19,columnaTermino,2,FALSE),FALSE),VLOOKUP(IF(D19&gt;MAX(TablasLB!$B$4:$B$62),MAX(TablasLB!$B$4:$B$62),D19),datosFemeninoLB,$C$12+$C$6+$C$10+VLOOKUP(E19,columnaTermino,2,FALSE),FALSE)),F19))</f>
        <v>1.1599999999999999</v>
      </c>
      <c r="H19" s="16">
        <f t="shared" ref="H19:H81" si="20">IF($B19="","",G19-F19)</f>
        <v>0</v>
      </c>
      <c r="I19" s="111">
        <f t="shared" ref="I19:I81" si="21">IF($B19="","",H19+F19*$G$3)</f>
        <v>1.1599999999999999</v>
      </c>
      <c r="J19" s="21">
        <f>IF($B19="","",($B$8/1000)*F19)</f>
        <v>115.99999999999999</v>
      </c>
      <c r="K19" s="22">
        <f t="shared" ref="K19:K81" si="22">IF(B19="","",($B$8/1000)*H19)</f>
        <v>0</v>
      </c>
      <c r="L19" s="22">
        <f>IF(B19="","",J19*$G$3+K19)</f>
        <v>115.99999999999999</v>
      </c>
      <c r="M19" s="22">
        <f>IF($B19="","",L19*SUPBAN)</f>
        <v>4.0599999999999996</v>
      </c>
      <c r="N19" s="22">
        <f>IF($B19="","",L19*SEGCAM)</f>
        <v>0.57999999999999996</v>
      </c>
      <c r="O19" s="22">
        <f t="shared" si="4"/>
        <v>75</v>
      </c>
      <c r="P19" s="22" t="e">
        <f>+IF(Datos!#REF!=Listas!$AB$2,Listas!$AC$2,Listas!$AC$3)</f>
        <v>#REF!</v>
      </c>
      <c r="Q19" s="22" t="e">
        <f t="shared" si="5"/>
        <v>#REF!</v>
      </c>
      <c r="R19" s="22" t="e">
        <f t="shared" si="6"/>
        <v>#REF!</v>
      </c>
      <c r="S19" s="23" t="e">
        <f t="shared" si="7"/>
        <v>#REF!</v>
      </c>
      <c r="T19" s="21">
        <f t="shared" ref="T19:T49" si="23">IF($B19="","",(J19+J19*ENCDIF))</f>
        <v>127.59999999999998</v>
      </c>
      <c r="U19" s="22">
        <f t="shared" ref="U19:U49" si="24">IF($B19="","",(K19+K19*ENCDIF))</f>
        <v>0</v>
      </c>
      <c r="V19" s="22">
        <f t="shared" ref="V19:V81" si="25">IF(B19="","",T19*$G$3+U19)</f>
        <v>127.59999999999998</v>
      </c>
      <c r="W19" s="22">
        <f t="shared" ref="W19:W49" si="26">IF($B19="","",V19*SUPBAN)</f>
        <v>4.4659999999999993</v>
      </c>
      <c r="X19" s="22">
        <f t="shared" ref="X19:X49" si="27">IF($B19="","",V19*SEGCAM)</f>
        <v>0.6379999999999999</v>
      </c>
      <c r="Y19" s="22">
        <f t="shared" si="8"/>
        <v>82</v>
      </c>
      <c r="Z19" s="22" t="e">
        <f>+IF(Datos!#REF!=Listas!$AB$2,Listas!$AC$2,Listas!$AC$3)</f>
        <v>#REF!</v>
      </c>
      <c r="AA19" s="22" t="e">
        <f t="shared" ref="AA19:AA82" si="28">IF($B19="","",V19+W19+X19+Y19+Z19)</f>
        <v>#REF!</v>
      </c>
      <c r="AB19" s="22" t="e">
        <f t="shared" si="9"/>
        <v>#REF!</v>
      </c>
      <c r="AC19" s="23" t="e">
        <f t="shared" ref="AC19:AC81" si="29">IF($B19="","",AB19+AA19)</f>
        <v>#REF!</v>
      </c>
      <c r="AD19" s="21">
        <f t="shared" si="10"/>
        <v>10.633333333333331</v>
      </c>
      <c r="AE19" s="22">
        <f t="shared" si="10"/>
        <v>0</v>
      </c>
      <c r="AF19" s="22">
        <f t="shared" si="10"/>
        <v>10.633333333333331</v>
      </c>
      <c r="AG19" s="22">
        <f t="shared" si="10"/>
        <v>0.37216666666666659</v>
      </c>
      <c r="AH19" s="22">
        <f t="shared" si="10"/>
        <v>5.3166666666666661E-2</v>
      </c>
      <c r="AI19" s="22">
        <f t="shared" si="10"/>
        <v>6.833333333333333</v>
      </c>
      <c r="AJ19" s="22" t="e">
        <f t="shared" si="11"/>
        <v>#REF!</v>
      </c>
      <c r="AK19" s="22" t="e">
        <f t="shared" si="11"/>
        <v>#REF!</v>
      </c>
      <c r="AL19" s="23" t="e">
        <f t="shared" si="11"/>
        <v>#REF!</v>
      </c>
      <c r="AM19" s="21">
        <f t="shared" si="12"/>
        <v>21.266666666666662</v>
      </c>
      <c r="AN19" s="22">
        <f t="shared" si="12"/>
        <v>0</v>
      </c>
      <c r="AO19" s="22">
        <f t="shared" si="12"/>
        <v>21.266666666666662</v>
      </c>
      <c r="AP19" s="22">
        <f t="shared" si="12"/>
        <v>0.74433333333333318</v>
      </c>
      <c r="AQ19" s="22">
        <f t="shared" si="12"/>
        <v>0.10633333333333332</v>
      </c>
      <c r="AR19" s="22">
        <f t="shared" si="12"/>
        <v>13.666666666666666</v>
      </c>
      <c r="AS19" s="22" t="e">
        <f t="shared" si="13"/>
        <v>#REF!</v>
      </c>
      <c r="AT19" s="22" t="e">
        <f t="shared" si="13"/>
        <v>#REF!</v>
      </c>
      <c r="AU19" s="23" t="e">
        <f t="shared" si="13"/>
        <v>#REF!</v>
      </c>
      <c r="AV19" s="21">
        <f t="shared" si="14"/>
        <v>42.533333333333324</v>
      </c>
      <c r="AW19" s="22">
        <f t="shared" si="14"/>
        <v>0</v>
      </c>
      <c r="AX19" s="22">
        <f t="shared" si="14"/>
        <v>42.533333333333324</v>
      </c>
      <c r="AY19" s="22">
        <f t="shared" si="14"/>
        <v>1.4886666666666664</v>
      </c>
      <c r="AZ19" s="22">
        <f t="shared" si="14"/>
        <v>0.21266666666666664</v>
      </c>
      <c r="BA19" s="16">
        <f t="shared" si="14"/>
        <v>27.333333333333332</v>
      </c>
      <c r="BB19" s="16" t="e">
        <f t="shared" si="15"/>
        <v>#REF!</v>
      </c>
      <c r="BC19" s="16" t="e">
        <f t="shared" si="15"/>
        <v>#REF!</v>
      </c>
      <c r="BD19" s="118" t="e">
        <f t="shared" si="15"/>
        <v>#REF!</v>
      </c>
      <c r="BE19" s="99">
        <f t="shared" ref="BE19:BE50" si="30">IF($B19="","",(T19*(1-ENCDIFESP)))</f>
        <v>121.21999999999997</v>
      </c>
      <c r="BF19" s="16">
        <f t="shared" ref="BF19:BF49" si="31">IF($B19="","",(U19*(1-ENCDIFESP)))</f>
        <v>0</v>
      </c>
      <c r="BG19" s="16">
        <f t="shared" ref="BG19:BG82" si="32">IF(B19="","",BE19*$G$3+BF19)</f>
        <v>121.21999999999997</v>
      </c>
      <c r="BH19" s="16">
        <f t="shared" ref="BH19:BH49" si="33">IF($B19="","",BG19*SUPBAN)</f>
        <v>4.2426999999999992</v>
      </c>
      <c r="BI19" s="16">
        <f t="shared" ref="BI19:BI49" si="34">IF($B19="","",BG19*SEGCAM)</f>
        <v>0.60609999999999986</v>
      </c>
      <c r="BJ19" s="16">
        <f t="shared" si="16"/>
        <v>77.900000000000006</v>
      </c>
      <c r="BK19" s="16" t="e">
        <f>+IF(Datos!#REF!=Listas!$AB$2,Listas!$AC$2,Listas!$AC$3)</f>
        <v>#REF!</v>
      </c>
      <c r="BL19" s="16" t="e">
        <f t="shared" ref="BL19:BL82" si="35">IF($B19="","",BG19+BH19+BI19+BJ19+BK19)</f>
        <v>#REF!</v>
      </c>
      <c r="BM19" s="16" t="e">
        <f t="shared" si="17"/>
        <v>#REF!</v>
      </c>
      <c r="BN19" s="100" t="e">
        <f t="shared" ref="BN19:BN82" si="36">IF($B19="","",BM19+BL19)</f>
        <v>#REF!</v>
      </c>
    </row>
    <row r="20" spans="2:66" x14ac:dyDescent="0.25">
      <c r="B20" s="99">
        <f xml:space="preserve"> IF(C19&lt;&gt;"", IF( (C19+1)&gt;EDADMAX, "",CalculosLB!B19+1 ),"")</f>
        <v>3</v>
      </c>
      <c r="C20" s="16">
        <f t="shared" si="18"/>
        <v>34</v>
      </c>
      <c r="D20" s="16">
        <f t="shared" si="19"/>
        <v>31</v>
      </c>
      <c r="E20" s="18">
        <f t="shared" si="1"/>
        <v>20</v>
      </c>
      <c r="F20" s="16">
        <f>IF($B20="","",IF($C$6=1,VLOOKUP(IF(D20&gt;MAX(TablasLB!$A$4:$A$62),MAX(TablasLB!$A$4:$A$62),D20),datosMasculinoLB,$C$12+$C$6+VLOOKUP(E20,columnaTermino,2,FALSE),FALSE),VLOOKUP(IF(D20&gt;MAX(TablasLB!$B$4:$B$62),MAX(TablasLB!$B$4:$B$62),D20),datosFemeninoLB,$C$12+$C$6+VLOOKUP(E20,columnaTermino,2,FALSE),FALSE)))</f>
        <v>1.1599999999999999</v>
      </c>
      <c r="G20" s="19">
        <f>IF($B20="","",IF(OR(E20=20,E20=30),IF($C$6=1,VLOOKUP(IF(D20&gt;MAX(TablasLB!$A$4:$A$62),MAX(TablasLB!$A$4:$A$62),D20),datosMasculinoLB,$C$12+$C$6+$C$10+VLOOKUP(E20,columnaTermino,2,FALSE),FALSE),VLOOKUP(IF(D20&gt;MAX(TablasLB!$B$4:$B$62),MAX(TablasLB!$B$4:$B$62),D20),datosFemeninoLB,$C$12+$C$6+$C$10+VLOOKUP(E20,columnaTermino,2,FALSE),FALSE)),F20))</f>
        <v>1.1599999999999999</v>
      </c>
      <c r="H20" s="16">
        <f t="shared" si="20"/>
        <v>0</v>
      </c>
      <c r="I20" s="111">
        <f t="shared" si="21"/>
        <v>1.1599999999999999</v>
      </c>
      <c r="J20" s="21">
        <f t="shared" ref="J20:J81" si="37">IF($B20="","",($B$8/1000)*F20)</f>
        <v>115.99999999999999</v>
      </c>
      <c r="K20" s="22">
        <f t="shared" si="22"/>
        <v>0</v>
      </c>
      <c r="L20" s="22">
        <f t="shared" ref="L20:L81" si="38">IF(B20="","",J20*$G$3+K20)</f>
        <v>115.99999999999999</v>
      </c>
      <c r="M20" s="22">
        <f t="shared" si="2"/>
        <v>4.0599999999999996</v>
      </c>
      <c r="N20" s="22">
        <f t="shared" si="3"/>
        <v>0.57999999999999996</v>
      </c>
      <c r="O20" s="22">
        <f t="shared" si="4"/>
        <v>75</v>
      </c>
      <c r="P20" s="22" t="e">
        <f>+IF(Datos!#REF!=Listas!$AB$2,Listas!$AC$2,Listas!$AC$3)</f>
        <v>#REF!</v>
      </c>
      <c r="Q20" s="22" t="e">
        <f t="shared" si="5"/>
        <v>#REF!</v>
      </c>
      <c r="R20" s="22" t="e">
        <f t="shared" si="6"/>
        <v>#REF!</v>
      </c>
      <c r="S20" s="23" t="e">
        <f t="shared" si="7"/>
        <v>#REF!</v>
      </c>
      <c r="T20" s="21">
        <f t="shared" si="23"/>
        <v>127.59999999999998</v>
      </c>
      <c r="U20" s="22">
        <f t="shared" si="24"/>
        <v>0</v>
      </c>
      <c r="V20" s="22">
        <f t="shared" si="25"/>
        <v>127.59999999999998</v>
      </c>
      <c r="W20" s="22">
        <f t="shared" si="26"/>
        <v>4.4659999999999993</v>
      </c>
      <c r="X20" s="22">
        <f t="shared" si="27"/>
        <v>0.6379999999999999</v>
      </c>
      <c r="Y20" s="22">
        <f t="shared" si="8"/>
        <v>82</v>
      </c>
      <c r="Z20" s="22" t="e">
        <f>+IF(Datos!#REF!=Listas!$AB$2,Listas!$AC$2,Listas!$AC$3)</f>
        <v>#REF!</v>
      </c>
      <c r="AA20" s="22" t="e">
        <f t="shared" si="28"/>
        <v>#REF!</v>
      </c>
      <c r="AB20" s="22" t="e">
        <f t="shared" si="9"/>
        <v>#REF!</v>
      </c>
      <c r="AC20" s="23" t="e">
        <f t="shared" si="29"/>
        <v>#REF!</v>
      </c>
      <c r="AD20" s="21">
        <f t="shared" si="10"/>
        <v>10.633333333333331</v>
      </c>
      <c r="AE20" s="22">
        <f t="shared" si="10"/>
        <v>0</v>
      </c>
      <c r="AF20" s="22">
        <f t="shared" si="10"/>
        <v>10.633333333333331</v>
      </c>
      <c r="AG20" s="22">
        <f t="shared" si="10"/>
        <v>0.37216666666666659</v>
      </c>
      <c r="AH20" s="22">
        <f t="shared" si="10"/>
        <v>5.3166666666666661E-2</v>
      </c>
      <c r="AI20" s="22">
        <f t="shared" si="10"/>
        <v>6.833333333333333</v>
      </c>
      <c r="AJ20" s="22" t="e">
        <f t="shared" si="11"/>
        <v>#REF!</v>
      </c>
      <c r="AK20" s="22" t="e">
        <f t="shared" si="11"/>
        <v>#REF!</v>
      </c>
      <c r="AL20" s="23" t="e">
        <f t="shared" si="11"/>
        <v>#REF!</v>
      </c>
      <c r="AM20" s="21">
        <f t="shared" si="12"/>
        <v>21.266666666666662</v>
      </c>
      <c r="AN20" s="22">
        <f t="shared" si="12"/>
        <v>0</v>
      </c>
      <c r="AO20" s="22">
        <f t="shared" si="12"/>
        <v>21.266666666666662</v>
      </c>
      <c r="AP20" s="22">
        <f t="shared" si="12"/>
        <v>0.74433333333333318</v>
      </c>
      <c r="AQ20" s="22">
        <f t="shared" si="12"/>
        <v>0.10633333333333332</v>
      </c>
      <c r="AR20" s="22">
        <f t="shared" si="12"/>
        <v>13.666666666666666</v>
      </c>
      <c r="AS20" s="22" t="e">
        <f t="shared" si="13"/>
        <v>#REF!</v>
      </c>
      <c r="AT20" s="22" t="e">
        <f t="shared" si="13"/>
        <v>#REF!</v>
      </c>
      <c r="AU20" s="23" t="e">
        <f t="shared" si="13"/>
        <v>#REF!</v>
      </c>
      <c r="AV20" s="21">
        <f t="shared" si="14"/>
        <v>42.533333333333324</v>
      </c>
      <c r="AW20" s="22">
        <f t="shared" si="14"/>
        <v>0</v>
      </c>
      <c r="AX20" s="22">
        <f t="shared" si="14"/>
        <v>42.533333333333324</v>
      </c>
      <c r="AY20" s="22">
        <f t="shared" si="14"/>
        <v>1.4886666666666664</v>
      </c>
      <c r="AZ20" s="22">
        <f t="shared" si="14"/>
        <v>0.21266666666666664</v>
      </c>
      <c r="BA20" s="16">
        <f t="shared" si="14"/>
        <v>27.333333333333332</v>
      </c>
      <c r="BB20" s="16" t="e">
        <f t="shared" si="15"/>
        <v>#REF!</v>
      </c>
      <c r="BC20" s="16" t="e">
        <f t="shared" si="15"/>
        <v>#REF!</v>
      </c>
      <c r="BD20" s="118" t="e">
        <f t="shared" si="15"/>
        <v>#REF!</v>
      </c>
      <c r="BE20" s="99">
        <f t="shared" si="30"/>
        <v>121.21999999999997</v>
      </c>
      <c r="BF20" s="16">
        <f t="shared" si="31"/>
        <v>0</v>
      </c>
      <c r="BG20" s="16">
        <f t="shared" si="32"/>
        <v>121.21999999999997</v>
      </c>
      <c r="BH20" s="16">
        <f t="shared" si="33"/>
        <v>4.2426999999999992</v>
      </c>
      <c r="BI20" s="16">
        <f t="shared" si="34"/>
        <v>0.60609999999999986</v>
      </c>
      <c r="BJ20" s="16">
        <f t="shared" si="16"/>
        <v>77.900000000000006</v>
      </c>
      <c r="BK20" s="16" t="e">
        <f>+IF(Datos!#REF!=Listas!$AB$2,Listas!$AC$2,Listas!$AC$3)</f>
        <v>#REF!</v>
      </c>
      <c r="BL20" s="16" t="e">
        <f t="shared" si="35"/>
        <v>#REF!</v>
      </c>
      <c r="BM20" s="16" t="e">
        <f t="shared" si="17"/>
        <v>#REF!</v>
      </c>
      <c r="BN20" s="100" t="e">
        <f t="shared" si="36"/>
        <v>#REF!</v>
      </c>
    </row>
    <row r="21" spans="2:66" x14ac:dyDescent="0.25">
      <c r="B21" s="99">
        <f xml:space="preserve"> IF(C20&lt;&gt;"", IF( (C20+1)&gt;EDADMAX, "",CalculosLB!B20+1 ),"")</f>
        <v>4</v>
      </c>
      <c r="C21" s="16">
        <f t="shared" si="18"/>
        <v>35</v>
      </c>
      <c r="D21" s="16">
        <f t="shared" si="19"/>
        <v>31</v>
      </c>
      <c r="E21" s="18">
        <f t="shared" si="1"/>
        <v>20</v>
      </c>
      <c r="F21" s="16">
        <f>IF($B21="","",IF($C$6=1,VLOOKUP(IF(D21&gt;MAX(TablasLB!$A$4:$A$62),MAX(TablasLB!$A$4:$A$62),D21),datosMasculinoLB,$C$12+$C$6+VLOOKUP(E21,columnaTermino,2,FALSE),FALSE),VLOOKUP(IF(D21&gt;MAX(TablasLB!$B$4:$B$62),MAX(TablasLB!$B$4:$B$62),D21),datosFemeninoLB,$C$12+$C$6+VLOOKUP(E21,columnaTermino,2,FALSE),FALSE)))</f>
        <v>1.1599999999999999</v>
      </c>
      <c r="G21" s="19">
        <f>IF($B21="","",IF(OR(E21=20,E21=30),IF($C$6=1,VLOOKUP(IF(D21&gt;MAX(TablasLB!$A$4:$A$62),MAX(TablasLB!$A$4:$A$62),D21),datosMasculinoLB,$C$12+$C$6+$C$10+VLOOKUP(E21,columnaTermino,2,FALSE),FALSE),VLOOKUP(IF(D21&gt;MAX(TablasLB!$B$4:$B$62),MAX(TablasLB!$B$4:$B$62),D21),datosFemeninoLB,$C$12+$C$6+$C$10+VLOOKUP(E21,columnaTermino,2,FALSE),FALSE)),F21))</f>
        <v>1.1599999999999999</v>
      </c>
      <c r="H21" s="16">
        <f t="shared" si="20"/>
        <v>0</v>
      </c>
      <c r="I21" s="111">
        <f t="shared" si="21"/>
        <v>1.1599999999999999</v>
      </c>
      <c r="J21" s="21">
        <f t="shared" si="37"/>
        <v>115.99999999999999</v>
      </c>
      <c r="K21" s="22">
        <f t="shared" si="22"/>
        <v>0</v>
      </c>
      <c r="L21" s="22">
        <f t="shared" si="38"/>
        <v>115.99999999999999</v>
      </c>
      <c r="M21" s="22">
        <f t="shared" si="2"/>
        <v>4.0599999999999996</v>
      </c>
      <c r="N21" s="22">
        <f t="shared" si="3"/>
        <v>0.57999999999999996</v>
      </c>
      <c r="O21" s="22">
        <f t="shared" si="4"/>
        <v>75</v>
      </c>
      <c r="P21" s="22" t="e">
        <f>+IF(Datos!#REF!=Listas!$AB$2,Listas!$AC$2,Listas!$AC$3)</f>
        <v>#REF!</v>
      </c>
      <c r="Q21" s="22" t="e">
        <f t="shared" si="5"/>
        <v>#REF!</v>
      </c>
      <c r="R21" s="22" t="e">
        <f t="shared" si="6"/>
        <v>#REF!</v>
      </c>
      <c r="S21" s="23" t="e">
        <f t="shared" si="7"/>
        <v>#REF!</v>
      </c>
      <c r="T21" s="21">
        <f t="shared" si="23"/>
        <v>127.59999999999998</v>
      </c>
      <c r="U21" s="22">
        <f t="shared" si="24"/>
        <v>0</v>
      </c>
      <c r="V21" s="22">
        <f t="shared" si="25"/>
        <v>127.59999999999998</v>
      </c>
      <c r="W21" s="22">
        <f t="shared" si="26"/>
        <v>4.4659999999999993</v>
      </c>
      <c r="X21" s="22">
        <f t="shared" si="27"/>
        <v>0.6379999999999999</v>
      </c>
      <c r="Y21" s="22">
        <f t="shared" si="8"/>
        <v>82</v>
      </c>
      <c r="Z21" s="22" t="e">
        <f>+IF(Datos!#REF!=Listas!$AB$2,Listas!$AC$2,Listas!$AC$3)</f>
        <v>#REF!</v>
      </c>
      <c r="AA21" s="22" t="e">
        <f t="shared" si="28"/>
        <v>#REF!</v>
      </c>
      <c r="AB21" s="22" t="e">
        <f t="shared" si="9"/>
        <v>#REF!</v>
      </c>
      <c r="AC21" s="23" t="e">
        <f t="shared" si="29"/>
        <v>#REF!</v>
      </c>
      <c r="AD21" s="21">
        <f t="shared" si="10"/>
        <v>10.633333333333331</v>
      </c>
      <c r="AE21" s="22">
        <f t="shared" si="10"/>
        <v>0</v>
      </c>
      <c r="AF21" s="22">
        <f t="shared" si="10"/>
        <v>10.633333333333331</v>
      </c>
      <c r="AG21" s="22">
        <f t="shared" si="10"/>
        <v>0.37216666666666659</v>
      </c>
      <c r="AH21" s="22">
        <f t="shared" si="10"/>
        <v>5.3166666666666661E-2</v>
      </c>
      <c r="AI21" s="22">
        <f t="shared" si="10"/>
        <v>6.833333333333333</v>
      </c>
      <c r="AJ21" s="22" t="e">
        <f t="shared" si="11"/>
        <v>#REF!</v>
      </c>
      <c r="AK21" s="22" t="e">
        <f t="shared" si="11"/>
        <v>#REF!</v>
      </c>
      <c r="AL21" s="23" t="e">
        <f t="shared" si="11"/>
        <v>#REF!</v>
      </c>
      <c r="AM21" s="21">
        <f t="shared" si="12"/>
        <v>21.266666666666662</v>
      </c>
      <c r="AN21" s="22">
        <f t="shared" si="12"/>
        <v>0</v>
      </c>
      <c r="AO21" s="22">
        <f t="shared" si="12"/>
        <v>21.266666666666662</v>
      </c>
      <c r="AP21" s="22">
        <f t="shared" si="12"/>
        <v>0.74433333333333318</v>
      </c>
      <c r="AQ21" s="22">
        <f t="shared" si="12"/>
        <v>0.10633333333333332</v>
      </c>
      <c r="AR21" s="22">
        <f t="shared" si="12"/>
        <v>13.666666666666666</v>
      </c>
      <c r="AS21" s="22" t="e">
        <f t="shared" si="13"/>
        <v>#REF!</v>
      </c>
      <c r="AT21" s="22" t="e">
        <f t="shared" si="13"/>
        <v>#REF!</v>
      </c>
      <c r="AU21" s="23" t="e">
        <f t="shared" si="13"/>
        <v>#REF!</v>
      </c>
      <c r="AV21" s="21">
        <f t="shared" si="14"/>
        <v>42.533333333333324</v>
      </c>
      <c r="AW21" s="22">
        <f t="shared" si="14"/>
        <v>0</v>
      </c>
      <c r="AX21" s="22">
        <f t="shared" si="14"/>
        <v>42.533333333333324</v>
      </c>
      <c r="AY21" s="22">
        <f t="shared" si="14"/>
        <v>1.4886666666666664</v>
      </c>
      <c r="AZ21" s="22">
        <f t="shared" si="14"/>
        <v>0.21266666666666664</v>
      </c>
      <c r="BA21" s="16">
        <f t="shared" si="14"/>
        <v>27.333333333333332</v>
      </c>
      <c r="BB21" s="16" t="e">
        <f t="shared" si="15"/>
        <v>#REF!</v>
      </c>
      <c r="BC21" s="16" t="e">
        <f t="shared" si="15"/>
        <v>#REF!</v>
      </c>
      <c r="BD21" s="118" t="e">
        <f t="shared" si="15"/>
        <v>#REF!</v>
      </c>
      <c r="BE21" s="99">
        <f t="shared" si="30"/>
        <v>121.21999999999997</v>
      </c>
      <c r="BF21" s="16">
        <f t="shared" si="31"/>
        <v>0</v>
      </c>
      <c r="BG21" s="16">
        <f t="shared" si="32"/>
        <v>121.21999999999997</v>
      </c>
      <c r="BH21" s="16">
        <f t="shared" si="33"/>
        <v>4.2426999999999992</v>
      </c>
      <c r="BI21" s="16">
        <f t="shared" si="34"/>
        <v>0.60609999999999986</v>
      </c>
      <c r="BJ21" s="16">
        <f t="shared" si="16"/>
        <v>77.900000000000006</v>
      </c>
      <c r="BK21" s="16" t="e">
        <f>+IF(Datos!#REF!=Listas!$AB$2,Listas!$AC$2,Listas!$AC$3)</f>
        <v>#REF!</v>
      </c>
      <c r="BL21" s="16" t="e">
        <f t="shared" si="35"/>
        <v>#REF!</v>
      </c>
      <c r="BM21" s="16" t="e">
        <f t="shared" si="17"/>
        <v>#REF!</v>
      </c>
      <c r="BN21" s="100" t="e">
        <f t="shared" si="36"/>
        <v>#REF!</v>
      </c>
    </row>
    <row r="22" spans="2:66" x14ac:dyDescent="0.25">
      <c r="B22" s="99">
        <f xml:space="preserve"> IF(C21&lt;&gt;"", IF( (C21+1)&gt;EDADMAX, "",CalculosLB!B21+1 ),"")</f>
        <v>5</v>
      </c>
      <c r="C22" s="16">
        <f t="shared" si="18"/>
        <v>36</v>
      </c>
      <c r="D22" s="16">
        <f t="shared" si="19"/>
        <v>31</v>
      </c>
      <c r="E22" s="18">
        <f t="shared" si="1"/>
        <v>20</v>
      </c>
      <c r="F22" s="16">
        <f>IF($B22="","",IF($C$6=1,VLOOKUP(IF(D22&gt;MAX(TablasLB!$A$4:$A$62),MAX(TablasLB!$A$4:$A$62),D22),datosMasculinoLB,$C$12+$C$6+VLOOKUP(E22,columnaTermino,2,FALSE),FALSE),VLOOKUP(IF(D22&gt;MAX(TablasLB!$B$4:$B$62),MAX(TablasLB!$B$4:$B$62),D22),datosFemeninoLB,$C$12+$C$6+VLOOKUP(E22,columnaTermino,2,FALSE),FALSE)))</f>
        <v>1.1599999999999999</v>
      </c>
      <c r="G22" s="19">
        <f>IF($B22="","",IF(OR(E22=20,E22=30),IF($C$6=1,VLOOKUP(IF(D22&gt;MAX(TablasLB!$A$4:$A$62),MAX(TablasLB!$A$4:$A$62),D22),datosMasculinoLB,$C$12+$C$6+$C$10+VLOOKUP(E22,columnaTermino,2,FALSE),FALSE),VLOOKUP(IF(D22&gt;MAX(TablasLB!$B$4:$B$62),MAX(TablasLB!$B$4:$B$62),D22),datosFemeninoLB,$C$12+$C$6+$C$10+VLOOKUP(E22,columnaTermino,2,FALSE),FALSE)),F22))</f>
        <v>1.1599999999999999</v>
      </c>
      <c r="H22" s="16">
        <f t="shared" si="20"/>
        <v>0</v>
      </c>
      <c r="I22" s="111">
        <f t="shared" si="21"/>
        <v>1.1599999999999999</v>
      </c>
      <c r="J22" s="21">
        <f t="shared" si="37"/>
        <v>115.99999999999999</v>
      </c>
      <c r="K22" s="22">
        <f t="shared" si="22"/>
        <v>0</v>
      </c>
      <c r="L22" s="22">
        <f t="shared" si="38"/>
        <v>115.99999999999999</v>
      </c>
      <c r="M22" s="22">
        <f t="shared" si="2"/>
        <v>4.0599999999999996</v>
      </c>
      <c r="N22" s="22">
        <f t="shared" si="3"/>
        <v>0.57999999999999996</v>
      </c>
      <c r="O22" s="22">
        <f t="shared" si="4"/>
        <v>75</v>
      </c>
      <c r="P22" s="22" t="e">
        <f>+IF(Datos!#REF!=Listas!$AB$2,Listas!$AC$2,Listas!$AC$3)</f>
        <v>#REF!</v>
      </c>
      <c r="Q22" s="22" t="e">
        <f t="shared" si="5"/>
        <v>#REF!</v>
      </c>
      <c r="R22" s="22" t="e">
        <f t="shared" si="6"/>
        <v>#REF!</v>
      </c>
      <c r="S22" s="23" t="e">
        <f t="shared" si="7"/>
        <v>#REF!</v>
      </c>
      <c r="T22" s="21">
        <f t="shared" si="23"/>
        <v>127.59999999999998</v>
      </c>
      <c r="U22" s="22">
        <f t="shared" si="24"/>
        <v>0</v>
      </c>
      <c r="V22" s="22">
        <f t="shared" si="25"/>
        <v>127.59999999999998</v>
      </c>
      <c r="W22" s="22">
        <f t="shared" si="26"/>
        <v>4.4659999999999993</v>
      </c>
      <c r="X22" s="22">
        <f t="shared" si="27"/>
        <v>0.6379999999999999</v>
      </c>
      <c r="Y22" s="22">
        <f t="shared" si="8"/>
        <v>82</v>
      </c>
      <c r="Z22" s="22" t="e">
        <f>+IF(Datos!#REF!=Listas!$AB$2,Listas!$AC$2,Listas!$AC$3)</f>
        <v>#REF!</v>
      </c>
      <c r="AA22" s="22" t="e">
        <f t="shared" si="28"/>
        <v>#REF!</v>
      </c>
      <c r="AB22" s="22" t="e">
        <f t="shared" si="9"/>
        <v>#REF!</v>
      </c>
      <c r="AC22" s="23" t="e">
        <f t="shared" si="29"/>
        <v>#REF!</v>
      </c>
      <c r="AD22" s="21">
        <f t="shared" si="10"/>
        <v>10.633333333333331</v>
      </c>
      <c r="AE22" s="22">
        <f t="shared" si="10"/>
        <v>0</v>
      </c>
      <c r="AF22" s="22">
        <f t="shared" si="10"/>
        <v>10.633333333333331</v>
      </c>
      <c r="AG22" s="22">
        <f t="shared" si="10"/>
        <v>0.37216666666666659</v>
      </c>
      <c r="AH22" s="22">
        <f t="shared" si="10"/>
        <v>5.3166666666666661E-2</v>
      </c>
      <c r="AI22" s="22">
        <f t="shared" si="10"/>
        <v>6.833333333333333</v>
      </c>
      <c r="AJ22" s="22" t="e">
        <f t="shared" si="11"/>
        <v>#REF!</v>
      </c>
      <c r="AK22" s="22" t="e">
        <f t="shared" si="11"/>
        <v>#REF!</v>
      </c>
      <c r="AL22" s="23" t="e">
        <f t="shared" si="11"/>
        <v>#REF!</v>
      </c>
      <c r="AM22" s="21">
        <f t="shared" si="12"/>
        <v>21.266666666666662</v>
      </c>
      <c r="AN22" s="22">
        <f t="shared" si="12"/>
        <v>0</v>
      </c>
      <c r="AO22" s="22">
        <f t="shared" si="12"/>
        <v>21.266666666666662</v>
      </c>
      <c r="AP22" s="22">
        <f t="shared" si="12"/>
        <v>0.74433333333333318</v>
      </c>
      <c r="AQ22" s="22">
        <f t="shared" si="12"/>
        <v>0.10633333333333332</v>
      </c>
      <c r="AR22" s="22">
        <f t="shared" si="12"/>
        <v>13.666666666666666</v>
      </c>
      <c r="AS22" s="22" t="e">
        <f t="shared" si="13"/>
        <v>#REF!</v>
      </c>
      <c r="AT22" s="22" t="e">
        <f t="shared" si="13"/>
        <v>#REF!</v>
      </c>
      <c r="AU22" s="23" t="e">
        <f t="shared" si="13"/>
        <v>#REF!</v>
      </c>
      <c r="AV22" s="21">
        <f t="shared" si="14"/>
        <v>42.533333333333324</v>
      </c>
      <c r="AW22" s="22">
        <f t="shared" si="14"/>
        <v>0</v>
      </c>
      <c r="AX22" s="22">
        <f t="shared" si="14"/>
        <v>42.533333333333324</v>
      </c>
      <c r="AY22" s="22">
        <f t="shared" si="14"/>
        <v>1.4886666666666664</v>
      </c>
      <c r="AZ22" s="22">
        <f t="shared" si="14"/>
        <v>0.21266666666666664</v>
      </c>
      <c r="BA22" s="16">
        <f t="shared" si="14"/>
        <v>27.333333333333332</v>
      </c>
      <c r="BB22" s="16" t="e">
        <f t="shared" si="15"/>
        <v>#REF!</v>
      </c>
      <c r="BC22" s="16" t="e">
        <f t="shared" si="15"/>
        <v>#REF!</v>
      </c>
      <c r="BD22" s="118" t="e">
        <f t="shared" si="15"/>
        <v>#REF!</v>
      </c>
      <c r="BE22" s="99">
        <f t="shared" si="30"/>
        <v>121.21999999999997</v>
      </c>
      <c r="BF22" s="16">
        <f t="shared" si="31"/>
        <v>0</v>
      </c>
      <c r="BG22" s="16">
        <f t="shared" si="32"/>
        <v>121.21999999999997</v>
      </c>
      <c r="BH22" s="16">
        <f t="shared" si="33"/>
        <v>4.2426999999999992</v>
      </c>
      <c r="BI22" s="16">
        <f t="shared" si="34"/>
        <v>0.60609999999999986</v>
      </c>
      <c r="BJ22" s="16">
        <f t="shared" si="16"/>
        <v>77.900000000000006</v>
      </c>
      <c r="BK22" s="16" t="e">
        <f>+IF(Datos!#REF!=Listas!$AB$2,Listas!$AC$2,Listas!$AC$3)</f>
        <v>#REF!</v>
      </c>
      <c r="BL22" s="16" t="e">
        <f t="shared" si="35"/>
        <v>#REF!</v>
      </c>
      <c r="BM22" s="16" t="e">
        <f t="shared" si="17"/>
        <v>#REF!</v>
      </c>
      <c r="BN22" s="100" t="e">
        <f t="shared" si="36"/>
        <v>#REF!</v>
      </c>
    </row>
    <row r="23" spans="2:66" x14ac:dyDescent="0.25">
      <c r="B23" s="99">
        <f xml:space="preserve"> IF(C22&lt;&gt;"", IF( (C22+1)&gt;EDADMAX, "",CalculosLB!B22+1 ),"")</f>
        <v>6</v>
      </c>
      <c r="C23" s="16">
        <f t="shared" si="18"/>
        <v>37</v>
      </c>
      <c r="D23" s="16">
        <f t="shared" si="19"/>
        <v>31</v>
      </c>
      <c r="E23" s="18">
        <f t="shared" si="1"/>
        <v>20</v>
      </c>
      <c r="F23" s="16">
        <f>IF($B23="","",IF($C$6=1,VLOOKUP(IF(D23&gt;MAX(TablasLB!$A$4:$A$62),MAX(TablasLB!$A$4:$A$62),D23),datosMasculinoLB,$C$12+$C$6+VLOOKUP(E23,columnaTermino,2,FALSE),FALSE),VLOOKUP(IF(D23&gt;MAX(TablasLB!$B$4:$B$62),MAX(TablasLB!$B$4:$B$62),D23),datosFemeninoLB,$C$12+$C$6+VLOOKUP(E23,columnaTermino,2,FALSE),FALSE)))</f>
        <v>1.1599999999999999</v>
      </c>
      <c r="G23" s="19">
        <f>IF($B23="","",IF(OR(E23=20,E23=30),IF($C$6=1,VLOOKUP(IF(D23&gt;MAX(TablasLB!$A$4:$A$62),MAX(TablasLB!$A$4:$A$62),D23),datosMasculinoLB,$C$12+$C$6+$C$10+VLOOKUP(E23,columnaTermino,2,FALSE),FALSE),VLOOKUP(IF(D23&gt;MAX(TablasLB!$B$4:$B$62),MAX(TablasLB!$B$4:$B$62),D23),datosFemeninoLB,$C$12+$C$6+$C$10+VLOOKUP(E23,columnaTermino,2,FALSE),FALSE)),F23))</f>
        <v>1.1599999999999999</v>
      </c>
      <c r="H23" s="16">
        <f t="shared" si="20"/>
        <v>0</v>
      </c>
      <c r="I23" s="111">
        <f t="shared" si="21"/>
        <v>1.1599999999999999</v>
      </c>
      <c r="J23" s="21">
        <f t="shared" si="37"/>
        <v>115.99999999999999</v>
      </c>
      <c r="K23" s="22">
        <f t="shared" si="22"/>
        <v>0</v>
      </c>
      <c r="L23" s="22">
        <f t="shared" si="38"/>
        <v>115.99999999999999</v>
      </c>
      <c r="M23" s="22">
        <f t="shared" si="2"/>
        <v>4.0599999999999996</v>
      </c>
      <c r="N23" s="22">
        <f t="shared" si="3"/>
        <v>0.57999999999999996</v>
      </c>
      <c r="O23" s="22">
        <f t="shared" si="4"/>
        <v>75</v>
      </c>
      <c r="P23" s="22" t="e">
        <f>+IF(Datos!#REF!=Listas!$AB$2,Listas!$AC$2,Listas!$AC$3)</f>
        <v>#REF!</v>
      </c>
      <c r="Q23" s="22" t="e">
        <f t="shared" si="5"/>
        <v>#REF!</v>
      </c>
      <c r="R23" s="22" t="e">
        <f t="shared" si="6"/>
        <v>#REF!</v>
      </c>
      <c r="S23" s="23" t="e">
        <f t="shared" si="7"/>
        <v>#REF!</v>
      </c>
      <c r="T23" s="21">
        <f t="shared" si="23"/>
        <v>127.59999999999998</v>
      </c>
      <c r="U23" s="22">
        <f t="shared" si="24"/>
        <v>0</v>
      </c>
      <c r="V23" s="22">
        <f t="shared" si="25"/>
        <v>127.59999999999998</v>
      </c>
      <c r="W23" s="22">
        <f t="shared" si="26"/>
        <v>4.4659999999999993</v>
      </c>
      <c r="X23" s="22">
        <f t="shared" si="27"/>
        <v>0.6379999999999999</v>
      </c>
      <c r="Y23" s="22">
        <f t="shared" si="8"/>
        <v>82</v>
      </c>
      <c r="Z23" s="22" t="e">
        <f>+IF(Datos!#REF!=Listas!$AB$2,Listas!$AC$2,Listas!$AC$3)</f>
        <v>#REF!</v>
      </c>
      <c r="AA23" s="22" t="e">
        <f t="shared" si="28"/>
        <v>#REF!</v>
      </c>
      <c r="AB23" s="22" t="e">
        <f t="shared" si="9"/>
        <v>#REF!</v>
      </c>
      <c r="AC23" s="23" t="e">
        <f t="shared" si="29"/>
        <v>#REF!</v>
      </c>
      <c r="AD23" s="21">
        <f t="shared" si="10"/>
        <v>10.633333333333331</v>
      </c>
      <c r="AE23" s="22">
        <f t="shared" si="10"/>
        <v>0</v>
      </c>
      <c r="AF23" s="22">
        <f t="shared" si="10"/>
        <v>10.633333333333331</v>
      </c>
      <c r="AG23" s="22">
        <f t="shared" si="10"/>
        <v>0.37216666666666659</v>
      </c>
      <c r="AH23" s="22">
        <f t="shared" si="10"/>
        <v>5.3166666666666661E-2</v>
      </c>
      <c r="AI23" s="22">
        <f t="shared" si="10"/>
        <v>6.833333333333333</v>
      </c>
      <c r="AJ23" s="22" t="e">
        <f t="shared" si="11"/>
        <v>#REF!</v>
      </c>
      <c r="AK23" s="22" t="e">
        <f t="shared" si="11"/>
        <v>#REF!</v>
      </c>
      <c r="AL23" s="23" t="e">
        <f t="shared" si="11"/>
        <v>#REF!</v>
      </c>
      <c r="AM23" s="21">
        <f t="shared" si="12"/>
        <v>21.266666666666662</v>
      </c>
      <c r="AN23" s="22">
        <f t="shared" si="12"/>
        <v>0</v>
      </c>
      <c r="AO23" s="22">
        <f t="shared" si="12"/>
        <v>21.266666666666662</v>
      </c>
      <c r="AP23" s="22">
        <f t="shared" si="12"/>
        <v>0.74433333333333318</v>
      </c>
      <c r="AQ23" s="22">
        <f t="shared" si="12"/>
        <v>0.10633333333333332</v>
      </c>
      <c r="AR23" s="22">
        <f t="shared" si="12"/>
        <v>13.666666666666666</v>
      </c>
      <c r="AS23" s="22" t="e">
        <f t="shared" si="13"/>
        <v>#REF!</v>
      </c>
      <c r="AT23" s="22" t="e">
        <f t="shared" si="13"/>
        <v>#REF!</v>
      </c>
      <c r="AU23" s="23" t="e">
        <f t="shared" si="13"/>
        <v>#REF!</v>
      </c>
      <c r="AV23" s="21">
        <f t="shared" si="14"/>
        <v>42.533333333333324</v>
      </c>
      <c r="AW23" s="22">
        <f t="shared" si="14"/>
        <v>0</v>
      </c>
      <c r="AX23" s="22">
        <f t="shared" si="14"/>
        <v>42.533333333333324</v>
      </c>
      <c r="AY23" s="22">
        <f t="shared" si="14"/>
        <v>1.4886666666666664</v>
      </c>
      <c r="AZ23" s="22">
        <f t="shared" si="14"/>
        <v>0.21266666666666664</v>
      </c>
      <c r="BA23" s="16">
        <f t="shared" si="14"/>
        <v>27.333333333333332</v>
      </c>
      <c r="BB23" s="16" t="e">
        <f t="shared" si="15"/>
        <v>#REF!</v>
      </c>
      <c r="BC23" s="16" t="e">
        <f t="shared" si="15"/>
        <v>#REF!</v>
      </c>
      <c r="BD23" s="118" t="e">
        <f t="shared" si="15"/>
        <v>#REF!</v>
      </c>
      <c r="BE23" s="99">
        <f t="shared" si="30"/>
        <v>121.21999999999997</v>
      </c>
      <c r="BF23" s="16">
        <f t="shared" si="31"/>
        <v>0</v>
      </c>
      <c r="BG23" s="16">
        <f t="shared" si="32"/>
        <v>121.21999999999997</v>
      </c>
      <c r="BH23" s="16">
        <f t="shared" si="33"/>
        <v>4.2426999999999992</v>
      </c>
      <c r="BI23" s="16">
        <f t="shared" si="34"/>
        <v>0.60609999999999986</v>
      </c>
      <c r="BJ23" s="16">
        <f t="shared" si="16"/>
        <v>77.900000000000006</v>
      </c>
      <c r="BK23" s="16" t="e">
        <f>+IF(Datos!#REF!=Listas!$AB$2,Listas!$AC$2,Listas!$AC$3)</f>
        <v>#REF!</v>
      </c>
      <c r="BL23" s="16" t="e">
        <f t="shared" si="35"/>
        <v>#REF!</v>
      </c>
      <c r="BM23" s="16" t="e">
        <f t="shared" si="17"/>
        <v>#REF!</v>
      </c>
      <c r="BN23" s="100" t="e">
        <f t="shared" si="36"/>
        <v>#REF!</v>
      </c>
    </row>
    <row r="24" spans="2:66" x14ac:dyDescent="0.25">
      <c r="B24" s="99">
        <f xml:space="preserve"> IF(C23&lt;&gt;"", IF( (C23+1)&gt;EDADMAX, "",CalculosLB!B23+1 ),"")</f>
        <v>7</v>
      </c>
      <c r="C24" s="16">
        <f t="shared" si="18"/>
        <v>38</v>
      </c>
      <c r="D24" s="16">
        <f t="shared" si="19"/>
        <v>31</v>
      </c>
      <c r="E24" s="18">
        <f t="shared" si="1"/>
        <v>20</v>
      </c>
      <c r="F24" s="16">
        <f>IF($B24="","",IF($C$6=1,VLOOKUP(IF(D24&gt;MAX(TablasLB!$A$4:$A$62),MAX(TablasLB!$A$4:$A$62),D24),datosMasculinoLB,$C$12+$C$6+VLOOKUP(E24,columnaTermino,2,FALSE),FALSE),VLOOKUP(IF(D24&gt;MAX(TablasLB!$B$4:$B$62),MAX(TablasLB!$B$4:$B$62),D24),datosFemeninoLB,$C$12+$C$6+VLOOKUP(E24,columnaTermino,2,FALSE),FALSE)))</f>
        <v>1.1599999999999999</v>
      </c>
      <c r="G24" s="19">
        <f>IF($B24="","",IF(OR(E24=20,E24=30),IF($C$6=1,VLOOKUP(IF(D24&gt;MAX(TablasLB!$A$4:$A$62),MAX(TablasLB!$A$4:$A$62),D24),datosMasculinoLB,$C$12+$C$6+$C$10+VLOOKUP(E24,columnaTermino,2,FALSE),FALSE),VLOOKUP(IF(D24&gt;MAX(TablasLB!$B$4:$B$62),MAX(TablasLB!$B$4:$B$62),D24),datosFemeninoLB,$C$12+$C$6+$C$10+VLOOKUP(E24,columnaTermino,2,FALSE),FALSE)),F24))</f>
        <v>1.1599999999999999</v>
      </c>
      <c r="H24" s="16">
        <f t="shared" si="20"/>
        <v>0</v>
      </c>
      <c r="I24" s="111">
        <f t="shared" si="21"/>
        <v>1.1599999999999999</v>
      </c>
      <c r="J24" s="21">
        <f t="shared" si="37"/>
        <v>115.99999999999999</v>
      </c>
      <c r="K24" s="22">
        <f t="shared" si="22"/>
        <v>0</v>
      </c>
      <c r="L24" s="22">
        <f t="shared" si="38"/>
        <v>115.99999999999999</v>
      </c>
      <c r="M24" s="22">
        <f t="shared" si="2"/>
        <v>4.0599999999999996</v>
      </c>
      <c r="N24" s="22">
        <f t="shared" si="3"/>
        <v>0.57999999999999996</v>
      </c>
      <c r="O24" s="22">
        <f t="shared" si="4"/>
        <v>75</v>
      </c>
      <c r="P24" s="22" t="e">
        <f>+IF(Datos!#REF!=Listas!$AB$2,Listas!$AC$2,Listas!$AC$3)</f>
        <v>#REF!</v>
      </c>
      <c r="Q24" s="22" t="e">
        <f t="shared" si="5"/>
        <v>#REF!</v>
      </c>
      <c r="R24" s="22" t="e">
        <f t="shared" si="6"/>
        <v>#REF!</v>
      </c>
      <c r="S24" s="23" t="e">
        <f t="shared" si="7"/>
        <v>#REF!</v>
      </c>
      <c r="T24" s="21">
        <f t="shared" si="23"/>
        <v>127.59999999999998</v>
      </c>
      <c r="U24" s="22">
        <f t="shared" si="24"/>
        <v>0</v>
      </c>
      <c r="V24" s="22">
        <f t="shared" si="25"/>
        <v>127.59999999999998</v>
      </c>
      <c r="W24" s="22">
        <f t="shared" si="26"/>
        <v>4.4659999999999993</v>
      </c>
      <c r="X24" s="22">
        <f t="shared" si="27"/>
        <v>0.6379999999999999</v>
      </c>
      <c r="Y24" s="22">
        <f t="shared" si="8"/>
        <v>82</v>
      </c>
      <c r="Z24" s="22" t="e">
        <f>+IF(Datos!#REF!=Listas!$AB$2,Listas!$AC$2,Listas!$AC$3)</f>
        <v>#REF!</v>
      </c>
      <c r="AA24" s="22" t="e">
        <f t="shared" si="28"/>
        <v>#REF!</v>
      </c>
      <c r="AB24" s="22" t="e">
        <f t="shared" si="9"/>
        <v>#REF!</v>
      </c>
      <c r="AC24" s="23" t="e">
        <f t="shared" si="29"/>
        <v>#REF!</v>
      </c>
      <c r="AD24" s="21">
        <f t="shared" si="10"/>
        <v>10.633333333333331</v>
      </c>
      <c r="AE24" s="22">
        <f t="shared" si="10"/>
        <v>0</v>
      </c>
      <c r="AF24" s="22">
        <f t="shared" si="10"/>
        <v>10.633333333333331</v>
      </c>
      <c r="AG24" s="22">
        <f t="shared" si="10"/>
        <v>0.37216666666666659</v>
      </c>
      <c r="AH24" s="22">
        <f t="shared" si="10"/>
        <v>5.3166666666666661E-2</v>
      </c>
      <c r="AI24" s="22">
        <f t="shared" si="10"/>
        <v>6.833333333333333</v>
      </c>
      <c r="AJ24" s="22" t="e">
        <f t="shared" si="11"/>
        <v>#REF!</v>
      </c>
      <c r="AK24" s="22" t="e">
        <f t="shared" si="11"/>
        <v>#REF!</v>
      </c>
      <c r="AL24" s="23" t="e">
        <f t="shared" si="11"/>
        <v>#REF!</v>
      </c>
      <c r="AM24" s="21">
        <f t="shared" si="12"/>
        <v>21.266666666666662</v>
      </c>
      <c r="AN24" s="22">
        <f t="shared" si="12"/>
        <v>0</v>
      </c>
      <c r="AO24" s="22">
        <f t="shared" si="12"/>
        <v>21.266666666666662</v>
      </c>
      <c r="AP24" s="22">
        <f t="shared" si="12"/>
        <v>0.74433333333333318</v>
      </c>
      <c r="AQ24" s="22">
        <f t="shared" si="12"/>
        <v>0.10633333333333332</v>
      </c>
      <c r="AR24" s="22">
        <f t="shared" si="12"/>
        <v>13.666666666666666</v>
      </c>
      <c r="AS24" s="22" t="e">
        <f t="shared" si="13"/>
        <v>#REF!</v>
      </c>
      <c r="AT24" s="22" t="e">
        <f t="shared" si="13"/>
        <v>#REF!</v>
      </c>
      <c r="AU24" s="23" t="e">
        <f t="shared" si="13"/>
        <v>#REF!</v>
      </c>
      <c r="AV24" s="21">
        <f t="shared" si="14"/>
        <v>42.533333333333324</v>
      </c>
      <c r="AW24" s="22">
        <f t="shared" si="14"/>
        <v>0</v>
      </c>
      <c r="AX24" s="22">
        <f t="shared" si="14"/>
        <v>42.533333333333324</v>
      </c>
      <c r="AY24" s="22">
        <f t="shared" si="14"/>
        <v>1.4886666666666664</v>
      </c>
      <c r="AZ24" s="22">
        <f t="shared" si="14"/>
        <v>0.21266666666666664</v>
      </c>
      <c r="BA24" s="16">
        <f t="shared" si="14"/>
        <v>27.333333333333332</v>
      </c>
      <c r="BB24" s="16" t="e">
        <f t="shared" si="15"/>
        <v>#REF!</v>
      </c>
      <c r="BC24" s="16" t="e">
        <f t="shared" si="15"/>
        <v>#REF!</v>
      </c>
      <c r="BD24" s="118" t="e">
        <f t="shared" si="15"/>
        <v>#REF!</v>
      </c>
      <c r="BE24" s="99">
        <f t="shared" si="30"/>
        <v>121.21999999999997</v>
      </c>
      <c r="BF24" s="16">
        <f t="shared" si="31"/>
        <v>0</v>
      </c>
      <c r="BG24" s="16">
        <f t="shared" si="32"/>
        <v>121.21999999999997</v>
      </c>
      <c r="BH24" s="16">
        <f t="shared" si="33"/>
        <v>4.2426999999999992</v>
      </c>
      <c r="BI24" s="16">
        <f t="shared" si="34"/>
        <v>0.60609999999999986</v>
      </c>
      <c r="BJ24" s="16">
        <f t="shared" si="16"/>
        <v>77.900000000000006</v>
      </c>
      <c r="BK24" s="16" t="e">
        <f>+IF(Datos!#REF!=Listas!$AB$2,Listas!$AC$2,Listas!$AC$3)</f>
        <v>#REF!</v>
      </c>
      <c r="BL24" s="16" t="e">
        <f t="shared" si="35"/>
        <v>#REF!</v>
      </c>
      <c r="BM24" s="16" t="e">
        <f t="shared" si="17"/>
        <v>#REF!</v>
      </c>
      <c r="BN24" s="100" t="e">
        <f t="shared" si="36"/>
        <v>#REF!</v>
      </c>
    </row>
    <row r="25" spans="2:66" x14ac:dyDescent="0.25">
      <c r="B25" s="99">
        <f xml:space="preserve"> IF(C24&lt;&gt;"", IF( (C24+1)&gt;EDADMAX, "",CalculosLB!B24+1 ),"")</f>
        <v>8</v>
      </c>
      <c r="C25" s="16">
        <f t="shared" si="18"/>
        <v>39</v>
      </c>
      <c r="D25" s="16">
        <f t="shared" si="19"/>
        <v>31</v>
      </c>
      <c r="E25" s="18">
        <f t="shared" si="1"/>
        <v>20</v>
      </c>
      <c r="F25" s="16">
        <f>IF($B25="","",IF($C$6=1,VLOOKUP(IF(D25&gt;MAX(TablasLB!$A$4:$A$62),MAX(TablasLB!$A$4:$A$62),D25),datosMasculinoLB,$C$12+$C$6+VLOOKUP(E25,columnaTermino,2,FALSE),FALSE),VLOOKUP(IF(D25&gt;MAX(TablasLB!$B$4:$B$62),MAX(TablasLB!$B$4:$B$62),D25),datosFemeninoLB,$C$12+$C$6+VLOOKUP(E25,columnaTermino,2,FALSE),FALSE)))</f>
        <v>1.1599999999999999</v>
      </c>
      <c r="G25" s="19">
        <f>IF($B25="","",IF(OR(E25=20,E25=30),IF($C$6=1,VLOOKUP(IF(D25&gt;MAX(TablasLB!$A$4:$A$62),MAX(TablasLB!$A$4:$A$62),D25),datosMasculinoLB,$C$12+$C$6+$C$10+VLOOKUP(E25,columnaTermino,2,FALSE),FALSE),VLOOKUP(IF(D25&gt;MAX(TablasLB!$B$4:$B$62),MAX(TablasLB!$B$4:$B$62),D25),datosFemeninoLB,$C$12+$C$6+$C$10+VLOOKUP(E25,columnaTermino,2,FALSE),FALSE)),F25))</f>
        <v>1.1599999999999999</v>
      </c>
      <c r="H25" s="16">
        <f t="shared" si="20"/>
        <v>0</v>
      </c>
      <c r="I25" s="111">
        <f t="shared" si="21"/>
        <v>1.1599999999999999</v>
      </c>
      <c r="J25" s="21">
        <f t="shared" si="37"/>
        <v>115.99999999999999</v>
      </c>
      <c r="K25" s="22">
        <f t="shared" si="22"/>
        <v>0</v>
      </c>
      <c r="L25" s="22">
        <f t="shared" si="38"/>
        <v>115.99999999999999</v>
      </c>
      <c r="M25" s="22">
        <f t="shared" si="2"/>
        <v>4.0599999999999996</v>
      </c>
      <c r="N25" s="22">
        <f t="shared" si="3"/>
        <v>0.57999999999999996</v>
      </c>
      <c r="O25" s="22">
        <f t="shared" si="4"/>
        <v>75</v>
      </c>
      <c r="P25" s="22" t="e">
        <f>+IF(Datos!#REF!=Listas!$AB$2,Listas!$AC$2,Listas!$AC$3)</f>
        <v>#REF!</v>
      </c>
      <c r="Q25" s="22" t="e">
        <f t="shared" si="5"/>
        <v>#REF!</v>
      </c>
      <c r="R25" s="22" t="e">
        <f t="shared" si="6"/>
        <v>#REF!</v>
      </c>
      <c r="S25" s="23" t="e">
        <f t="shared" si="7"/>
        <v>#REF!</v>
      </c>
      <c r="T25" s="21">
        <f t="shared" si="23"/>
        <v>127.59999999999998</v>
      </c>
      <c r="U25" s="22">
        <f t="shared" si="24"/>
        <v>0</v>
      </c>
      <c r="V25" s="22">
        <f t="shared" si="25"/>
        <v>127.59999999999998</v>
      </c>
      <c r="W25" s="22">
        <f t="shared" si="26"/>
        <v>4.4659999999999993</v>
      </c>
      <c r="X25" s="22">
        <f t="shared" si="27"/>
        <v>0.6379999999999999</v>
      </c>
      <c r="Y25" s="22">
        <f t="shared" si="8"/>
        <v>82</v>
      </c>
      <c r="Z25" s="22" t="e">
        <f>+IF(Datos!#REF!=Listas!$AB$2,Listas!$AC$2,Listas!$AC$3)</f>
        <v>#REF!</v>
      </c>
      <c r="AA25" s="22" t="e">
        <f t="shared" si="28"/>
        <v>#REF!</v>
      </c>
      <c r="AB25" s="22" t="e">
        <f t="shared" si="9"/>
        <v>#REF!</v>
      </c>
      <c r="AC25" s="23" t="e">
        <f t="shared" si="29"/>
        <v>#REF!</v>
      </c>
      <c r="AD25" s="21">
        <f t="shared" si="10"/>
        <v>10.633333333333331</v>
      </c>
      <c r="AE25" s="22">
        <f t="shared" si="10"/>
        <v>0</v>
      </c>
      <c r="AF25" s="22">
        <f t="shared" si="10"/>
        <v>10.633333333333331</v>
      </c>
      <c r="AG25" s="22">
        <f t="shared" si="10"/>
        <v>0.37216666666666659</v>
      </c>
      <c r="AH25" s="22">
        <f t="shared" si="10"/>
        <v>5.3166666666666661E-2</v>
      </c>
      <c r="AI25" s="22">
        <f t="shared" si="10"/>
        <v>6.833333333333333</v>
      </c>
      <c r="AJ25" s="22" t="e">
        <f t="shared" si="11"/>
        <v>#REF!</v>
      </c>
      <c r="AK25" s="22" t="e">
        <f t="shared" si="11"/>
        <v>#REF!</v>
      </c>
      <c r="AL25" s="23" t="e">
        <f t="shared" si="11"/>
        <v>#REF!</v>
      </c>
      <c r="AM25" s="21">
        <f t="shared" si="12"/>
        <v>21.266666666666662</v>
      </c>
      <c r="AN25" s="22">
        <f t="shared" si="12"/>
        <v>0</v>
      </c>
      <c r="AO25" s="22">
        <f t="shared" si="12"/>
        <v>21.266666666666662</v>
      </c>
      <c r="AP25" s="22">
        <f t="shared" si="12"/>
        <v>0.74433333333333318</v>
      </c>
      <c r="AQ25" s="22">
        <f t="shared" si="12"/>
        <v>0.10633333333333332</v>
      </c>
      <c r="AR25" s="22">
        <f t="shared" si="12"/>
        <v>13.666666666666666</v>
      </c>
      <c r="AS25" s="22" t="e">
        <f t="shared" si="13"/>
        <v>#REF!</v>
      </c>
      <c r="AT25" s="22" t="e">
        <f t="shared" si="13"/>
        <v>#REF!</v>
      </c>
      <c r="AU25" s="23" t="e">
        <f t="shared" si="13"/>
        <v>#REF!</v>
      </c>
      <c r="AV25" s="21">
        <f t="shared" si="14"/>
        <v>42.533333333333324</v>
      </c>
      <c r="AW25" s="22">
        <f t="shared" si="14"/>
        <v>0</v>
      </c>
      <c r="AX25" s="22">
        <f t="shared" si="14"/>
        <v>42.533333333333324</v>
      </c>
      <c r="AY25" s="22">
        <f t="shared" si="14"/>
        <v>1.4886666666666664</v>
      </c>
      <c r="AZ25" s="22">
        <f t="shared" si="14"/>
        <v>0.21266666666666664</v>
      </c>
      <c r="BA25" s="16">
        <f t="shared" si="14"/>
        <v>27.333333333333332</v>
      </c>
      <c r="BB25" s="16" t="e">
        <f t="shared" si="15"/>
        <v>#REF!</v>
      </c>
      <c r="BC25" s="16" t="e">
        <f t="shared" si="15"/>
        <v>#REF!</v>
      </c>
      <c r="BD25" s="118" t="e">
        <f t="shared" si="15"/>
        <v>#REF!</v>
      </c>
      <c r="BE25" s="99">
        <f t="shared" si="30"/>
        <v>121.21999999999997</v>
      </c>
      <c r="BF25" s="16">
        <f t="shared" si="31"/>
        <v>0</v>
      </c>
      <c r="BG25" s="16">
        <f t="shared" si="32"/>
        <v>121.21999999999997</v>
      </c>
      <c r="BH25" s="16">
        <f t="shared" si="33"/>
        <v>4.2426999999999992</v>
      </c>
      <c r="BI25" s="16">
        <f t="shared" si="34"/>
        <v>0.60609999999999986</v>
      </c>
      <c r="BJ25" s="16">
        <f t="shared" si="16"/>
        <v>77.900000000000006</v>
      </c>
      <c r="BK25" s="16" t="e">
        <f>+IF(Datos!#REF!=Listas!$AB$2,Listas!$AC$2,Listas!$AC$3)</f>
        <v>#REF!</v>
      </c>
      <c r="BL25" s="16" t="e">
        <f t="shared" si="35"/>
        <v>#REF!</v>
      </c>
      <c r="BM25" s="16" t="e">
        <f t="shared" si="17"/>
        <v>#REF!</v>
      </c>
      <c r="BN25" s="100" t="e">
        <f t="shared" si="36"/>
        <v>#REF!</v>
      </c>
    </row>
    <row r="26" spans="2:66" x14ac:dyDescent="0.25">
      <c r="B26" s="99">
        <f xml:space="preserve"> IF(C25&lt;&gt;"", IF( (C25+1)&gt;EDADMAX, "",CalculosLB!B25+1 ),"")</f>
        <v>9</v>
      </c>
      <c r="C26" s="16">
        <f t="shared" si="18"/>
        <v>40</v>
      </c>
      <c r="D26" s="16">
        <f t="shared" si="19"/>
        <v>31</v>
      </c>
      <c r="E26" s="18">
        <f t="shared" si="1"/>
        <v>20</v>
      </c>
      <c r="F26" s="16">
        <f>IF($B26="","",IF($C$6=1,VLOOKUP(IF(D26&gt;MAX(TablasLB!$A$4:$A$62),MAX(TablasLB!$A$4:$A$62),D26),datosMasculinoLB,$C$12+$C$6+VLOOKUP(E26,columnaTermino,2,FALSE),FALSE),VLOOKUP(IF(D26&gt;MAX(TablasLB!$B$4:$B$62),MAX(TablasLB!$B$4:$B$62),D26),datosFemeninoLB,$C$12+$C$6+VLOOKUP(E26,columnaTermino,2,FALSE),FALSE)))</f>
        <v>1.1599999999999999</v>
      </c>
      <c r="G26" s="19">
        <f>IF($B26="","",IF(OR(E26=20,E26=30),IF($C$6=1,VLOOKUP(IF(D26&gt;MAX(TablasLB!$A$4:$A$62),MAX(TablasLB!$A$4:$A$62),D26),datosMasculinoLB,$C$12+$C$6+$C$10+VLOOKUP(E26,columnaTermino,2,FALSE),FALSE),VLOOKUP(IF(D26&gt;MAX(TablasLB!$B$4:$B$62),MAX(TablasLB!$B$4:$B$62),D26),datosFemeninoLB,$C$12+$C$6+$C$10+VLOOKUP(E26,columnaTermino,2,FALSE),FALSE)),F26))</f>
        <v>1.1599999999999999</v>
      </c>
      <c r="H26" s="16">
        <f t="shared" si="20"/>
        <v>0</v>
      </c>
      <c r="I26" s="111">
        <f t="shared" si="21"/>
        <v>1.1599999999999999</v>
      </c>
      <c r="J26" s="21">
        <f t="shared" si="37"/>
        <v>115.99999999999999</v>
      </c>
      <c r="K26" s="22">
        <f t="shared" si="22"/>
        <v>0</v>
      </c>
      <c r="L26" s="22">
        <f t="shared" si="38"/>
        <v>115.99999999999999</v>
      </c>
      <c r="M26" s="22">
        <f t="shared" si="2"/>
        <v>4.0599999999999996</v>
      </c>
      <c r="N26" s="22">
        <f t="shared" si="3"/>
        <v>0.57999999999999996</v>
      </c>
      <c r="O26" s="22">
        <f t="shared" si="4"/>
        <v>75</v>
      </c>
      <c r="P26" s="22" t="e">
        <f>+IF(Datos!#REF!=Listas!$AB$2,Listas!$AC$2,Listas!$AC$3)</f>
        <v>#REF!</v>
      </c>
      <c r="Q26" s="22" t="e">
        <f t="shared" si="5"/>
        <v>#REF!</v>
      </c>
      <c r="R26" s="22" t="e">
        <f t="shared" si="6"/>
        <v>#REF!</v>
      </c>
      <c r="S26" s="23" t="e">
        <f t="shared" si="7"/>
        <v>#REF!</v>
      </c>
      <c r="T26" s="21">
        <f t="shared" si="23"/>
        <v>127.59999999999998</v>
      </c>
      <c r="U26" s="22">
        <f t="shared" si="24"/>
        <v>0</v>
      </c>
      <c r="V26" s="22">
        <f t="shared" si="25"/>
        <v>127.59999999999998</v>
      </c>
      <c r="W26" s="22">
        <f t="shared" si="26"/>
        <v>4.4659999999999993</v>
      </c>
      <c r="X26" s="22">
        <f t="shared" si="27"/>
        <v>0.6379999999999999</v>
      </c>
      <c r="Y26" s="22">
        <f t="shared" si="8"/>
        <v>82</v>
      </c>
      <c r="Z26" s="22" t="e">
        <f>+IF(Datos!#REF!=Listas!$AB$2,Listas!$AC$2,Listas!$AC$3)</f>
        <v>#REF!</v>
      </c>
      <c r="AA26" s="22" t="e">
        <f t="shared" si="28"/>
        <v>#REF!</v>
      </c>
      <c r="AB26" s="22" t="e">
        <f t="shared" si="9"/>
        <v>#REF!</v>
      </c>
      <c r="AC26" s="23" t="e">
        <f t="shared" si="29"/>
        <v>#REF!</v>
      </c>
      <c r="AD26" s="21">
        <f t="shared" si="10"/>
        <v>10.633333333333331</v>
      </c>
      <c r="AE26" s="22">
        <f t="shared" si="10"/>
        <v>0</v>
      </c>
      <c r="AF26" s="22">
        <f t="shared" si="10"/>
        <v>10.633333333333331</v>
      </c>
      <c r="AG26" s="22">
        <f t="shared" si="10"/>
        <v>0.37216666666666659</v>
      </c>
      <c r="AH26" s="22">
        <f t="shared" si="10"/>
        <v>5.3166666666666661E-2</v>
      </c>
      <c r="AI26" s="22">
        <f t="shared" si="10"/>
        <v>6.833333333333333</v>
      </c>
      <c r="AJ26" s="22" t="e">
        <f t="shared" si="11"/>
        <v>#REF!</v>
      </c>
      <c r="AK26" s="22" t="e">
        <f t="shared" si="11"/>
        <v>#REF!</v>
      </c>
      <c r="AL26" s="23" t="e">
        <f t="shared" si="11"/>
        <v>#REF!</v>
      </c>
      <c r="AM26" s="21">
        <f t="shared" si="12"/>
        <v>21.266666666666662</v>
      </c>
      <c r="AN26" s="22">
        <f t="shared" si="12"/>
        <v>0</v>
      </c>
      <c r="AO26" s="22">
        <f t="shared" si="12"/>
        <v>21.266666666666662</v>
      </c>
      <c r="AP26" s="22">
        <f t="shared" si="12"/>
        <v>0.74433333333333318</v>
      </c>
      <c r="AQ26" s="22">
        <f t="shared" si="12"/>
        <v>0.10633333333333332</v>
      </c>
      <c r="AR26" s="22">
        <f t="shared" si="12"/>
        <v>13.666666666666666</v>
      </c>
      <c r="AS26" s="22" t="e">
        <f t="shared" si="13"/>
        <v>#REF!</v>
      </c>
      <c r="AT26" s="22" t="e">
        <f t="shared" si="13"/>
        <v>#REF!</v>
      </c>
      <c r="AU26" s="23" t="e">
        <f t="shared" si="13"/>
        <v>#REF!</v>
      </c>
      <c r="AV26" s="21">
        <f t="shared" si="14"/>
        <v>42.533333333333324</v>
      </c>
      <c r="AW26" s="22">
        <f t="shared" si="14"/>
        <v>0</v>
      </c>
      <c r="AX26" s="22">
        <f t="shared" si="14"/>
        <v>42.533333333333324</v>
      </c>
      <c r="AY26" s="22">
        <f t="shared" si="14"/>
        <v>1.4886666666666664</v>
      </c>
      <c r="AZ26" s="22">
        <f t="shared" si="14"/>
        <v>0.21266666666666664</v>
      </c>
      <c r="BA26" s="16">
        <f t="shared" si="14"/>
        <v>27.333333333333332</v>
      </c>
      <c r="BB26" s="16" t="e">
        <f t="shared" si="15"/>
        <v>#REF!</v>
      </c>
      <c r="BC26" s="16" t="e">
        <f t="shared" si="15"/>
        <v>#REF!</v>
      </c>
      <c r="BD26" s="118" t="e">
        <f t="shared" si="15"/>
        <v>#REF!</v>
      </c>
      <c r="BE26" s="99">
        <f t="shared" si="30"/>
        <v>121.21999999999997</v>
      </c>
      <c r="BF26" s="16">
        <f t="shared" si="31"/>
        <v>0</v>
      </c>
      <c r="BG26" s="16">
        <f t="shared" si="32"/>
        <v>121.21999999999997</v>
      </c>
      <c r="BH26" s="16">
        <f t="shared" si="33"/>
        <v>4.2426999999999992</v>
      </c>
      <c r="BI26" s="16">
        <f t="shared" si="34"/>
        <v>0.60609999999999986</v>
      </c>
      <c r="BJ26" s="16">
        <f t="shared" si="16"/>
        <v>77.900000000000006</v>
      </c>
      <c r="BK26" s="16" t="e">
        <f>+IF(Datos!#REF!=Listas!$AB$2,Listas!$AC$2,Listas!$AC$3)</f>
        <v>#REF!</v>
      </c>
      <c r="BL26" s="16" t="e">
        <f t="shared" si="35"/>
        <v>#REF!</v>
      </c>
      <c r="BM26" s="16" t="e">
        <f t="shared" si="17"/>
        <v>#REF!</v>
      </c>
      <c r="BN26" s="100" t="e">
        <f t="shared" si="36"/>
        <v>#REF!</v>
      </c>
    </row>
    <row r="27" spans="2:66" x14ac:dyDescent="0.25">
      <c r="B27" s="99">
        <f xml:space="preserve"> IF(C26&lt;&gt;"", IF( (C26+1)&gt;EDADMAX, "",CalculosLB!B26+1 ),"")</f>
        <v>10</v>
      </c>
      <c r="C27" s="16">
        <f t="shared" si="18"/>
        <v>41</v>
      </c>
      <c r="D27" s="16">
        <f t="shared" si="19"/>
        <v>31</v>
      </c>
      <c r="E27" s="18">
        <f t="shared" si="1"/>
        <v>20</v>
      </c>
      <c r="F27" s="16">
        <f>IF($B27="","",IF($C$6=1,VLOOKUP(IF(D27&gt;MAX(TablasLB!$A$4:$A$62),MAX(TablasLB!$A$4:$A$62),D27),datosMasculinoLB,$C$12+$C$6+VLOOKUP(E27,columnaTermino,2,FALSE),FALSE),VLOOKUP(IF(D27&gt;MAX(TablasLB!$B$4:$B$62),MAX(TablasLB!$B$4:$B$62),D27),datosFemeninoLB,$C$12+$C$6+VLOOKUP(E27,columnaTermino,2,FALSE),FALSE)))</f>
        <v>1.1599999999999999</v>
      </c>
      <c r="G27" s="19">
        <f>IF($B27="","",IF(OR(E27=20,E27=30),IF($C$6=1,VLOOKUP(IF(D27&gt;MAX(TablasLB!$A$4:$A$62),MAX(TablasLB!$A$4:$A$62),D27),datosMasculinoLB,$C$12+$C$6+$C$10+VLOOKUP(E27,columnaTermino,2,FALSE),FALSE),VLOOKUP(IF(D27&gt;MAX(TablasLB!$B$4:$B$62),MAX(TablasLB!$B$4:$B$62),D27),datosFemeninoLB,$C$12+$C$6+$C$10+VLOOKUP(E27,columnaTermino,2,FALSE),FALSE)),F27))</f>
        <v>1.1599999999999999</v>
      </c>
      <c r="H27" s="16">
        <f t="shared" si="20"/>
        <v>0</v>
      </c>
      <c r="I27" s="111">
        <f t="shared" si="21"/>
        <v>1.1599999999999999</v>
      </c>
      <c r="J27" s="21">
        <f t="shared" si="37"/>
        <v>115.99999999999999</v>
      </c>
      <c r="K27" s="22">
        <f t="shared" si="22"/>
        <v>0</v>
      </c>
      <c r="L27" s="22">
        <f t="shared" si="38"/>
        <v>115.99999999999999</v>
      </c>
      <c r="M27" s="22">
        <f t="shared" si="2"/>
        <v>4.0599999999999996</v>
      </c>
      <c r="N27" s="22">
        <f t="shared" si="3"/>
        <v>0.57999999999999996</v>
      </c>
      <c r="O27" s="22">
        <f t="shared" si="4"/>
        <v>75</v>
      </c>
      <c r="P27" s="22" t="e">
        <f>+IF(Datos!#REF!=Listas!$AB$2,Listas!$AC$2,Listas!$AC$3)</f>
        <v>#REF!</v>
      </c>
      <c r="Q27" s="22" t="e">
        <f t="shared" si="5"/>
        <v>#REF!</v>
      </c>
      <c r="R27" s="22" t="e">
        <f t="shared" si="6"/>
        <v>#REF!</v>
      </c>
      <c r="S27" s="23" t="e">
        <f t="shared" si="7"/>
        <v>#REF!</v>
      </c>
      <c r="T27" s="21">
        <f t="shared" si="23"/>
        <v>127.59999999999998</v>
      </c>
      <c r="U27" s="22">
        <f t="shared" si="24"/>
        <v>0</v>
      </c>
      <c r="V27" s="22">
        <f t="shared" si="25"/>
        <v>127.59999999999998</v>
      </c>
      <c r="W27" s="22">
        <f t="shared" si="26"/>
        <v>4.4659999999999993</v>
      </c>
      <c r="X27" s="22">
        <f t="shared" si="27"/>
        <v>0.6379999999999999</v>
      </c>
      <c r="Y27" s="22">
        <f t="shared" si="8"/>
        <v>82</v>
      </c>
      <c r="Z27" s="22" t="e">
        <f>+IF(Datos!#REF!=Listas!$AB$2,Listas!$AC$2,Listas!$AC$3)</f>
        <v>#REF!</v>
      </c>
      <c r="AA27" s="22" t="e">
        <f t="shared" si="28"/>
        <v>#REF!</v>
      </c>
      <c r="AB27" s="22" t="e">
        <f t="shared" si="9"/>
        <v>#REF!</v>
      </c>
      <c r="AC27" s="23" t="e">
        <f t="shared" si="29"/>
        <v>#REF!</v>
      </c>
      <c r="AD27" s="21">
        <f t="shared" si="10"/>
        <v>10.633333333333331</v>
      </c>
      <c r="AE27" s="22">
        <f t="shared" si="10"/>
        <v>0</v>
      </c>
      <c r="AF27" s="22">
        <f t="shared" si="10"/>
        <v>10.633333333333331</v>
      </c>
      <c r="AG27" s="22">
        <f t="shared" si="10"/>
        <v>0.37216666666666659</v>
      </c>
      <c r="AH27" s="22">
        <f t="shared" si="10"/>
        <v>5.3166666666666661E-2</v>
      </c>
      <c r="AI27" s="22">
        <f t="shared" si="10"/>
        <v>6.833333333333333</v>
      </c>
      <c r="AJ27" s="22" t="e">
        <f t="shared" si="11"/>
        <v>#REF!</v>
      </c>
      <c r="AK27" s="22" t="e">
        <f t="shared" si="11"/>
        <v>#REF!</v>
      </c>
      <c r="AL27" s="23" t="e">
        <f t="shared" si="11"/>
        <v>#REF!</v>
      </c>
      <c r="AM27" s="21">
        <f t="shared" si="12"/>
        <v>21.266666666666662</v>
      </c>
      <c r="AN27" s="22">
        <f t="shared" si="12"/>
        <v>0</v>
      </c>
      <c r="AO27" s="22">
        <f t="shared" si="12"/>
        <v>21.266666666666662</v>
      </c>
      <c r="AP27" s="22">
        <f t="shared" si="12"/>
        <v>0.74433333333333318</v>
      </c>
      <c r="AQ27" s="22">
        <f t="shared" si="12"/>
        <v>0.10633333333333332</v>
      </c>
      <c r="AR27" s="22">
        <f t="shared" si="12"/>
        <v>13.666666666666666</v>
      </c>
      <c r="AS27" s="22" t="e">
        <f t="shared" si="13"/>
        <v>#REF!</v>
      </c>
      <c r="AT27" s="22" t="e">
        <f t="shared" si="13"/>
        <v>#REF!</v>
      </c>
      <c r="AU27" s="23" t="e">
        <f t="shared" si="13"/>
        <v>#REF!</v>
      </c>
      <c r="AV27" s="21">
        <f t="shared" si="14"/>
        <v>42.533333333333324</v>
      </c>
      <c r="AW27" s="22">
        <f t="shared" si="14"/>
        <v>0</v>
      </c>
      <c r="AX27" s="22">
        <f t="shared" si="14"/>
        <v>42.533333333333324</v>
      </c>
      <c r="AY27" s="22">
        <f t="shared" si="14"/>
        <v>1.4886666666666664</v>
      </c>
      <c r="AZ27" s="22">
        <f t="shared" si="14"/>
        <v>0.21266666666666664</v>
      </c>
      <c r="BA27" s="16">
        <f t="shared" si="14"/>
        <v>27.333333333333332</v>
      </c>
      <c r="BB27" s="16" t="e">
        <f t="shared" si="15"/>
        <v>#REF!</v>
      </c>
      <c r="BC27" s="16" t="e">
        <f t="shared" si="15"/>
        <v>#REF!</v>
      </c>
      <c r="BD27" s="118" t="e">
        <f t="shared" si="15"/>
        <v>#REF!</v>
      </c>
      <c r="BE27" s="99">
        <f t="shared" si="30"/>
        <v>121.21999999999997</v>
      </c>
      <c r="BF27" s="16">
        <f t="shared" si="31"/>
        <v>0</v>
      </c>
      <c r="BG27" s="16">
        <f t="shared" si="32"/>
        <v>121.21999999999997</v>
      </c>
      <c r="BH27" s="16">
        <f t="shared" si="33"/>
        <v>4.2426999999999992</v>
      </c>
      <c r="BI27" s="16">
        <f t="shared" si="34"/>
        <v>0.60609999999999986</v>
      </c>
      <c r="BJ27" s="16">
        <f t="shared" si="16"/>
        <v>77.900000000000006</v>
      </c>
      <c r="BK27" s="16" t="e">
        <f>+IF(Datos!#REF!=Listas!$AB$2,Listas!$AC$2,Listas!$AC$3)</f>
        <v>#REF!</v>
      </c>
      <c r="BL27" s="16" t="e">
        <f t="shared" si="35"/>
        <v>#REF!</v>
      </c>
      <c r="BM27" s="16" t="e">
        <f t="shared" si="17"/>
        <v>#REF!</v>
      </c>
      <c r="BN27" s="100" t="e">
        <f t="shared" si="36"/>
        <v>#REF!</v>
      </c>
    </row>
    <row r="28" spans="2:66" x14ac:dyDescent="0.25">
      <c r="B28" s="99">
        <f xml:space="preserve"> IF(C27&lt;&gt;"", IF( (C27+1)&gt;EDADMAX, "",CalculosLB!B27+1 ),"")</f>
        <v>11</v>
      </c>
      <c r="C28" s="16">
        <f t="shared" si="18"/>
        <v>42</v>
      </c>
      <c r="D28" s="16">
        <f t="shared" si="19"/>
        <v>31</v>
      </c>
      <c r="E28" s="18">
        <f t="shared" si="1"/>
        <v>20</v>
      </c>
      <c r="F28" s="16">
        <f>IF($B28="","",IF($C$6=1,VLOOKUP(IF(D28&gt;MAX(TablasLB!$A$4:$A$62),MAX(TablasLB!$A$4:$A$62),D28),datosMasculinoLB,$C$12+$C$6+VLOOKUP(E28,columnaTermino,2,FALSE),FALSE),VLOOKUP(IF(D28&gt;MAX(TablasLB!$B$4:$B$62),MAX(TablasLB!$B$4:$B$62),D28),datosFemeninoLB,$C$12+$C$6+VLOOKUP(E28,columnaTermino,2,FALSE),FALSE)))</f>
        <v>1.1599999999999999</v>
      </c>
      <c r="G28" s="19">
        <f>IF($B28="","",IF(OR(E28=20,E28=30),IF($C$6=1,VLOOKUP(IF(D28&gt;MAX(TablasLB!$A$4:$A$62),MAX(TablasLB!$A$4:$A$62),D28),datosMasculinoLB,$C$12+$C$6+$C$10+VLOOKUP(E28,columnaTermino,2,FALSE),FALSE),VLOOKUP(IF(D28&gt;MAX(TablasLB!$B$4:$B$62),MAX(TablasLB!$B$4:$B$62),D28),datosFemeninoLB,$C$12+$C$6+$C$10+VLOOKUP(E28,columnaTermino,2,FALSE),FALSE)),F28))</f>
        <v>1.1599999999999999</v>
      </c>
      <c r="H28" s="16">
        <f t="shared" si="20"/>
        <v>0</v>
      </c>
      <c r="I28" s="111">
        <f t="shared" si="21"/>
        <v>1.1599999999999999</v>
      </c>
      <c r="J28" s="21">
        <f t="shared" si="37"/>
        <v>115.99999999999999</v>
      </c>
      <c r="K28" s="22">
        <f t="shared" si="22"/>
        <v>0</v>
      </c>
      <c r="L28" s="22">
        <f t="shared" si="38"/>
        <v>115.99999999999999</v>
      </c>
      <c r="M28" s="22">
        <f t="shared" si="2"/>
        <v>4.0599999999999996</v>
      </c>
      <c r="N28" s="22">
        <f t="shared" si="3"/>
        <v>0.57999999999999996</v>
      </c>
      <c r="O28" s="22">
        <f t="shared" si="4"/>
        <v>75</v>
      </c>
      <c r="P28" s="22" t="e">
        <f>+IF(Datos!#REF!=Listas!$AB$2,Listas!$AC$2,Listas!$AC$3)</f>
        <v>#REF!</v>
      </c>
      <c r="Q28" s="22" t="e">
        <f t="shared" si="5"/>
        <v>#REF!</v>
      </c>
      <c r="R28" s="22" t="e">
        <f t="shared" si="6"/>
        <v>#REF!</v>
      </c>
      <c r="S28" s="23" t="e">
        <f t="shared" si="7"/>
        <v>#REF!</v>
      </c>
      <c r="T28" s="21">
        <f t="shared" si="23"/>
        <v>127.59999999999998</v>
      </c>
      <c r="U28" s="22">
        <f t="shared" si="24"/>
        <v>0</v>
      </c>
      <c r="V28" s="22">
        <f t="shared" si="25"/>
        <v>127.59999999999998</v>
      </c>
      <c r="W28" s="22">
        <f t="shared" si="26"/>
        <v>4.4659999999999993</v>
      </c>
      <c r="X28" s="22">
        <f t="shared" si="27"/>
        <v>0.6379999999999999</v>
      </c>
      <c r="Y28" s="22">
        <f t="shared" si="8"/>
        <v>82</v>
      </c>
      <c r="Z28" s="22" t="e">
        <f>+IF(Datos!#REF!=Listas!$AB$2,Listas!$AC$2,Listas!$AC$3)</f>
        <v>#REF!</v>
      </c>
      <c r="AA28" s="22" t="e">
        <f t="shared" si="28"/>
        <v>#REF!</v>
      </c>
      <c r="AB28" s="22" t="e">
        <f t="shared" si="9"/>
        <v>#REF!</v>
      </c>
      <c r="AC28" s="23" t="e">
        <f t="shared" si="29"/>
        <v>#REF!</v>
      </c>
      <c r="AD28" s="21">
        <f t="shared" si="10"/>
        <v>10.633333333333331</v>
      </c>
      <c r="AE28" s="22">
        <f t="shared" si="10"/>
        <v>0</v>
      </c>
      <c r="AF28" s="22">
        <f t="shared" si="10"/>
        <v>10.633333333333331</v>
      </c>
      <c r="AG28" s="22">
        <f t="shared" si="10"/>
        <v>0.37216666666666659</v>
      </c>
      <c r="AH28" s="22">
        <f t="shared" si="10"/>
        <v>5.3166666666666661E-2</v>
      </c>
      <c r="AI28" s="22">
        <f t="shared" si="10"/>
        <v>6.833333333333333</v>
      </c>
      <c r="AJ28" s="22" t="e">
        <f t="shared" si="11"/>
        <v>#REF!</v>
      </c>
      <c r="AK28" s="22" t="e">
        <f t="shared" si="11"/>
        <v>#REF!</v>
      </c>
      <c r="AL28" s="23" t="e">
        <f t="shared" si="11"/>
        <v>#REF!</v>
      </c>
      <c r="AM28" s="21">
        <f t="shared" si="12"/>
        <v>21.266666666666662</v>
      </c>
      <c r="AN28" s="22">
        <f t="shared" si="12"/>
        <v>0</v>
      </c>
      <c r="AO28" s="22">
        <f t="shared" si="12"/>
        <v>21.266666666666662</v>
      </c>
      <c r="AP28" s="22">
        <f t="shared" si="12"/>
        <v>0.74433333333333318</v>
      </c>
      <c r="AQ28" s="22">
        <f t="shared" si="12"/>
        <v>0.10633333333333332</v>
      </c>
      <c r="AR28" s="22">
        <f t="shared" si="12"/>
        <v>13.666666666666666</v>
      </c>
      <c r="AS28" s="22" t="e">
        <f t="shared" si="13"/>
        <v>#REF!</v>
      </c>
      <c r="AT28" s="22" t="e">
        <f t="shared" si="13"/>
        <v>#REF!</v>
      </c>
      <c r="AU28" s="23" t="e">
        <f t="shared" si="13"/>
        <v>#REF!</v>
      </c>
      <c r="AV28" s="21">
        <f t="shared" si="14"/>
        <v>42.533333333333324</v>
      </c>
      <c r="AW28" s="22">
        <f t="shared" si="14"/>
        <v>0</v>
      </c>
      <c r="AX28" s="22">
        <f t="shared" si="14"/>
        <v>42.533333333333324</v>
      </c>
      <c r="AY28" s="22">
        <f t="shared" si="14"/>
        <v>1.4886666666666664</v>
      </c>
      <c r="AZ28" s="22">
        <f t="shared" si="14"/>
        <v>0.21266666666666664</v>
      </c>
      <c r="BA28" s="16">
        <f t="shared" si="14"/>
        <v>27.333333333333332</v>
      </c>
      <c r="BB28" s="16" t="e">
        <f t="shared" si="15"/>
        <v>#REF!</v>
      </c>
      <c r="BC28" s="16" t="e">
        <f t="shared" si="15"/>
        <v>#REF!</v>
      </c>
      <c r="BD28" s="118" t="e">
        <f t="shared" si="15"/>
        <v>#REF!</v>
      </c>
      <c r="BE28" s="99">
        <f t="shared" si="30"/>
        <v>121.21999999999997</v>
      </c>
      <c r="BF28" s="16">
        <f t="shared" si="31"/>
        <v>0</v>
      </c>
      <c r="BG28" s="16">
        <f t="shared" si="32"/>
        <v>121.21999999999997</v>
      </c>
      <c r="BH28" s="16">
        <f t="shared" si="33"/>
        <v>4.2426999999999992</v>
      </c>
      <c r="BI28" s="16">
        <f t="shared" si="34"/>
        <v>0.60609999999999986</v>
      </c>
      <c r="BJ28" s="16">
        <f t="shared" si="16"/>
        <v>77.900000000000006</v>
      </c>
      <c r="BK28" s="16" t="e">
        <f>+IF(Datos!#REF!=Listas!$AB$2,Listas!$AC$2,Listas!$AC$3)</f>
        <v>#REF!</v>
      </c>
      <c r="BL28" s="16" t="e">
        <f t="shared" si="35"/>
        <v>#REF!</v>
      </c>
      <c r="BM28" s="16" t="e">
        <f t="shared" si="17"/>
        <v>#REF!</v>
      </c>
      <c r="BN28" s="100" t="e">
        <f t="shared" si="36"/>
        <v>#REF!</v>
      </c>
    </row>
    <row r="29" spans="2:66" x14ac:dyDescent="0.25">
      <c r="B29" s="99">
        <f xml:space="preserve"> IF(C28&lt;&gt;"", IF( (C28+1)&gt;EDADMAX, "",CalculosLB!B28+1 ),"")</f>
        <v>12</v>
      </c>
      <c r="C29" s="16">
        <f t="shared" si="18"/>
        <v>43</v>
      </c>
      <c r="D29" s="16">
        <f t="shared" si="19"/>
        <v>31</v>
      </c>
      <c r="E29" s="18">
        <f t="shared" si="1"/>
        <v>20</v>
      </c>
      <c r="F29" s="16">
        <f>IF($B29="","",IF($C$6=1,VLOOKUP(IF(D29&gt;MAX(TablasLB!$A$4:$A$62),MAX(TablasLB!$A$4:$A$62),D29),datosMasculinoLB,$C$12+$C$6+VLOOKUP(E29,columnaTermino,2,FALSE),FALSE),VLOOKUP(IF(D29&gt;MAX(TablasLB!$B$4:$B$62),MAX(TablasLB!$B$4:$B$62),D29),datosFemeninoLB,$C$12+$C$6+VLOOKUP(E29,columnaTermino,2,FALSE),FALSE)))</f>
        <v>1.1599999999999999</v>
      </c>
      <c r="G29" s="19">
        <f>IF($B29="","",IF(OR(E29=20,E29=30),IF($C$6=1,VLOOKUP(IF(D29&gt;MAX(TablasLB!$A$4:$A$62),MAX(TablasLB!$A$4:$A$62),D29),datosMasculinoLB,$C$12+$C$6+$C$10+VLOOKUP(E29,columnaTermino,2,FALSE),FALSE),VLOOKUP(IF(D29&gt;MAX(TablasLB!$B$4:$B$62),MAX(TablasLB!$B$4:$B$62),D29),datosFemeninoLB,$C$12+$C$6+$C$10+VLOOKUP(E29,columnaTermino,2,FALSE),FALSE)),F29))</f>
        <v>1.1599999999999999</v>
      </c>
      <c r="H29" s="16">
        <f t="shared" si="20"/>
        <v>0</v>
      </c>
      <c r="I29" s="111">
        <f t="shared" si="21"/>
        <v>1.1599999999999999</v>
      </c>
      <c r="J29" s="21">
        <f t="shared" si="37"/>
        <v>115.99999999999999</v>
      </c>
      <c r="K29" s="22">
        <f t="shared" si="22"/>
        <v>0</v>
      </c>
      <c r="L29" s="22">
        <f t="shared" si="38"/>
        <v>115.99999999999999</v>
      </c>
      <c r="M29" s="22">
        <f t="shared" si="2"/>
        <v>4.0599999999999996</v>
      </c>
      <c r="N29" s="22">
        <f t="shared" si="3"/>
        <v>0.57999999999999996</v>
      </c>
      <c r="O29" s="22">
        <f t="shared" si="4"/>
        <v>75</v>
      </c>
      <c r="P29" s="22" t="e">
        <f>+IF(Datos!#REF!=Listas!$AB$2,Listas!$AC$2,Listas!$AC$3)</f>
        <v>#REF!</v>
      </c>
      <c r="Q29" s="22" t="e">
        <f t="shared" si="5"/>
        <v>#REF!</v>
      </c>
      <c r="R29" s="22" t="e">
        <f t="shared" si="6"/>
        <v>#REF!</v>
      </c>
      <c r="S29" s="23" t="e">
        <f t="shared" si="7"/>
        <v>#REF!</v>
      </c>
      <c r="T29" s="21">
        <f t="shared" si="23"/>
        <v>127.59999999999998</v>
      </c>
      <c r="U29" s="22">
        <f t="shared" si="24"/>
        <v>0</v>
      </c>
      <c r="V29" s="22">
        <f t="shared" si="25"/>
        <v>127.59999999999998</v>
      </c>
      <c r="W29" s="22">
        <f t="shared" si="26"/>
        <v>4.4659999999999993</v>
      </c>
      <c r="X29" s="22">
        <f t="shared" si="27"/>
        <v>0.6379999999999999</v>
      </c>
      <c r="Y29" s="22">
        <f t="shared" si="8"/>
        <v>82</v>
      </c>
      <c r="Z29" s="22" t="e">
        <f>+IF(Datos!#REF!=Listas!$AB$2,Listas!$AC$2,Listas!$AC$3)</f>
        <v>#REF!</v>
      </c>
      <c r="AA29" s="22" t="e">
        <f t="shared" si="28"/>
        <v>#REF!</v>
      </c>
      <c r="AB29" s="22" t="e">
        <f t="shared" si="9"/>
        <v>#REF!</v>
      </c>
      <c r="AC29" s="23" t="e">
        <f t="shared" si="29"/>
        <v>#REF!</v>
      </c>
      <c r="AD29" s="21">
        <f t="shared" si="10"/>
        <v>10.633333333333331</v>
      </c>
      <c r="AE29" s="22">
        <f t="shared" si="10"/>
        <v>0</v>
      </c>
      <c r="AF29" s="22">
        <f t="shared" si="10"/>
        <v>10.633333333333331</v>
      </c>
      <c r="AG29" s="22">
        <f t="shared" si="10"/>
        <v>0.37216666666666659</v>
      </c>
      <c r="AH29" s="22">
        <f t="shared" si="10"/>
        <v>5.3166666666666661E-2</v>
      </c>
      <c r="AI29" s="22">
        <f t="shared" si="10"/>
        <v>6.833333333333333</v>
      </c>
      <c r="AJ29" s="22" t="e">
        <f t="shared" si="11"/>
        <v>#REF!</v>
      </c>
      <c r="AK29" s="22" t="e">
        <f t="shared" si="11"/>
        <v>#REF!</v>
      </c>
      <c r="AL29" s="23" t="e">
        <f t="shared" si="11"/>
        <v>#REF!</v>
      </c>
      <c r="AM29" s="21">
        <f t="shared" si="12"/>
        <v>21.266666666666662</v>
      </c>
      <c r="AN29" s="22">
        <f t="shared" si="12"/>
        <v>0</v>
      </c>
      <c r="AO29" s="22">
        <f t="shared" si="12"/>
        <v>21.266666666666662</v>
      </c>
      <c r="AP29" s="22">
        <f t="shared" si="12"/>
        <v>0.74433333333333318</v>
      </c>
      <c r="AQ29" s="22">
        <f t="shared" si="12"/>
        <v>0.10633333333333332</v>
      </c>
      <c r="AR29" s="22">
        <f t="shared" si="12"/>
        <v>13.666666666666666</v>
      </c>
      <c r="AS29" s="22" t="e">
        <f t="shared" si="13"/>
        <v>#REF!</v>
      </c>
      <c r="AT29" s="22" t="e">
        <f t="shared" si="13"/>
        <v>#REF!</v>
      </c>
      <c r="AU29" s="23" t="e">
        <f t="shared" si="13"/>
        <v>#REF!</v>
      </c>
      <c r="AV29" s="21">
        <f t="shared" si="14"/>
        <v>42.533333333333324</v>
      </c>
      <c r="AW29" s="22">
        <f t="shared" si="14"/>
        <v>0</v>
      </c>
      <c r="AX29" s="22">
        <f t="shared" si="14"/>
        <v>42.533333333333324</v>
      </c>
      <c r="AY29" s="22">
        <f t="shared" si="14"/>
        <v>1.4886666666666664</v>
      </c>
      <c r="AZ29" s="22">
        <f t="shared" si="14"/>
        <v>0.21266666666666664</v>
      </c>
      <c r="BA29" s="16">
        <f t="shared" si="14"/>
        <v>27.333333333333332</v>
      </c>
      <c r="BB29" s="16" t="e">
        <f t="shared" si="15"/>
        <v>#REF!</v>
      </c>
      <c r="BC29" s="16" t="e">
        <f t="shared" si="15"/>
        <v>#REF!</v>
      </c>
      <c r="BD29" s="118" t="e">
        <f t="shared" si="15"/>
        <v>#REF!</v>
      </c>
      <c r="BE29" s="99">
        <f t="shared" si="30"/>
        <v>121.21999999999997</v>
      </c>
      <c r="BF29" s="16">
        <f t="shared" si="31"/>
        <v>0</v>
      </c>
      <c r="BG29" s="16">
        <f t="shared" si="32"/>
        <v>121.21999999999997</v>
      </c>
      <c r="BH29" s="16">
        <f t="shared" si="33"/>
        <v>4.2426999999999992</v>
      </c>
      <c r="BI29" s="16">
        <f t="shared" si="34"/>
        <v>0.60609999999999986</v>
      </c>
      <c r="BJ29" s="16">
        <f t="shared" si="16"/>
        <v>77.900000000000006</v>
      </c>
      <c r="BK29" s="16" t="e">
        <f>+IF(Datos!#REF!=Listas!$AB$2,Listas!$AC$2,Listas!$AC$3)</f>
        <v>#REF!</v>
      </c>
      <c r="BL29" s="16" t="e">
        <f t="shared" si="35"/>
        <v>#REF!</v>
      </c>
      <c r="BM29" s="16" t="e">
        <f t="shared" si="17"/>
        <v>#REF!</v>
      </c>
      <c r="BN29" s="100" t="e">
        <f t="shared" si="36"/>
        <v>#REF!</v>
      </c>
    </row>
    <row r="30" spans="2:66" x14ac:dyDescent="0.25">
      <c r="B30" s="99">
        <f xml:space="preserve"> IF(C29&lt;&gt;"", IF( (C29+1)&gt;EDADMAX, "",CalculosLB!B29+1 ),"")</f>
        <v>13</v>
      </c>
      <c r="C30" s="16">
        <f t="shared" si="18"/>
        <v>44</v>
      </c>
      <c r="D30" s="16">
        <f t="shared" si="19"/>
        <v>31</v>
      </c>
      <c r="E30" s="18">
        <f t="shared" si="1"/>
        <v>20</v>
      </c>
      <c r="F30" s="16">
        <f>IF($B30="","",IF($C$6=1,VLOOKUP(IF(D30&gt;MAX(TablasLB!$A$4:$A$62),MAX(TablasLB!$A$4:$A$62),D30),datosMasculinoLB,$C$12+$C$6+VLOOKUP(E30,columnaTermino,2,FALSE),FALSE),VLOOKUP(IF(D30&gt;MAX(TablasLB!$B$4:$B$62),MAX(TablasLB!$B$4:$B$62),D30),datosFemeninoLB,$C$12+$C$6+VLOOKUP(E30,columnaTermino,2,FALSE),FALSE)))</f>
        <v>1.1599999999999999</v>
      </c>
      <c r="G30" s="19">
        <f>IF($B30="","",IF(OR(E30=20,E30=30),IF($C$6=1,VLOOKUP(IF(D30&gt;MAX(TablasLB!$A$4:$A$62),MAX(TablasLB!$A$4:$A$62),D30),datosMasculinoLB,$C$12+$C$6+$C$10+VLOOKUP(E30,columnaTermino,2,FALSE),FALSE),VLOOKUP(IF(D30&gt;MAX(TablasLB!$B$4:$B$62),MAX(TablasLB!$B$4:$B$62),D30),datosFemeninoLB,$C$12+$C$6+$C$10+VLOOKUP(E30,columnaTermino,2,FALSE),FALSE)),F30))</f>
        <v>1.1599999999999999</v>
      </c>
      <c r="H30" s="16">
        <f t="shared" si="20"/>
        <v>0</v>
      </c>
      <c r="I30" s="111">
        <f t="shared" si="21"/>
        <v>1.1599999999999999</v>
      </c>
      <c r="J30" s="21">
        <f t="shared" si="37"/>
        <v>115.99999999999999</v>
      </c>
      <c r="K30" s="22">
        <f t="shared" si="22"/>
        <v>0</v>
      </c>
      <c r="L30" s="22">
        <f t="shared" si="38"/>
        <v>115.99999999999999</v>
      </c>
      <c r="M30" s="22">
        <f t="shared" si="2"/>
        <v>4.0599999999999996</v>
      </c>
      <c r="N30" s="22">
        <f t="shared" si="3"/>
        <v>0.57999999999999996</v>
      </c>
      <c r="O30" s="22">
        <f t="shared" si="4"/>
        <v>75</v>
      </c>
      <c r="P30" s="22" t="e">
        <f>+IF(Datos!#REF!=Listas!$AB$2,Listas!$AC$2,Listas!$AC$3)</f>
        <v>#REF!</v>
      </c>
      <c r="Q30" s="22" t="e">
        <f t="shared" si="5"/>
        <v>#REF!</v>
      </c>
      <c r="R30" s="22" t="e">
        <f t="shared" si="6"/>
        <v>#REF!</v>
      </c>
      <c r="S30" s="23" t="e">
        <f t="shared" si="7"/>
        <v>#REF!</v>
      </c>
      <c r="T30" s="21">
        <f t="shared" si="23"/>
        <v>127.59999999999998</v>
      </c>
      <c r="U30" s="22">
        <f t="shared" si="24"/>
        <v>0</v>
      </c>
      <c r="V30" s="22">
        <f t="shared" si="25"/>
        <v>127.59999999999998</v>
      </c>
      <c r="W30" s="22">
        <f t="shared" si="26"/>
        <v>4.4659999999999993</v>
      </c>
      <c r="X30" s="22">
        <f t="shared" si="27"/>
        <v>0.6379999999999999</v>
      </c>
      <c r="Y30" s="22">
        <f t="shared" si="8"/>
        <v>82</v>
      </c>
      <c r="Z30" s="22" t="e">
        <f>+IF(Datos!#REF!=Listas!$AB$2,Listas!$AC$2,Listas!$AC$3)</f>
        <v>#REF!</v>
      </c>
      <c r="AA30" s="22" t="e">
        <f t="shared" si="28"/>
        <v>#REF!</v>
      </c>
      <c r="AB30" s="22" t="e">
        <f t="shared" si="9"/>
        <v>#REF!</v>
      </c>
      <c r="AC30" s="23" t="e">
        <f t="shared" si="29"/>
        <v>#REF!</v>
      </c>
      <c r="AD30" s="21">
        <f t="shared" si="10"/>
        <v>10.633333333333331</v>
      </c>
      <c r="AE30" s="22">
        <f t="shared" si="10"/>
        <v>0</v>
      </c>
      <c r="AF30" s="22">
        <f t="shared" si="10"/>
        <v>10.633333333333331</v>
      </c>
      <c r="AG30" s="22">
        <f t="shared" si="10"/>
        <v>0.37216666666666659</v>
      </c>
      <c r="AH30" s="22">
        <f t="shared" si="10"/>
        <v>5.3166666666666661E-2</v>
      </c>
      <c r="AI30" s="22">
        <f t="shared" si="10"/>
        <v>6.833333333333333</v>
      </c>
      <c r="AJ30" s="22" t="e">
        <f t="shared" si="11"/>
        <v>#REF!</v>
      </c>
      <c r="AK30" s="22" t="e">
        <f t="shared" si="11"/>
        <v>#REF!</v>
      </c>
      <c r="AL30" s="23" t="e">
        <f t="shared" si="11"/>
        <v>#REF!</v>
      </c>
      <c r="AM30" s="21">
        <f t="shared" si="12"/>
        <v>21.266666666666662</v>
      </c>
      <c r="AN30" s="22">
        <f t="shared" si="12"/>
        <v>0</v>
      </c>
      <c r="AO30" s="22">
        <f t="shared" si="12"/>
        <v>21.266666666666662</v>
      </c>
      <c r="AP30" s="22">
        <f t="shared" si="12"/>
        <v>0.74433333333333318</v>
      </c>
      <c r="AQ30" s="22">
        <f t="shared" si="12"/>
        <v>0.10633333333333332</v>
      </c>
      <c r="AR30" s="22">
        <f t="shared" si="12"/>
        <v>13.666666666666666</v>
      </c>
      <c r="AS30" s="22" t="e">
        <f t="shared" si="13"/>
        <v>#REF!</v>
      </c>
      <c r="AT30" s="22" t="e">
        <f t="shared" si="13"/>
        <v>#REF!</v>
      </c>
      <c r="AU30" s="23" t="e">
        <f t="shared" si="13"/>
        <v>#REF!</v>
      </c>
      <c r="AV30" s="21">
        <f t="shared" si="14"/>
        <v>42.533333333333324</v>
      </c>
      <c r="AW30" s="22">
        <f t="shared" si="14"/>
        <v>0</v>
      </c>
      <c r="AX30" s="22">
        <f t="shared" si="14"/>
        <v>42.533333333333324</v>
      </c>
      <c r="AY30" s="22">
        <f t="shared" si="14"/>
        <v>1.4886666666666664</v>
      </c>
      <c r="AZ30" s="22">
        <f t="shared" si="14"/>
        <v>0.21266666666666664</v>
      </c>
      <c r="BA30" s="16">
        <f t="shared" si="14"/>
        <v>27.333333333333332</v>
      </c>
      <c r="BB30" s="16" t="e">
        <f t="shared" si="15"/>
        <v>#REF!</v>
      </c>
      <c r="BC30" s="16" t="e">
        <f t="shared" si="15"/>
        <v>#REF!</v>
      </c>
      <c r="BD30" s="118" t="e">
        <f t="shared" si="15"/>
        <v>#REF!</v>
      </c>
      <c r="BE30" s="99">
        <f t="shared" si="30"/>
        <v>121.21999999999997</v>
      </c>
      <c r="BF30" s="16">
        <f t="shared" si="31"/>
        <v>0</v>
      </c>
      <c r="BG30" s="16">
        <f t="shared" si="32"/>
        <v>121.21999999999997</v>
      </c>
      <c r="BH30" s="16">
        <f t="shared" si="33"/>
        <v>4.2426999999999992</v>
      </c>
      <c r="BI30" s="16">
        <f t="shared" si="34"/>
        <v>0.60609999999999986</v>
      </c>
      <c r="BJ30" s="16">
        <f t="shared" si="16"/>
        <v>77.900000000000006</v>
      </c>
      <c r="BK30" s="16" t="e">
        <f>+IF(Datos!#REF!=Listas!$AB$2,Listas!$AC$2,Listas!$AC$3)</f>
        <v>#REF!</v>
      </c>
      <c r="BL30" s="16" t="e">
        <f t="shared" si="35"/>
        <v>#REF!</v>
      </c>
      <c r="BM30" s="16" t="e">
        <f t="shared" si="17"/>
        <v>#REF!</v>
      </c>
      <c r="BN30" s="100" t="e">
        <f t="shared" si="36"/>
        <v>#REF!</v>
      </c>
    </row>
    <row r="31" spans="2:66" x14ac:dyDescent="0.25">
      <c r="B31" s="99">
        <f xml:space="preserve"> IF(C30&lt;&gt;"", IF( (C30+1)&gt;EDADMAX, "",CalculosLB!B30+1 ),"")</f>
        <v>14</v>
      </c>
      <c r="C31" s="16">
        <f t="shared" si="18"/>
        <v>45</v>
      </c>
      <c r="D31" s="16">
        <f t="shared" si="19"/>
        <v>31</v>
      </c>
      <c r="E31" s="18">
        <f t="shared" si="1"/>
        <v>20</v>
      </c>
      <c r="F31" s="16">
        <f>IF($B31="","",IF($C$6=1,VLOOKUP(IF(D31&gt;MAX(TablasLB!$A$4:$A$62),MAX(TablasLB!$A$4:$A$62),D31),datosMasculinoLB,$C$12+$C$6+VLOOKUP(E31,columnaTermino,2,FALSE),FALSE),VLOOKUP(IF(D31&gt;MAX(TablasLB!$B$4:$B$62),MAX(TablasLB!$B$4:$B$62),D31),datosFemeninoLB,$C$12+$C$6+VLOOKUP(E31,columnaTermino,2,FALSE),FALSE)))</f>
        <v>1.1599999999999999</v>
      </c>
      <c r="G31" s="19">
        <f>IF($B31="","",IF(OR(E31=20,E31=30),IF($C$6=1,VLOOKUP(IF(D31&gt;MAX(TablasLB!$A$4:$A$62),MAX(TablasLB!$A$4:$A$62),D31),datosMasculinoLB,$C$12+$C$6+$C$10+VLOOKUP(E31,columnaTermino,2,FALSE),FALSE),VLOOKUP(IF(D31&gt;MAX(TablasLB!$B$4:$B$62),MAX(TablasLB!$B$4:$B$62),D31),datosFemeninoLB,$C$12+$C$6+$C$10+VLOOKUP(E31,columnaTermino,2,FALSE),FALSE)),F31))</f>
        <v>1.1599999999999999</v>
      </c>
      <c r="H31" s="16">
        <f t="shared" si="20"/>
        <v>0</v>
      </c>
      <c r="I31" s="111">
        <f t="shared" si="21"/>
        <v>1.1599999999999999</v>
      </c>
      <c r="J31" s="21">
        <f t="shared" si="37"/>
        <v>115.99999999999999</v>
      </c>
      <c r="K31" s="22">
        <f t="shared" si="22"/>
        <v>0</v>
      </c>
      <c r="L31" s="22">
        <f t="shared" si="38"/>
        <v>115.99999999999999</v>
      </c>
      <c r="M31" s="22">
        <f t="shared" si="2"/>
        <v>4.0599999999999996</v>
      </c>
      <c r="N31" s="22">
        <f t="shared" si="3"/>
        <v>0.57999999999999996</v>
      </c>
      <c r="O31" s="22">
        <f t="shared" si="4"/>
        <v>75</v>
      </c>
      <c r="P31" s="22" t="e">
        <f>+IF(Datos!#REF!=Listas!$AB$2,Listas!$AC$2,Listas!$AC$3)</f>
        <v>#REF!</v>
      </c>
      <c r="Q31" s="22" t="e">
        <f t="shared" si="5"/>
        <v>#REF!</v>
      </c>
      <c r="R31" s="22" t="e">
        <f t="shared" si="6"/>
        <v>#REF!</v>
      </c>
      <c r="S31" s="23" t="e">
        <f t="shared" si="7"/>
        <v>#REF!</v>
      </c>
      <c r="T31" s="21">
        <f t="shared" si="23"/>
        <v>127.59999999999998</v>
      </c>
      <c r="U31" s="22">
        <f t="shared" si="24"/>
        <v>0</v>
      </c>
      <c r="V31" s="22">
        <f t="shared" si="25"/>
        <v>127.59999999999998</v>
      </c>
      <c r="W31" s="22">
        <f t="shared" si="26"/>
        <v>4.4659999999999993</v>
      </c>
      <c r="X31" s="22">
        <f t="shared" si="27"/>
        <v>0.6379999999999999</v>
      </c>
      <c r="Y31" s="22">
        <f t="shared" si="8"/>
        <v>82</v>
      </c>
      <c r="Z31" s="22" t="e">
        <f>+IF(Datos!#REF!=Listas!$AB$2,Listas!$AC$2,Listas!$AC$3)</f>
        <v>#REF!</v>
      </c>
      <c r="AA31" s="22" t="e">
        <f t="shared" si="28"/>
        <v>#REF!</v>
      </c>
      <c r="AB31" s="22" t="e">
        <f t="shared" si="9"/>
        <v>#REF!</v>
      </c>
      <c r="AC31" s="23" t="e">
        <f t="shared" si="29"/>
        <v>#REF!</v>
      </c>
      <c r="AD31" s="21">
        <f t="shared" si="10"/>
        <v>10.633333333333331</v>
      </c>
      <c r="AE31" s="22">
        <f t="shared" si="10"/>
        <v>0</v>
      </c>
      <c r="AF31" s="22">
        <f t="shared" si="10"/>
        <v>10.633333333333331</v>
      </c>
      <c r="AG31" s="22">
        <f t="shared" si="10"/>
        <v>0.37216666666666659</v>
      </c>
      <c r="AH31" s="22">
        <f t="shared" si="10"/>
        <v>5.3166666666666661E-2</v>
      </c>
      <c r="AI31" s="22">
        <f t="shared" si="10"/>
        <v>6.833333333333333</v>
      </c>
      <c r="AJ31" s="22" t="e">
        <f t="shared" si="11"/>
        <v>#REF!</v>
      </c>
      <c r="AK31" s="22" t="e">
        <f t="shared" si="11"/>
        <v>#REF!</v>
      </c>
      <c r="AL31" s="23" t="e">
        <f t="shared" si="11"/>
        <v>#REF!</v>
      </c>
      <c r="AM31" s="21">
        <f t="shared" si="12"/>
        <v>21.266666666666662</v>
      </c>
      <c r="AN31" s="22">
        <f t="shared" si="12"/>
        <v>0</v>
      </c>
      <c r="AO31" s="22">
        <f t="shared" si="12"/>
        <v>21.266666666666662</v>
      </c>
      <c r="AP31" s="22">
        <f t="shared" si="12"/>
        <v>0.74433333333333318</v>
      </c>
      <c r="AQ31" s="22">
        <f t="shared" si="12"/>
        <v>0.10633333333333332</v>
      </c>
      <c r="AR31" s="22">
        <f t="shared" si="12"/>
        <v>13.666666666666666</v>
      </c>
      <c r="AS31" s="22" t="e">
        <f t="shared" si="13"/>
        <v>#REF!</v>
      </c>
      <c r="AT31" s="22" t="e">
        <f t="shared" si="13"/>
        <v>#REF!</v>
      </c>
      <c r="AU31" s="23" t="e">
        <f t="shared" si="13"/>
        <v>#REF!</v>
      </c>
      <c r="AV31" s="21">
        <f t="shared" si="14"/>
        <v>42.533333333333324</v>
      </c>
      <c r="AW31" s="22">
        <f t="shared" si="14"/>
        <v>0</v>
      </c>
      <c r="AX31" s="22">
        <f t="shared" si="14"/>
        <v>42.533333333333324</v>
      </c>
      <c r="AY31" s="22">
        <f t="shared" si="14"/>
        <v>1.4886666666666664</v>
      </c>
      <c r="AZ31" s="22">
        <f t="shared" si="14"/>
        <v>0.21266666666666664</v>
      </c>
      <c r="BA31" s="16">
        <f t="shared" si="14"/>
        <v>27.333333333333332</v>
      </c>
      <c r="BB31" s="16" t="e">
        <f t="shared" si="15"/>
        <v>#REF!</v>
      </c>
      <c r="BC31" s="16" t="e">
        <f t="shared" si="15"/>
        <v>#REF!</v>
      </c>
      <c r="BD31" s="118" t="e">
        <f t="shared" si="15"/>
        <v>#REF!</v>
      </c>
      <c r="BE31" s="99">
        <f t="shared" si="30"/>
        <v>121.21999999999997</v>
      </c>
      <c r="BF31" s="16">
        <f t="shared" si="31"/>
        <v>0</v>
      </c>
      <c r="BG31" s="16">
        <f t="shared" si="32"/>
        <v>121.21999999999997</v>
      </c>
      <c r="BH31" s="16">
        <f t="shared" si="33"/>
        <v>4.2426999999999992</v>
      </c>
      <c r="BI31" s="16">
        <f t="shared" si="34"/>
        <v>0.60609999999999986</v>
      </c>
      <c r="BJ31" s="16">
        <f t="shared" si="16"/>
        <v>77.900000000000006</v>
      </c>
      <c r="BK31" s="16" t="e">
        <f>+IF(Datos!#REF!=Listas!$AB$2,Listas!$AC$2,Listas!$AC$3)</f>
        <v>#REF!</v>
      </c>
      <c r="BL31" s="16" t="e">
        <f t="shared" si="35"/>
        <v>#REF!</v>
      </c>
      <c r="BM31" s="16" t="e">
        <f t="shared" si="17"/>
        <v>#REF!</v>
      </c>
      <c r="BN31" s="100" t="e">
        <f t="shared" si="36"/>
        <v>#REF!</v>
      </c>
    </row>
    <row r="32" spans="2:66" x14ac:dyDescent="0.25">
      <c r="B32" s="99">
        <f xml:space="preserve"> IF(C31&lt;&gt;"", IF( (C31+1)&gt;EDADMAX, "",CalculosLB!B31+1 ),"")</f>
        <v>15</v>
      </c>
      <c r="C32" s="16">
        <f t="shared" si="18"/>
        <v>46</v>
      </c>
      <c r="D32" s="16">
        <f t="shared" si="19"/>
        <v>31</v>
      </c>
      <c r="E32" s="18">
        <f t="shared" si="1"/>
        <v>20</v>
      </c>
      <c r="F32" s="16">
        <f>IF($B32="","",IF($C$6=1,VLOOKUP(IF(D32&gt;MAX(TablasLB!$A$4:$A$62),MAX(TablasLB!$A$4:$A$62),D32),datosMasculinoLB,$C$12+$C$6+VLOOKUP(E32,columnaTermino,2,FALSE),FALSE),VLOOKUP(IF(D32&gt;MAX(TablasLB!$B$4:$B$62),MAX(TablasLB!$B$4:$B$62),D32),datosFemeninoLB,$C$12+$C$6+VLOOKUP(E32,columnaTermino,2,FALSE),FALSE)))</f>
        <v>1.1599999999999999</v>
      </c>
      <c r="G32" s="19">
        <f>IF($B32="","",IF(OR(E32=20,E32=30),IF($C$6=1,VLOOKUP(IF(D32&gt;MAX(TablasLB!$A$4:$A$62),MAX(TablasLB!$A$4:$A$62),D32),datosMasculinoLB,$C$12+$C$6+$C$10+VLOOKUP(E32,columnaTermino,2,FALSE),FALSE),VLOOKUP(IF(D32&gt;MAX(TablasLB!$B$4:$B$62),MAX(TablasLB!$B$4:$B$62),D32),datosFemeninoLB,$C$12+$C$6+$C$10+VLOOKUP(E32,columnaTermino,2,FALSE),FALSE)),F32))</f>
        <v>1.1599999999999999</v>
      </c>
      <c r="H32" s="16">
        <f t="shared" si="20"/>
        <v>0</v>
      </c>
      <c r="I32" s="111">
        <f t="shared" si="21"/>
        <v>1.1599999999999999</v>
      </c>
      <c r="J32" s="21">
        <f t="shared" si="37"/>
        <v>115.99999999999999</v>
      </c>
      <c r="K32" s="22">
        <f t="shared" si="22"/>
        <v>0</v>
      </c>
      <c r="L32" s="22">
        <f t="shared" si="38"/>
        <v>115.99999999999999</v>
      </c>
      <c r="M32" s="22">
        <f t="shared" si="2"/>
        <v>4.0599999999999996</v>
      </c>
      <c r="N32" s="22">
        <f t="shared" si="3"/>
        <v>0.57999999999999996</v>
      </c>
      <c r="O32" s="22">
        <f t="shared" si="4"/>
        <v>75</v>
      </c>
      <c r="P32" s="22" t="e">
        <f>+IF(Datos!#REF!=Listas!$AB$2,Listas!$AC$2,Listas!$AC$3)</f>
        <v>#REF!</v>
      </c>
      <c r="Q32" s="22" t="e">
        <f t="shared" si="5"/>
        <v>#REF!</v>
      </c>
      <c r="R32" s="22" t="e">
        <f t="shared" si="6"/>
        <v>#REF!</v>
      </c>
      <c r="S32" s="23" t="e">
        <f t="shared" si="7"/>
        <v>#REF!</v>
      </c>
      <c r="T32" s="21">
        <f t="shared" si="23"/>
        <v>127.59999999999998</v>
      </c>
      <c r="U32" s="22">
        <f t="shared" si="24"/>
        <v>0</v>
      </c>
      <c r="V32" s="22">
        <f t="shared" si="25"/>
        <v>127.59999999999998</v>
      </c>
      <c r="W32" s="22">
        <f t="shared" si="26"/>
        <v>4.4659999999999993</v>
      </c>
      <c r="X32" s="22">
        <f t="shared" si="27"/>
        <v>0.6379999999999999</v>
      </c>
      <c r="Y32" s="22">
        <f t="shared" si="8"/>
        <v>82</v>
      </c>
      <c r="Z32" s="22" t="e">
        <f>+IF(Datos!#REF!=Listas!$AB$2,Listas!$AC$2,Listas!$AC$3)</f>
        <v>#REF!</v>
      </c>
      <c r="AA32" s="22" t="e">
        <f t="shared" si="28"/>
        <v>#REF!</v>
      </c>
      <c r="AB32" s="22" t="e">
        <f t="shared" si="9"/>
        <v>#REF!</v>
      </c>
      <c r="AC32" s="23" t="e">
        <f t="shared" si="29"/>
        <v>#REF!</v>
      </c>
      <c r="AD32" s="21">
        <f t="shared" si="10"/>
        <v>10.633333333333331</v>
      </c>
      <c r="AE32" s="22">
        <f t="shared" si="10"/>
        <v>0</v>
      </c>
      <c r="AF32" s="22">
        <f t="shared" si="10"/>
        <v>10.633333333333331</v>
      </c>
      <c r="AG32" s="22">
        <f t="shared" si="10"/>
        <v>0.37216666666666659</v>
      </c>
      <c r="AH32" s="22">
        <f t="shared" si="10"/>
        <v>5.3166666666666661E-2</v>
      </c>
      <c r="AI32" s="22">
        <f t="shared" si="10"/>
        <v>6.833333333333333</v>
      </c>
      <c r="AJ32" s="22" t="e">
        <f t="shared" si="11"/>
        <v>#REF!</v>
      </c>
      <c r="AK32" s="22" t="e">
        <f t="shared" si="11"/>
        <v>#REF!</v>
      </c>
      <c r="AL32" s="23" t="e">
        <f t="shared" si="11"/>
        <v>#REF!</v>
      </c>
      <c r="AM32" s="21">
        <f t="shared" si="12"/>
        <v>21.266666666666662</v>
      </c>
      <c r="AN32" s="22">
        <f t="shared" si="12"/>
        <v>0</v>
      </c>
      <c r="AO32" s="22">
        <f t="shared" si="12"/>
        <v>21.266666666666662</v>
      </c>
      <c r="AP32" s="22">
        <f t="shared" si="12"/>
        <v>0.74433333333333318</v>
      </c>
      <c r="AQ32" s="22">
        <f t="shared" si="12"/>
        <v>0.10633333333333332</v>
      </c>
      <c r="AR32" s="22">
        <f t="shared" si="12"/>
        <v>13.666666666666666</v>
      </c>
      <c r="AS32" s="22" t="e">
        <f t="shared" si="13"/>
        <v>#REF!</v>
      </c>
      <c r="AT32" s="22" t="e">
        <f t="shared" si="13"/>
        <v>#REF!</v>
      </c>
      <c r="AU32" s="23" t="e">
        <f t="shared" si="13"/>
        <v>#REF!</v>
      </c>
      <c r="AV32" s="21">
        <f t="shared" si="14"/>
        <v>42.533333333333324</v>
      </c>
      <c r="AW32" s="22">
        <f t="shared" si="14"/>
        <v>0</v>
      </c>
      <c r="AX32" s="22">
        <f t="shared" si="14"/>
        <v>42.533333333333324</v>
      </c>
      <c r="AY32" s="22">
        <f t="shared" si="14"/>
        <v>1.4886666666666664</v>
      </c>
      <c r="AZ32" s="22">
        <f t="shared" si="14"/>
        <v>0.21266666666666664</v>
      </c>
      <c r="BA32" s="16">
        <f t="shared" si="14"/>
        <v>27.333333333333332</v>
      </c>
      <c r="BB32" s="16" t="e">
        <f t="shared" si="15"/>
        <v>#REF!</v>
      </c>
      <c r="BC32" s="16" t="e">
        <f t="shared" si="15"/>
        <v>#REF!</v>
      </c>
      <c r="BD32" s="118" t="e">
        <f t="shared" si="15"/>
        <v>#REF!</v>
      </c>
      <c r="BE32" s="99">
        <f t="shared" si="30"/>
        <v>121.21999999999997</v>
      </c>
      <c r="BF32" s="16">
        <f t="shared" si="31"/>
        <v>0</v>
      </c>
      <c r="BG32" s="16">
        <f t="shared" si="32"/>
        <v>121.21999999999997</v>
      </c>
      <c r="BH32" s="16">
        <f t="shared" si="33"/>
        <v>4.2426999999999992</v>
      </c>
      <c r="BI32" s="16">
        <f t="shared" si="34"/>
        <v>0.60609999999999986</v>
      </c>
      <c r="BJ32" s="16">
        <f t="shared" si="16"/>
        <v>77.900000000000006</v>
      </c>
      <c r="BK32" s="16" t="e">
        <f>+IF(Datos!#REF!=Listas!$AB$2,Listas!$AC$2,Listas!$AC$3)</f>
        <v>#REF!</v>
      </c>
      <c r="BL32" s="16" t="e">
        <f t="shared" si="35"/>
        <v>#REF!</v>
      </c>
      <c r="BM32" s="16" t="e">
        <f t="shared" si="17"/>
        <v>#REF!</v>
      </c>
      <c r="BN32" s="100" t="e">
        <f t="shared" si="36"/>
        <v>#REF!</v>
      </c>
    </row>
    <row r="33" spans="2:66" x14ac:dyDescent="0.25">
      <c r="B33" s="99">
        <f xml:space="preserve"> IF(C32&lt;&gt;"", IF( (C32+1)&gt;EDADMAX, "",CalculosLB!B32+1 ),"")</f>
        <v>16</v>
      </c>
      <c r="C33" s="16">
        <f t="shared" si="18"/>
        <v>47</v>
      </c>
      <c r="D33" s="16">
        <f t="shared" si="19"/>
        <v>31</v>
      </c>
      <c r="E33" s="18">
        <f t="shared" si="1"/>
        <v>20</v>
      </c>
      <c r="F33" s="16">
        <f>IF($B33="","",IF($C$6=1,VLOOKUP(IF(D33&gt;MAX(TablasLB!$A$4:$A$62),MAX(TablasLB!$A$4:$A$62),D33),datosMasculinoLB,$C$12+$C$6+VLOOKUP(E33,columnaTermino,2,FALSE),FALSE),VLOOKUP(IF(D33&gt;MAX(TablasLB!$B$4:$B$62),MAX(TablasLB!$B$4:$B$62),D33),datosFemeninoLB,$C$12+$C$6+VLOOKUP(E33,columnaTermino,2,FALSE),FALSE)))</f>
        <v>1.1599999999999999</v>
      </c>
      <c r="G33" s="19">
        <f>IF($B33="","",IF(OR(E33=20,E33=30),IF($C$6=1,VLOOKUP(IF(D33&gt;MAX(TablasLB!$A$4:$A$62),MAX(TablasLB!$A$4:$A$62),D33),datosMasculinoLB,$C$12+$C$6+$C$10+VLOOKUP(E33,columnaTermino,2,FALSE),FALSE),VLOOKUP(IF(D33&gt;MAX(TablasLB!$B$4:$B$62),MAX(TablasLB!$B$4:$B$62),D33),datosFemeninoLB,$C$12+$C$6+$C$10+VLOOKUP(E33,columnaTermino,2,FALSE),FALSE)),F33))</f>
        <v>1.1599999999999999</v>
      </c>
      <c r="H33" s="16">
        <f t="shared" si="20"/>
        <v>0</v>
      </c>
      <c r="I33" s="111">
        <f t="shared" si="21"/>
        <v>1.1599999999999999</v>
      </c>
      <c r="J33" s="21">
        <f t="shared" si="37"/>
        <v>115.99999999999999</v>
      </c>
      <c r="K33" s="22">
        <f t="shared" si="22"/>
        <v>0</v>
      </c>
      <c r="L33" s="22">
        <f t="shared" si="38"/>
        <v>115.99999999999999</v>
      </c>
      <c r="M33" s="22">
        <f t="shared" si="2"/>
        <v>4.0599999999999996</v>
      </c>
      <c r="N33" s="22">
        <f t="shared" si="3"/>
        <v>0.57999999999999996</v>
      </c>
      <c r="O33" s="22">
        <f t="shared" si="4"/>
        <v>75</v>
      </c>
      <c r="P33" s="22" t="e">
        <f>+IF(Datos!#REF!=Listas!$AB$2,Listas!$AC$2,Listas!$AC$3)</f>
        <v>#REF!</v>
      </c>
      <c r="Q33" s="22" t="e">
        <f t="shared" si="5"/>
        <v>#REF!</v>
      </c>
      <c r="R33" s="22" t="e">
        <f t="shared" si="6"/>
        <v>#REF!</v>
      </c>
      <c r="S33" s="23" t="e">
        <f t="shared" si="7"/>
        <v>#REF!</v>
      </c>
      <c r="T33" s="21">
        <f t="shared" si="23"/>
        <v>127.59999999999998</v>
      </c>
      <c r="U33" s="22">
        <f t="shared" si="24"/>
        <v>0</v>
      </c>
      <c r="V33" s="22">
        <f t="shared" si="25"/>
        <v>127.59999999999998</v>
      </c>
      <c r="W33" s="22">
        <f t="shared" si="26"/>
        <v>4.4659999999999993</v>
      </c>
      <c r="X33" s="22">
        <f t="shared" si="27"/>
        <v>0.6379999999999999</v>
      </c>
      <c r="Y33" s="22">
        <f t="shared" si="8"/>
        <v>82</v>
      </c>
      <c r="Z33" s="22" t="e">
        <f>+IF(Datos!#REF!=Listas!$AB$2,Listas!$AC$2,Listas!$AC$3)</f>
        <v>#REF!</v>
      </c>
      <c r="AA33" s="22" t="e">
        <f t="shared" si="28"/>
        <v>#REF!</v>
      </c>
      <c r="AB33" s="22" t="e">
        <f t="shared" si="9"/>
        <v>#REF!</v>
      </c>
      <c r="AC33" s="23" t="e">
        <f t="shared" si="29"/>
        <v>#REF!</v>
      </c>
      <c r="AD33" s="21">
        <f t="shared" si="10"/>
        <v>10.633333333333331</v>
      </c>
      <c r="AE33" s="22">
        <f t="shared" si="10"/>
        <v>0</v>
      </c>
      <c r="AF33" s="22">
        <f t="shared" si="10"/>
        <v>10.633333333333331</v>
      </c>
      <c r="AG33" s="22">
        <f t="shared" si="10"/>
        <v>0.37216666666666659</v>
      </c>
      <c r="AH33" s="22">
        <f t="shared" si="10"/>
        <v>5.3166666666666661E-2</v>
      </c>
      <c r="AI33" s="22">
        <f t="shared" si="10"/>
        <v>6.833333333333333</v>
      </c>
      <c r="AJ33" s="22" t="e">
        <f t="shared" si="11"/>
        <v>#REF!</v>
      </c>
      <c r="AK33" s="22" t="e">
        <f t="shared" si="11"/>
        <v>#REF!</v>
      </c>
      <c r="AL33" s="23" t="e">
        <f t="shared" si="11"/>
        <v>#REF!</v>
      </c>
      <c r="AM33" s="21">
        <f t="shared" si="12"/>
        <v>21.266666666666662</v>
      </c>
      <c r="AN33" s="22">
        <f t="shared" si="12"/>
        <v>0</v>
      </c>
      <c r="AO33" s="22">
        <f t="shared" si="12"/>
        <v>21.266666666666662</v>
      </c>
      <c r="AP33" s="22">
        <f t="shared" si="12"/>
        <v>0.74433333333333318</v>
      </c>
      <c r="AQ33" s="22">
        <f t="shared" si="12"/>
        <v>0.10633333333333332</v>
      </c>
      <c r="AR33" s="22">
        <f t="shared" si="12"/>
        <v>13.666666666666666</v>
      </c>
      <c r="AS33" s="22" t="e">
        <f t="shared" si="13"/>
        <v>#REF!</v>
      </c>
      <c r="AT33" s="22" t="e">
        <f t="shared" si="13"/>
        <v>#REF!</v>
      </c>
      <c r="AU33" s="23" t="e">
        <f t="shared" si="13"/>
        <v>#REF!</v>
      </c>
      <c r="AV33" s="21">
        <f t="shared" si="14"/>
        <v>42.533333333333324</v>
      </c>
      <c r="AW33" s="22">
        <f t="shared" si="14"/>
        <v>0</v>
      </c>
      <c r="AX33" s="22">
        <f t="shared" si="14"/>
        <v>42.533333333333324</v>
      </c>
      <c r="AY33" s="22">
        <f t="shared" si="14"/>
        <v>1.4886666666666664</v>
      </c>
      <c r="AZ33" s="22">
        <f t="shared" si="14"/>
        <v>0.21266666666666664</v>
      </c>
      <c r="BA33" s="16">
        <f t="shared" si="14"/>
        <v>27.333333333333332</v>
      </c>
      <c r="BB33" s="16" t="e">
        <f t="shared" si="15"/>
        <v>#REF!</v>
      </c>
      <c r="BC33" s="16" t="e">
        <f t="shared" si="15"/>
        <v>#REF!</v>
      </c>
      <c r="BD33" s="118" t="e">
        <f t="shared" si="15"/>
        <v>#REF!</v>
      </c>
      <c r="BE33" s="99">
        <f t="shared" si="30"/>
        <v>121.21999999999997</v>
      </c>
      <c r="BF33" s="16">
        <f t="shared" si="31"/>
        <v>0</v>
      </c>
      <c r="BG33" s="16">
        <f t="shared" si="32"/>
        <v>121.21999999999997</v>
      </c>
      <c r="BH33" s="16">
        <f t="shared" si="33"/>
        <v>4.2426999999999992</v>
      </c>
      <c r="BI33" s="16">
        <f t="shared" si="34"/>
        <v>0.60609999999999986</v>
      </c>
      <c r="BJ33" s="16">
        <f t="shared" si="16"/>
        <v>77.900000000000006</v>
      </c>
      <c r="BK33" s="16" t="e">
        <f>+IF(Datos!#REF!=Listas!$AB$2,Listas!$AC$2,Listas!$AC$3)</f>
        <v>#REF!</v>
      </c>
      <c r="BL33" s="16" t="e">
        <f t="shared" si="35"/>
        <v>#REF!</v>
      </c>
      <c r="BM33" s="16" t="e">
        <f t="shared" si="17"/>
        <v>#REF!</v>
      </c>
      <c r="BN33" s="100" t="e">
        <f t="shared" si="36"/>
        <v>#REF!</v>
      </c>
    </row>
    <row r="34" spans="2:66" x14ac:dyDescent="0.25">
      <c r="B34" s="99">
        <f xml:space="preserve"> IF(C33&lt;&gt;"", IF( (C33+1)&gt;EDADMAX, "",CalculosLB!B33+1 ),"")</f>
        <v>17</v>
      </c>
      <c r="C34" s="16">
        <f t="shared" si="18"/>
        <v>48</v>
      </c>
      <c r="D34" s="16">
        <f t="shared" si="19"/>
        <v>31</v>
      </c>
      <c r="E34" s="18">
        <f t="shared" si="1"/>
        <v>20</v>
      </c>
      <c r="F34" s="16">
        <f>IF($B34="","",IF($C$6=1,VLOOKUP(IF(D34&gt;MAX(TablasLB!$A$4:$A$62),MAX(TablasLB!$A$4:$A$62),D34),datosMasculinoLB,$C$12+$C$6+VLOOKUP(E34,columnaTermino,2,FALSE),FALSE),VLOOKUP(IF(D34&gt;MAX(TablasLB!$B$4:$B$62),MAX(TablasLB!$B$4:$B$62),D34),datosFemeninoLB,$C$12+$C$6+VLOOKUP(E34,columnaTermino,2,FALSE),FALSE)))</f>
        <v>1.1599999999999999</v>
      </c>
      <c r="G34" s="19">
        <f>IF($B34="","",IF(OR(E34=20,E34=30),IF($C$6=1,VLOOKUP(IF(D34&gt;MAX(TablasLB!$A$4:$A$62),MAX(TablasLB!$A$4:$A$62),D34),datosMasculinoLB,$C$12+$C$6+$C$10+VLOOKUP(E34,columnaTermino,2,FALSE),FALSE),VLOOKUP(IF(D34&gt;MAX(TablasLB!$B$4:$B$62),MAX(TablasLB!$B$4:$B$62),D34),datosFemeninoLB,$C$12+$C$6+$C$10+VLOOKUP(E34,columnaTermino,2,FALSE),FALSE)),F34))</f>
        <v>1.1599999999999999</v>
      </c>
      <c r="H34" s="16">
        <f t="shared" si="20"/>
        <v>0</v>
      </c>
      <c r="I34" s="111">
        <f t="shared" si="21"/>
        <v>1.1599999999999999</v>
      </c>
      <c r="J34" s="21">
        <f t="shared" si="37"/>
        <v>115.99999999999999</v>
      </c>
      <c r="K34" s="22">
        <f t="shared" si="22"/>
        <v>0</v>
      </c>
      <c r="L34" s="22">
        <f t="shared" si="38"/>
        <v>115.99999999999999</v>
      </c>
      <c r="M34" s="22">
        <f t="shared" si="2"/>
        <v>4.0599999999999996</v>
      </c>
      <c r="N34" s="22">
        <f t="shared" si="3"/>
        <v>0.57999999999999996</v>
      </c>
      <c r="O34" s="22">
        <f t="shared" si="4"/>
        <v>75</v>
      </c>
      <c r="P34" s="22" t="e">
        <f>+IF(Datos!#REF!=Listas!$AB$2,Listas!$AC$2,Listas!$AC$3)</f>
        <v>#REF!</v>
      </c>
      <c r="Q34" s="22" t="e">
        <f t="shared" si="5"/>
        <v>#REF!</v>
      </c>
      <c r="R34" s="22" t="e">
        <f t="shared" si="6"/>
        <v>#REF!</v>
      </c>
      <c r="S34" s="23" t="e">
        <f t="shared" si="7"/>
        <v>#REF!</v>
      </c>
      <c r="T34" s="21">
        <f t="shared" si="23"/>
        <v>127.59999999999998</v>
      </c>
      <c r="U34" s="22">
        <f t="shared" si="24"/>
        <v>0</v>
      </c>
      <c r="V34" s="22">
        <f t="shared" si="25"/>
        <v>127.59999999999998</v>
      </c>
      <c r="W34" s="22">
        <f t="shared" si="26"/>
        <v>4.4659999999999993</v>
      </c>
      <c r="X34" s="22">
        <f t="shared" si="27"/>
        <v>0.6379999999999999</v>
      </c>
      <c r="Y34" s="22">
        <f t="shared" si="8"/>
        <v>82</v>
      </c>
      <c r="Z34" s="22" t="e">
        <f>+IF(Datos!#REF!=Listas!$AB$2,Listas!$AC$2,Listas!$AC$3)</f>
        <v>#REF!</v>
      </c>
      <c r="AA34" s="22" t="e">
        <f t="shared" si="28"/>
        <v>#REF!</v>
      </c>
      <c r="AB34" s="22" t="e">
        <f t="shared" si="9"/>
        <v>#REF!</v>
      </c>
      <c r="AC34" s="23" t="e">
        <f t="shared" si="29"/>
        <v>#REF!</v>
      </c>
      <c r="AD34" s="21">
        <f t="shared" si="10"/>
        <v>10.633333333333331</v>
      </c>
      <c r="AE34" s="22">
        <f t="shared" si="10"/>
        <v>0</v>
      </c>
      <c r="AF34" s="22">
        <f t="shared" si="10"/>
        <v>10.633333333333331</v>
      </c>
      <c r="AG34" s="22">
        <f t="shared" si="10"/>
        <v>0.37216666666666659</v>
      </c>
      <c r="AH34" s="22">
        <f t="shared" si="10"/>
        <v>5.3166666666666661E-2</v>
      </c>
      <c r="AI34" s="22">
        <f t="shared" si="10"/>
        <v>6.833333333333333</v>
      </c>
      <c r="AJ34" s="22" t="e">
        <f t="shared" si="11"/>
        <v>#REF!</v>
      </c>
      <c r="AK34" s="22" t="e">
        <f t="shared" si="11"/>
        <v>#REF!</v>
      </c>
      <c r="AL34" s="23" t="e">
        <f t="shared" si="11"/>
        <v>#REF!</v>
      </c>
      <c r="AM34" s="21">
        <f t="shared" si="12"/>
        <v>21.266666666666662</v>
      </c>
      <c r="AN34" s="22">
        <f t="shared" si="12"/>
        <v>0</v>
      </c>
      <c r="AO34" s="22">
        <f t="shared" si="12"/>
        <v>21.266666666666662</v>
      </c>
      <c r="AP34" s="22">
        <f t="shared" si="12"/>
        <v>0.74433333333333318</v>
      </c>
      <c r="AQ34" s="22">
        <f t="shared" si="12"/>
        <v>0.10633333333333332</v>
      </c>
      <c r="AR34" s="22">
        <f t="shared" si="12"/>
        <v>13.666666666666666</v>
      </c>
      <c r="AS34" s="22" t="e">
        <f t="shared" si="13"/>
        <v>#REF!</v>
      </c>
      <c r="AT34" s="22" t="e">
        <f t="shared" si="13"/>
        <v>#REF!</v>
      </c>
      <c r="AU34" s="23" t="e">
        <f t="shared" si="13"/>
        <v>#REF!</v>
      </c>
      <c r="AV34" s="21">
        <f t="shared" si="14"/>
        <v>42.533333333333324</v>
      </c>
      <c r="AW34" s="22">
        <f t="shared" si="14"/>
        <v>0</v>
      </c>
      <c r="AX34" s="22">
        <f t="shared" si="14"/>
        <v>42.533333333333324</v>
      </c>
      <c r="AY34" s="22">
        <f t="shared" si="14"/>
        <v>1.4886666666666664</v>
      </c>
      <c r="AZ34" s="22">
        <f t="shared" si="14"/>
        <v>0.21266666666666664</v>
      </c>
      <c r="BA34" s="16">
        <f t="shared" si="14"/>
        <v>27.333333333333332</v>
      </c>
      <c r="BB34" s="16" t="e">
        <f t="shared" si="15"/>
        <v>#REF!</v>
      </c>
      <c r="BC34" s="16" t="e">
        <f t="shared" si="15"/>
        <v>#REF!</v>
      </c>
      <c r="BD34" s="118" t="e">
        <f t="shared" si="15"/>
        <v>#REF!</v>
      </c>
      <c r="BE34" s="99">
        <f t="shared" si="30"/>
        <v>121.21999999999997</v>
      </c>
      <c r="BF34" s="16">
        <f t="shared" si="31"/>
        <v>0</v>
      </c>
      <c r="BG34" s="16">
        <f t="shared" si="32"/>
        <v>121.21999999999997</v>
      </c>
      <c r="BH34" s="16">
        <f t="shared" si="33"/>
        <v>4.2426999999999992</v>
      </c>
      <c r="BI34" s="16">
        <f t="shared" si="34"/>
        <v>0.60609999999999986</v>
      </c>
      <c r="BJ34" s="16">
        <f t="shared" si="16"/>
        <v>77.900000000000006</v>
      </c>
      <c r="BK34" s="16" t="e">
        <f>+IF(Datos!#REF!=Listas!$AB$2,Listas!$AC$2,Listas!$AC$3)</f>
        <v>#REF!</v>
      </c>
      <c r="BL34" s="16" t="e">
        <f t="shared" si="35"/>
        <v>#REF!</v>
      </c>
      <c r="BM34" s="16" t="e">
        <f t="shared" si="17"/>
        <v>#REF!</v>
      </c>
      <c r="BN34" s="100" t="e">
        <f t="shared" si="36"/>
        <v>#REF!</v>
      </c>
    </row>
    <row r="35" spans="2:66" x14ac:dyDescent="0.25">
      <c r="B35" s="99">
        <f xml:space="preserve"> IF(C34&lt;&gt;"", IF( (C34+1)&gt;EDADMAX, "",CalculosLB!B34+1 ),"")</f>
        <v>18</v>
      </c>
      <c r="C35" s="16">
        <f t="shared" si="18"/>
        <v>49</v>
      </c>
      <c r="D35" s="16">
        <f t="shared" si="19"/>
        <v>31</v>
      </c>
      <c r="E35" s="18">
        <f t="shared" si="1"/>
        <v>20</v>
      </c>
      <c r="F35" s="16">
        <f>IF($B35="","",IF($C$6=1,VLOOKUP(IF(D35&gt;MAX(TablasLB!$A$4:$A$62),MAX(TablasLB!$A$4:$A$62),D35),datosMasculinoLB,$C$12+$C$6+VLOOKUP(E35,columnaTermino,2,FALSE),FALSE),VLOOKUP(IF(D35&gt;MAX(TablasLB!$B$4:$B$62),MAX(TablasLB!$B$4:$B$62),D35),datosFemeninoLB,$C$12+$C$6+VLOOKUP(E35,columnaTermino,2,FALSE),FALSE)))</f>
        <v>1.1599999999999999</v>
      </c>
      <c r="G35" s="19">
        <f>IF($B35="","",IF(OR(E35=20,E35=30),IF($C$6=1,VLOOKUP(IF(D35&gt;MAX(TablasLB!$A$4:$A$62),MAX(TablasLB!$A$4:$A$62),D35),datosMasculinoLB,$C$12+$C$6+$C$10+VLOOKUP(E35,columnaTermino,2,FALSE),FALSE),VLOOKUP(IF(D35&gt;MAX(TablasLB!$B$4:$B$62),MAX(TablasLB!$B$4:$B$62),D35),datosFemeninoLB,$C$12+$C$6+$C$10+VLOOKUP(E35,columnaTermino,2,FALSE),FALSE)),F35))</f>
        <v>1.1599999999999999</v>
      </c>
      <c r="H35" s="16">
        <f t="shared" si="20"/>
        <v>0</v>
      </c>
      <c r="I35" s="111">
        <f t="shared" si="21"/>
        <v>1.1599999999999999</v>
      </c>
      <c r="J35" s="21">
        <f t="shared" si="37"/>
        <v>115.99999999999999</v>
      </c>
      <c r="K35" s="22">
        <f t="shared" si="22"/>
        <v>0</v>
      </c>
      <c r="L35" s="22">
        <f t="shared" si="38"/>
        <v>115.99999999999999</v>
      </c>
      <c r="M35" s="22">
        <f t="shared" si="2"/>
        <v>4.0599999999999996</v>
      </c>
      <c r="N35" s="22">
        <f t="shared" si="3"/>
        <v>0.57999999999999996</v>
      </c>
      <c r="O35" s="22">
        <f t="shared" si="4"/>
        <v>75</v>
      </c>
      <c r="P35" s="22" t="e">
        <f>+IF(Datos!#REF!=Listas!$AB$2,Listas!$AC$2,Listas!$AC$3)</f>
        <v>#REF!</v>
      </c>
      <c r="Q35" s="22" t="e">
        <f t="shared" si="5"/>
        <v>#REF!</v>
      </c>
      <c r="R35" s="22" t="e">
        <f t="shared" si="6"/>
        <v>#REF!</v>
      </c>
      <c r="S35" s="23" t="e">
        <f t="shared" si="7"/>
        <v>#REF!</v>
      </c>
      <c r="T35" s="21">
        <f t="shared" si="23"/>
        <v>127.59999999999998</v>
      </c>
      <c r="U35" s="22">
        <f t="shared" si="24"/>
        <v>0</v>
      </c>
      <c r="V35" s="22">
        <f t="shared" si="25"/>
        <v>127.59999999999998</v>
      </c>
      <c r="W35" s="22">
        <f t="shared" si="26"/>
        <v>4.4659999999999993</v>
      </c>
      <c r="X35" s="22">
        <f t="shared" si="27"/>
        <v>0.6379999999999999</v>
      </c>
      <c r="Y35" s="22">
        <f t="shared" si="8"/>
        <v>82</v>
      </c>
      <c r="Z35" s="22" t="e">
        <f>+IF(Datos!#REF!=Listas!$AB$2,Listas!$AC$2,Listas!$AC$3)</f>
        <v>#REF!</v>
      </c>
      <c r="AA35" s="22" t="e">
        <f t="shared" si="28"/>
        <v>#REF!</v>
      </c>
      <c r="AB35" s="22" t="e">
        <f t="shared" si="9"/>
        <v>#REF!</v>
      </c>
      <c r="AC35" s="23" t="e">
        <f t="shared" si="29"/>
        <v>#REF!</v>
      </c>
      <c r="AD35" s="21">
        <f t="shared" si="10"/>
        <v>10.633333333333331</v>
      </c>
      <c r="AE35" s="22">
        <f t="shared" si="10"/>
        <v>0</v>
      </c>
      <c r="AF35" s="22">
        <f t="shared" si="10"/>
        <v>10.633333333333331</v>
      </c>
      <c r="AG35" s="22">
        <f t="shared" si="10"/>
        <v>0.37216666666666659</v>
      </c>
      <c r="AH35" s="22">
        <f t="shared" si="10"/>
        <v>5.3166666666666661E-2</v>
      </c>
      <c r="AI35" s="22">
        <f t="shared" si="10"/>
        <v>6.833333333333333</v>
      </c>
      <c r="AJ35" s="22" t="e">
        <f t="shared" si="11"/>
        <v>#REF!</v>
      </c>
      <c r="AK35" s="22" t="e">
        <f t="shared" si="11"/>
        <v>#REF!</v>
      </c>
      <c r="AL35" s="23" t="e">
        <f t="shared" si="11"/>
        <v>#REF!</v>
      </c>
      <c r="AM35" s="21">
        <f t="shared" si="12"/>
        <v>21.266666666666662</v>
      </c>
      <c r="AN35" s="22">
        <f t="shared" si="12"/>
        <v>0</v>
      </c>
      <c r="AO35" s="22">
        <f t="shared" si="12"/>
        <v>21.266666666666662</v>
      </c>
      <c r="AP35" s="22">
        <f t="shared" si="12"/>
        <v>0.74433333333333318</v>
      </c>
      <c r="AQ35" s="22">
        <f t="shared" si="12"/>
        <v>0.10633333333333332</v>
      </c>
      <c r="AR35" s="22">
        <f t="shared" si="12"/>
        <v>13.666666666666666</v>
      </c>
      <c r="AS35" s="22" t="e">
        <f t="shared" si="13"/>
        <v>#REF!</v>
      </c>
      <c r="AT35" s="22" t="e">
        <f t="shared" si="13"/>
        <v>#REF!</v>
      </c>
      <c r="AU35" s="23" t="e">
        <f t="shared" si="13"/>
        <v>#REF!</v>
      </c>
      <c r="AV35" s="21">
        <f t="shared" si="14"/>
        <v>42.533333333333324</v>
      </c>
      <c r="AW35" s="22">
        <f t="shared" si="14"/>
        <v>0</v>
      </c>
      <c r="AX35" s="22">
        <f t="shared" si="14"/>
        <v>42.533333333333324</v>
      </c>
      <c r="AY35" s="22">
        <f t="shared" si="14"/>
        <v>1.4886666666666664</v>
      </c>
      <c r="AZ35" s="22">
        <f t="shared" si="14"/>
        <v>0.21266666666666664</v>
      </c>
      <c r="BA35" s="16">
        <f t="shared" si="14"/>
        <v>27.333333333333332</v>
      </c>
      <c r="BB35" s="16" t="e">
        <f t="shared" si="15"/>
        <v>#REF!</v>
      </c>
      <c r="BC35" s="16" t="e">
        <f t="shared" si="15"/>
        <v>#REF!</v>
      </c>
      <c r="BD35" s="118" t="e">
        <f t="shared" si="15"/>
        <v>#REF!</v>
      </c>
      <c r="BE35" s="99">
        <f t="shared" si="30"/>
        <v>121.21999999999997</v>
      </c>
      <c r="BF35" s="16">
        <f t="shared" si="31"/>
        <v>0</v>
      </c>
      <c r="BG35" s="16">
        <f t="shared" si="32"/>
        <v>121.21999999999997</v>
      </c>
      <c r="BH35" s="16">
        <f t="shared" si="33"/>
        <v>4.2426999999999992</v>
      </c>
      <c r="BI35" s="16">
        <f t="shared" si="34"/>
        <v>0.60609999999999986</v>
      </c>
      <c r="BJ35" s="16">
        <f t="shared" si="16"/>
        <v>77.900000000000006</v>
      </c>
      <c r="BK35" s="16" t="e">
        <f>+IF(Datos!#REF!=Listas!$AB$2,Listas!$AC$2,Listas!$AC$3)</f>
        <v>#REF!</v>
      </c>
      <c r="BL35" s="16" t="e">
        <f t="shared" si="35"/>
        <v>#REF!</v>
      </c>
      <c r="BM35" s="16" t="e">
        <f t="shared" si="17"/>
        <v>#REF!</v>
      </c>
      <c r="BN35" s="100" t="e">
        <f t="shared" si="36"/>
        <v>#REF!</v>
      </c>
    </row>
    <row r="36" spans="2:66" x14ac:dyDescent="0.25">
      <c r="B36" s="99">
        <f xml:space="preserve"> IF(C35&lt;&gt;"", IF( (C35+1)&gt;EDADMAX, "",CalculosLB!B35+1 ),"")</f>
        <v>19</v>
      </c>
      <c r="C36" s="16">
        <f t="shared" si="18"/>
        <v>50</v>
      </c>
      <c r="D36" s="16">
        <f t="shared" si="19"/>
        <v>31</v>
      </c>
      <c r="E36" s="18">
        <f t="shared" si="1"/>
        <v>20</v>
      </c>
      <c r="F36" s="16">
        <f>IF($B36="","",IF($C$6=1,VLOOKUP(IF(D36&gt;MAX(TablasLB!$A$4:$A$62),MAX(TablasLB!$A$4:$A$62),D36),datosMasculinoLB,$C$12+$C$6+VLOOKUP(E36,columnaTermino,2,FALSE),FALSE),VLOOKUP(IF(D36&gt;MAX(TablasLB!$B$4:$B$62),MAX(TablasLB!$B$4:$B$62),D36),datosFemeninoLB,$C$12+$C$6+VLOOKUP(E36,columnaTermino,2,FALSE),FALSE)))</f>
        <v>1.1599999999999999</v>
      </c>
      <c r="G36" s="19">
        <f>IF($B36="","",IF(OR(E36=20,E36=30),IF($C$6=1,VLOOKUP(IF(D36&gt;MAX(TablasLB!$A$4:$A$62),MAX(TablasLB!$A$4:$A$62),D36),datosMasculinoLB,$C$12+$C$6+$C$10+VLOOKUP(E36,columnaTermino,2,FALSE),FALSE),VLOOKUP(IF(D36&gt;MAX(TablasLB!$B$4:$B$62),MAX(TablasLB!$B$4:$B$62),D36),datosFemeninoLB,$C$12+$C$6+$C$10+VLOOKUP(E36,columnaTermino,2,FALSE),FALSE)),F36))</f>
        <v>1.1599999999999999</v>
      </c>
      <c r="H36" s="16">
        <f t="shared" si="20"/>
        <v>0</v>
      </c>
      <c r="I36" s="111">
        <f t="shared" si="21"/>
        <v>1.1599999999999999</v>
      </c>
      <c r="J36" s="21">
        <f t="shared" si="37"/>
        <v>115.99999999999999</v>
      </c>
      <c r="K36" s="22">
        <f t="shared" si="22"/>
        <v>0</v>
      </c>
      <c r="L36" s="22">
        <f t="shared" si="38"/>
        <v>115.99999999999999</v>
      </c>
      <c r="M36" s="22">
        <f t="shared" si="2"/>
        <v>4.0599999999999996</v>
      </c>
      <c r="N36" s="22">
        <f t="shared" si="3"/>
        <v>0.57999999999999996</v>
      </c>
      <c r="O36" s="22">
        <f t="shared" si="4"/>
        <v>75</v>
      </c>
      <c r="P36" s="22" t="e">
        <f>+IF(Datos!#REF!=Listas!$AB$2,Listas!$AC$2,Listas!$AC$3)</f>
        <v>#REF!</v>
      </c>
      <c r="Q36" s="22" t="e">
        <f t="shared" si="5"/>
        <v>#REF!</v>
      </c>
      <c r="R36" s="22" t="e">
        <f t="shared" si="6"/>
        <v>#REF!</v>
      </c>
      <c r="S36" s="23" t="e">
        <f t="shared" si="7"/>
        <v>#REF!</v>
      </c>
      <c r="T36" s="21">
        <f t="shared" si="23"/>
        <v>127.59999999999998</v>
      </c>
      <c r="U36" s="22">
        <f t="shared" si="24"/>
        <v>0</v>
      </c>
      <c r="V36" s="22">
        <f t="shared" si="25"/>
        <v>127.59999999999998</v>
      </c>
      <c r="W36" s="22">
        <f t="shared" si="26"/>
        <v>4.4659999999999993</v>
      </c>
      <c r="X36" s="22">
        <f t="shared" si="27"/>
        <v>0.6379999999999999</v>
      </c>
      <c r="Y36" s="22">
        <f t="shared" si="8"/>
        <v>82</v>
      </c>
      <c r="Z36" s="22" t="e">
        <f>+IF(Datos!#REF!=Listas!$AB$2,Listas!$AC$2,Listas!$AC$3)</f>
        <v>#REF!</v>
      </c>
      <c r="AA36" s="22" t="e">
        <f t="shared" si="28"/>
        <v>#REF!</v>
      </c>
      <c r="AB36" s="22" t="e">
        <f t="shared" si="9"/>
        <v>#REF!</v>
      </c>
      <c r="AC36" s="23" t="e">
        <f t="shared" si="29"/>
        <v>#REF!</v>
      </c>
      <c r="AD36" s="21">
        <f t="shared" si="10"/>
        <v>10.633333333333331</v>
      </c>
      <c r="AE36" s="22">
        <f t="shared" si="10"/>
        <v>0</v>
      </c>
      <c r="AF36" s="22">
        <f t="shared" si="10"/>
        <v>10.633333333333331</v>
      </c>
      <c r="AG36" s="22">
        <f t="shared" si="10"/>
        <v>0.37216666666666659</v>
      </c>
      <c r="AH36" s="22">
        <f t="shared" si="10"/>
        <v>5.3166666666666661E-2</v>
      </c>
      <c r="AI36" s="22">
        <f t="shared" si="10"/>
        <v>6.833333333333333</v>
      </c>
      <c r="AJ36" s="22" t="e">
        <f t="shared" si="11"/>
        <v>#REF!</v>
      </c>
      <c r="AK36" s="22" t="e">
        <f t="shared" si="11"/>
        <v>#REF!</v>
      </c>
      <c r="AL36" s="23" t="e">
        <f t="shared" si="11"/>
        <v>#REF!</v>
      </c>
      <c r="AM36" s="21">
        <f t="shared" si="12"/>
        <v>21.266666666666662</v>
      </c>
      <c r="AN36" s="22">
        <f t="shared" si="12"/>
        <v>0</v>
      </c>
      <c r="AO36" s="22">
        <f t="shared" si="12"/>
        <v>21.266666666666662</v>
      </c>
      <c r="AP36" s="22">
        <f t="shared" si="12"/>
        <v>0.74433333333333318</v>
      </c>
      <c r="AQ36" s="22">
        <f t="shared" si="12"/>
        <v>0.10633333333333332</v>
      </c>
      <c r="AR36" s="22">
        <f t="shared" si="12"/>
        <v>13.666666666666666</v>
      </c>
      <c r="AS36" s="22" t="e">
        <f t="shared" si="13"/>
        <v>#REF!</v>
      </c>
      <c r="AT36" s="22" t="e">
        <f t="shared" si="13"/>
        <v>#REF!</v>
      </c>
      <c r="AU36" s="23" t="e">
        <f t="shared" si="13"/>
        <v>#REF!</v>
      </c>
      <c r="AV36" s="21">
        <f t="shared" si="14"/>
        <v>42.533333333333324</v>
      </c>
      <c r="AW36" s="22">
        <f t="shared" si="14"/>
        <v>0</v>
      </c>
      <c r="AX36" s="22">
        <f t="shared" si="14"/>
        <v>42.533333333333324</v>
      </c>
      <c r="AY36" s="22">
        <f t="shared" si="14"/>
        <v>1.4886666666666664</v>
      </c>
      <c r="AZ36" s="22">
        <f t="shared" si="14"/>
        <v>0.21266666666666664</v>
      </c>
      <c r="BA36" s="16">
        <f t="shared" si="14"/>
        <v>27.333333333333332</v>
      </c>
      <c r="BB36" s="16" t="e">
        <f t="shared" si="15"/>
        <v>#REF!</v>
      </c>
      <c r="BC36" s="16" t="e">
        <f t="shared" si="15"/>
        <v>#REF!</v>
      </c>
      <c r="BD36" s="118" t="e">
        <f t="shared" si="15"/>
        <v>#REF!</v>
      </c>
      <c r="BE36" s="99">
        <f t="shared" si="30"/>
        <v>121.21999999999997</v>
      </c>
      <c r="BF36" s="16">
        <f t="shared" si="31"/>
        <v>0</v>
      </c>
      <c r="BG36" s="16">
        <f t="shared" si="32"/>
        <v>121.21999999999997</v>
      </c>
      <c r="BH36" s="16">
        <f t="shared" si="33"/>
        <v>4.2426999999999992</v>
      </c>
      <c r="BI36" s="16">
        <f t="shared" si="34"/>
        <v>0.60609999999999986</v>
      </c>
      <c r="BJ36" s="16">
        <f t="shared" si="16"/>
        <v>77.900000000000006</v>
      </c>
      <c r="BK36" s="16" t="e">
        <f>+IF(Datos!#REF!=Listas!$AB$2,Listas!$AC$2,Listas!$AC$3)</f>
        <v>#REF!</v>
      </c>
      <c r="BL36" s="16" t="e">
        <f t="shared" si="35"/>
        <v>#REF!</v>
      </c>
      <c r="BM36" s="16" t="e">
        <f t="shared" si="17"/>
        <v>#REF!</v>
      </c>
      <c r="BN36" s="100" t="e">
        <f t="shared" si="36"/>
        <v>#REF!</v>
      </c>
    </row>
    <row r="37" spans="2:66" x14ac:dyDescent="0.25">
      <c r="B37" s="99">
        <f xml:space="preserve"> IF(C36&lt;&gt;"", IF( (C36+1)&gt;EDADMAX, "",CalculosLB!B36+1 ),"")</f>
        <v>20</v>
      </c>
      <c r="C37" s="16">
        <f t="shared" si="18"/>
        <v>51</v>
      </c>
      <c r="D37" s="16">
        <f t="shared" si="19"/>
        <v>31</v>
      </c>
      <c r="E37" s="18">
        <f t="shared" si="1"/>
        <v>20</v>
      </c>
      <c r="F37" s="16">
        <f>IF($B37="","",IF($C$6=1,VLOOKUP(IF(D37&gt;MAX(TablasLB!$A$4:$A$62),MAX(TablasLB!$A$4:$A$62),D37),datosMasculinoLB,$C$12+$C$6+VLOOKUP(E37,columnaTermino,2,FALSE),FALSE),VLOOKUP(IF(D37&gt;MAX(TablasLB!$B$4:$B$62),MAX(TablasLB!$B$4:$B$62),D37),datosFemeninoLB,$C$12+$C$6+VLOOKUP(E37,columnaTermino,2,FALSE),FALSE)))</f>
        <v>1.1599999999999999</v>
      </c>
      <c r="G37" s="19">
        <f>IF($B37="","",IF(OR(E37=20,E37=30),IF($C$6=1,VLOOKUP(IF(D37&gt;MAX(TablasLB!$A$4:$A$62),MAX(TablasLB!$A$4:$A$62),D37),datosMasculinoLB,$C$12+$C$6+$C$10+VLOOKUP(E37,columnaTermino,2,FALSE),FALSE),VLOOKUP(IF(D37&gt;MAX(TablasLB!$B$4:$B$62),MAX(TablasLB!$B$4:$B$62),D37),datosFemeninoLB,$C$12+$C$6+$C$10+VLOOKUP(E37,columnaTermino,2,FALSE),FALSE)),F37))</f>
        <v>1.1599999999999999</v>
      </c>
      <c r="H37" s="16">
        <f t="shared" si="20"/>
        <v>0</v>
      </c>
      <c r="I37" s="111">
        <f t="shared" si="21"/>
        <v>1.1599999999999999</v>
      </c>
      <c r="J37" s="21">
        <f t="shared" si="37"/>
        <v>115.99999999999999</v>
      </c>
      <c r="K37" s="22">
        <f t="shared" si="22"/>
        <v>0</v>
      </c>
      <c r="L37" s="22">
        <f t="shared" si="38"/>
        <v>115.99999999999999</v>
      </c>
      <c r="M37" s="22">
        <f t="shared" si="2"/>
        <v>4.0599999999999996</v>
      </c>
      <c r="N37" s="22">
        <f t="shared" si="3"/>
        <v>0.57999999999999996</v>
      </c>
      <c r="O37" s="22">
        <f t="shared" si="4"/>
        <v>75</v>
      </c>
      <c r="P37" s="22" t="e">
        <f>+IF(Datos!#REF!=Listas!$AB$2,Listas!$AC$2,Listas!$AC$3)</f>
        <v>#REF!</v>
      </c>
      <c r="Q37" s="22" t="e">
        <f t="shared" si="5"/>
        <v>#REF!</v>
      </c>
      <c r="R37" s="22" t="e">
        <f t="shared" si="6"/>
        <v>#REF!</v>
      </c>
      <c r="S37" s="23" t="e">
        <f t="shared" si="7"/>
        <v>#REF!</v>
      </c>
      <c r="T37" s="21">
        <f t="shared" si="23"/>
        <v>127.59999999999998</v>
      </c>
      <c r="U37" s="22">
        <f t="shared" si="24"/>
        <v>0</v>
      </c>
      <c r="V37" s="22">
        <f t="shared" si="25"/>
        <v>127.59999999999998</v>
      </c>
      <c r="W37" s="22">
        <f t="shared" si="26"/>
        <v>4.4659999999999993</v>
      </c>
      <c r="X37" s="22">
        <f t="shared" si="27"/>
        <v>0.6379999999999999</v>
      </c>
      <c r="Y37" s="22">
        <f t="shared" si="8"/>
        <v>82</v>
      </c>
      <c r="Z37" s="22" t="e">
        <f>+IF(Datos!#REF!=Listas!$AB$2,Listas!$AC$2,Listas!$AC$3)</f>
        <v>#REF!</v>
      </c>
      <c r="AA37" s="22" t="e">
        <f t="shared" si="28"/>
        <v>#REF!</v>
      </c>
      <c r="AB37" s="22" t="e">
        <f t="shared" si="9"/>
        <v>#REF!</v>
      </c>
      <c r="AC37" s="23" t="e">
        <f t="shared" si="29"/>
        <v>#REF!</v>
      </c>
      <c r="AD37" s="21">
        <f t="shared" si="10"/>
        <v>10.633333333333331</v>
      </c>
      <c r="AE37" s="22">
        <f t="shared" si="10"/>
        <v>0</v>
      </c>
      <c r="AF37" s="22">
        <f t="shared" si="10"/>
        <v>10.633333333333331</v>
      </c>
      <c r="AG37" s="22">
        <f t="shared" si="10"/>
        <v>0.37216666666666659</v>
      </c>
      <c r="AH37" s="22">
        <f t="shared" si="10"/>
        <v>5.3166666666666661E-2</v>
      </c>
      <c r="AI37" s="22">
        <f t="shared" si="10"/>
        <v>6.833333333333333</v>
      </c>
      <c r="AJ37" s="22" t="e">
        <f t="shared" si="11"/>
        <v>#REF!</v>
      </c>
      <c r="AK37" s="22" t="e">
        <f t="shared" si="11"/>
        <v>#REF!</v>
      </c>
      <c r="AL37" s="23" t="e">
        <f t="shared" si="11"/>
        <v>#REF!</v>
      </c>
      <c r="AM37" s="21">
        <f t="shared" si="12"/>
        <v>21.266666666666662</v>
      </c>
      <c r="AN37" s="22">
        <f t="shared" si="12"/>
        <v>0</v>
      </c>
      <c r="AO37" s="22">
        <f t="shared" si="12"/>
        <v>21.266666666666662</v>
      </c>
      <c r="AP37" s="22">
        <f t="shared" si="12"/>
        <v>0.74433333333333318</v>
      </c>
      <c r="AQ37" s="22">
        <f t="shared" si="12"/>
        <v>0.10633333333333332</v>
      </c>
      <c r="AR37" s="22">
        <f t="shared" si="12"/>
        <v>13.666666666666666</v>
      </c>
      <c r="AS37" s="22" t="e">
        <f t="shared" si="13"/>
        <v>#REF!</v>
      </c>
      <c r="AT37" s="22" t="e">
        <f t="shared" si="13"/>
        <v>#REF!</v>
      </c>
      <c r="AU37" s="23" t="e">
        <f t="shared" si="13"/>
        <v>#REF!</v>
      </c>
      <c r="AV37" s="21">
        <f t="shared" si="14"/>
        <v>42.533333333333324</v>
      </c>
      <c r="AW37" s="22">
        <f t="shared" si="14"/>
        <v>0</v>
      </c>
      <c r="AX37" s="22">
        <f t="shared" si="14"/>
        <v>42.533333333333324</v>
      </c>
      <c r="AY37" s="22">
        <f t="shared" si="14"/>
        <v>1.4886666666666664</v>
      </c>
      <c r="AZ37" s="22">
        <f t="shared" si="14"/>
        <v>0.21266666666666664</v>
      </c>
      <c r="BA37" s="16">
        <f t="shared" si="14"/>
        <v>27.333333333333332</v>
      </c>
      <c r="BB37" s="16" t="e">
        <f t="shared" si="15"/>
        <v>#REF!</v>
      </c>
      <c r="BC37" s="16" t="e">
        <f t="shared" si="15"/>
        <v>#REF!</v>
      </c>
      <c r="BD37" s="118" t="e">
        <f t="shared" si="15"/>
        <v>#REF!</v>
      </c>
      <c r="BE37" s="99">
        <f t="shared" si="30"/>
        <v>121.21999999999997</v>
      </c>
      <c r="BF37" s="16">
        <f t="shared" si="31"/>
        <v>0</v>
      </c>
      <c r="BG37" s="16">
        <f t="shared" si="32"/>
        <v>121.21999999999997</v>
      </c>
      <c r="BH37" s="16">
        <f t="shared" si="33"/>
        <v>4.2426999999999992</v>
      </c>
      <c r="BI37" s="16">
        <f t="shared" si="34"/>
        <v>0.60609999999999986</v>
      </c>
      <c r="BJ37" s="16">
        <f t="shared" si="16"/>
        <v>77.900000000000006</v>
      </c>
      <c r="BK37" s="16" t="e">
        <f>+IF(Datos!#REF!=Listas!$AB$2,Listas!$AC$2,Listas!$AC$3)</f>
        <v>#REF!</v>
      </c>
      <c r="BL37" s="16" t="e">
        <f t="shared" si="35"/>
        <v>#REF!</v>
      </c>
      <c r="BM37" s="16" t="e">
        <f t="shared" si="17"/>
        <v>#REF!</v>
      </c>
      <c r="BN37" s="100" t="e">
        <f t="shared" si="36"/>
        <v>#REF!</v>
      </c>
    </row>
    <row r="38" spans="2:66" x14ac:dyDescent="0.25">
      <c r="B38" s="99">
        <f xml:space="preserve"> IF(C37&lt;&gt;"", IF( (C37+1)&gt;EDADMAX, "",CalculosLB!B37+1 ),"")</f>
        <v>21</v>
      </c>
      <c r="C38" s="16">
        <f t="shared" si="18"/>
        <v>52</v>
      </c>
      <c r="D38" s="16">
        <f t="shared" si="19"/>
        <v>51</v>
      </c>
      <c r="E38" s="18">
        <f t="shared" si="1"/>
        <v>20</v>
      </c>
      <c r="F38" s="16">
        <f>IF($B38="","",IF($C$6=1,VLOOKUP(IF(D38&gt;MAX(TablasLB!$A$4:$A$62),MAX(TablasLB!$A$4:$A$62),D38),datosMasculinoLB,$C$12+$C$6+VLOOKUP(E38,columnaTermino,2,FALSE),FALSE),VLOOKUP(IF(D38&gt;MAX(TablasLB!$B$4:$B$62),MAX(TablasLB!$B$4:$B$62),D38),datosFemeninoLB,$C$12+$C$6+VLOOKUP(E38,columnaTermino,2,FALSE),FALSE)))</f>
        <v>5.26</v>
      </c>
      <c r="G38" s="19">
        <f>IF($B38="","",IF(OR(E38=20,E38=30),IF($C$6=1,VLOOKUP(IF(D38&gt;MAX(TablasLB!$A$4:$A$62),MAX(TablasLB!$A$4:$A$62),D38),datosMasculinoLB,$C$12+$C$6+$C$10+VLOOKUP(E38,columnaTermino,2,FALSE),FALSE),VLOOKUP(IF(D38&gt;MAX(TablasLB!$B$4:$B$62),MAX(TablasLB!$B$4:$B$62),D38),datosFemeninoLB,$C$12+$C$6+$C$10+VLOOKUP(E38,columnaTermino,2,FALSE),FALSE)),F38))</f>
        <v>5.26</v>
      </c>
      <c r="H38" s="16">
        <f t="shared" si="20"/>
        <v>0</v>
      </c>
      <c r="I38" s="111">
        <f t="shared" si="21"/>
        <v>5.26</v>
      </c>
      <c r="J38" s="21">
        <f t="shared" si="37"/>
        <v>526</v>
      </c>
      <c r="K38" s="22">
        <f t="shared" si="22"/>
        <v>0</v>
      </c>
      <c r="L38" s="22">
        <f t="shared" si="38"/>
        <v>526</v>
      </c>
      <c r="M38" s="22">
        <f t="shared" si="2"/>
        <v>18.41</v>
      </c>
      <c r="N38" s="22">
        <f t="shared" si="3"/>
        <v>2.63</v>
      </c>
      <c r="O38" s="22">
        <f t="shared" si="4"/>
        <v>75</v>
      </c>
      <c r="P38" s="22" t="e">
        <f>+IF(Datos!#REF!=Listas!$AB$2,Listas!$AC$2,Listas!$AC$3)</f>
        <v>#REF!</v>
      </c>
      <c r="Q38" s="22" t="e">
        <f t="shared" si="5"/>
        <v>#REF!</v>
      </c>
      <c r="R38" s="22" t="e">
        <f t="shared" si="6"/>
        <v>#REF!</v>
      </c>
      <c r="S38" s="23" t="e">
        <f t="shared" si="7"/>
        <v>#REF!</v>
      </c>
      <c r="T38" s="21">
        <f t="shared" si="23"/>
        <v>578.6</v>
      </c>
      <c r="U38" s="22">
        <f t="shared" si="24"/>
        <v>0</v>
      </c>
      <c r="V38" s="22">
        <f t="shared" si="25"/>
        <v>578.6</v>
      </c>
      <c r="W38" s="22">
        <f t="shared" si="26"/>
        <v>20.251000000000001</v>
      </c>
      <c r="X38" s="22">
        <f t="shared" si="27"/>
        <v>2.8930000000000002</v>
      </c>
      <c r="Y38" s="22">
        <f t="shared" si="8"/>
        <v>82</v>
      </c>
      <c r="Z38" s="22" t="e">
        <f>+IF(Datos!#REF!=Listas!$AB$2,Listas!$AC$2,Listas!$AC$3)</f>
        <v>#REF!</v>
      </c>
      <c r="AA38" s="22" t="e">
        <f t="shared" si="28"/>
        <v>#REF!</v>
      </c>
      <c r="AB38" s="22" t="e">
        <f t="shared" si="9"/>
        <v>#REF!</v>
      </c>
      <c r="AC38" s="23" t="e">
        <f t="shared" si="29"/>
        <v>#REF!</v>
      </c>
      <c r="AD38" s="21">
        <f t="shared" si="10"/>
        <v>48.216666666666669</v>
      </c>
      <c r="AE38" s="22">
        <f t="shared" si="10"/>
        <v>0</v>
      </c>
      <c r="AF38" s="22">
        <f t="shared" si="10"/>
        <v>48.216666666666669</v>
      </c>
      <c r="AG38" s="22">
        <f t="shared" si="10"/>
        <v>1.6875833333333334</v>
      </c>
      <c r="AH38" s="22">
        <f t="shared" si="10"/>
        <v>0.24108333333333334</v>
      </c>
      <c r="AI38" s="22">
        <f t="shared" si="10"/>
        <v>6.833333333333333</v>
      </c>
      <c r="AJ38" s="22" t="e">
        <f t="shared" si="11"/>
        <v>#REF!</v>
      </c>
      <c r="AK38" s="22" t="e">
        <f t="shared" si="11"/>
        <v>#REF!</v>
      </c>
      <c r="AL38" s="23" t="e">
        <f t="shared" si="11"/>
        <v>#REF!</v>
      </c>
      <c r="AM38" s="21">
        <f t="shared" si="12"/>
        <v>96.433333333333337</v>
      </c>
      <c r="AN38" s="22">
        <f t="shared" si="12"/>
        <v>0</v>
      </c>
      <c r="AO38" s="22">
        <f t="shared" si="12"/>
        <v>96.433333333333337</v>
      </c>
      <c r="AP38" s="22">
        <f t="shared" si="12"/>
        <v>3.3751666666666669</v>
      </c>
      <c r="AQ38" s="22">
        <f t="shared" si="12"/>
        <v>0.48216666666666669</v>
      </c>
      <c r="AR38" s="22">
        <f t="shared" si="12"/>
        <v>13.666666666666666</v>
      </c>
      <c r="AS38" s="22" t="e">
        <f t="shared" si="13"/>
        <v>#REF!</v>
      </c>
      <c r="AT38" s="22" t="e">
        <f t="shared" si="13"/>
        <v>#REF!</v>
      </c>
      <c r="AU38" s="23" t="e">
        <f t="shared" si="13"/>
        <v>#REF!</v>
      </c>
      <c r="AV38" s="21">
        <f t="shared" si="14"/>
        <v>192.86666666666667</v>
      </c>
      <c r="AW38" s="22">
        <f t="shared" si="14"/>
        <v>0</v>
      </c>
      <c r="AX38" s="22">
        <f t="shared" si="14"/>
        <v>192.86666666666667</v>
      </c>
      <c r="AY38" s="22">
        <f t="shared" si="14"/>
        <v>6.7503333333333337</v>
      </c>
      <c r="AZ38" s="22">
        <f t="shared" si="14"/>
        <v>0.96433333333333338</v>
      </c>
      <c r="BA38" s="16">
        <f t="shared" si="14"/>
        <v>27.333333333333332</v>
      </c>
      <c r="BB38" s="16" t="e">
        <f t="shared" si="15"/>
        <v>#REF!</v>
      </c>
      <c r="BC38" s="16" t="e">
        <f t="shared" si="15"/>
        <v>#REF!</v>
      </c>
      <c r="BD38" s="118" t="e">
        <f t="shared" si="15"/>
        <v>#REF!</v>
      </c>
      <c r="BE38" s="99">
        <f t="shared" si="30"/>
        <v>549.66999999999996</v>
      </c>
      <c r="BF38" s="16">
        <f t="shared" si="31"/>
        <v>0</v>
      </c>
      <c r="BG38" s="16">
        <f t="shared" si="32"/>
        <v>549.66999999999996</v>
      </c>
      <c r="BH38" s="16">
        <f t="shared" si="33"/>
        <v>19.23845</v>
      </c>
      <c r="BI38" s="16">
        <f t="shared" si="34"/>
        <v>2.7483499999999998</v>
      </c>
      <c r="BJ38" s="16">
        <f t="shared" si="16"/>
        <v>77.900000000000006</v>
      </c>
      <c r="BK38" s="16" t="e">
        <f>+IF(Datos!#REF!=Listas!$AB$2,Listas!$AC$2,Listas!$AC$3)</f>
        <v>#REF!</v>
      </c>
      <c r="BL38" s="16" t="e">
        <f t="shared" si="35"/>
        <v>#REF!</v>
      </c>
      <c r="BM38" s="16" t="e">
        <f t="shared" si="17"/>
        <v>#REF!</v>
      </c>
      <c r="BN38" s="100" t="e">
        <f t="shared" si="36"/>
        <v>#REF!</v>
      </c>
    </row>
    <row r="39" spans="2:66" x14ac:dyDescent="0.25">
      <c r="B39" s="99">
        <f xml:space="preserve"> IF(C38&lt;&gt;"", IF( (C38+1)&gt;EDADMAX, "",CalculosLB!B38+1 ),"")</f>
        <v>22</v>
      </c>
      <c r="C39" s="16">
        <f t="shared" si="18"/>
        <v>53</v>
      </c>
      <c r="D39" s="16">
        <f t="shared" si="19"/>
        <v>51</v>
      </c>
      <c r="E39" s="18">
        <f t="shared" si="1"/>
        <v>20</v>
      </c>
      <c r="F39" s="16">
        <f>IF($B39="","",IF($C$6=1,VLOOKUP(IF(D39&gt;MAX(TablasLB!$A$4:$A$62),MAX(TablasLB!$A$4:$A$62),D39),datosMasculinoLB,$C$12+$C$6+VLOOKUP(E39,columnaTermino,2,FALSE),FALSE),VLOOKUP(IF(D39&gt;MAX(TablasLB!$B$4:$B$62),MAX(TablasLB!$B$4:$B$62),D39),datosFemeninoLB,$C$12+$C$6+VLOOKUP(E39,columnaTermino,2,FALSE),FALSE)))</f>
        <v>5.26</v>
      </c>
      <c r="G39" s="19">
        <f>IF($B39="","",IF(OR(E39=20,E39=30),IF($C$6=1,VLOOKUP(IF(D39&gt;MAX(TablasLB!$A$4:$A$62),MAX(TablasLB!$A$4:$A$62),D39),datosMasculinoLB,$C$12+$C$6+$C$10+VLOOKUP(E39,columnaTermino,2,FALSE),FALSE),VLOOKUP(IF(D39&gt;MAX(TablasLB!$B$4:$B$62),MAX(TablasLB!$B$4:$B$62),D39),datosFemeninoLB,$C$12+$C$6+$C$10+VLOOKUP(E39,columnaTermino,2,FALSE),FALSE)),F39))</f>
        <v>5.26</v>
      </c>
      <c r="H39" s="16">
        <f t="shared" si="20"/>
        <v>0</v>
      </c>
      <c r="I39" s="111">
        <f t="shared" si="21"/>
        <v>5.26</v>
      </c>
      <c r="J39" s="21">
        <f t="shared" si="37"/>
        <v>526</v>
      </c>
      <c r="K39" s="22">
        <f t="shared" si="22"/>
        <v>0</v>
      </c>
      <c r="L39" s="22">
        <f t="shared" si="38"/>
        <v>526</v>
      </c>
      <c r="M39" s="22">
        <f t="shared" si="2"/>
        <v>18.41</v>
      </c>
      <c r="N39" s="22">
        <f t="shared" si="3"/>
        <v>2.63</v>
      </c>
      <c r="O39" s="22">
        <f t="shared" si="4"/>
        <v>75</v>
      </c>
      <c r="P39" s="22" t="e">
        <f>+IF(Datos!#REF!=Listas!$AB$2,Listas!$AC$2,Listas!$AC$3)</f>
        <v>#REF!</v>
      </c>
      <c r="Q39" s="22" t="e">
        <f t="shared" si="5"/>
        <v>#REF!</v>
      </c>
      <c r="R39" s="22" t="e">
        <f t="shared" si="6"/>
        <v>#REF!</v>
      </c>
      <c r="S39" s="23" t="e">
        <f t="shared" si="7"/>
        <v>#REF!</v>
      </c>
      <c r="T39" s="21">
        <f t="shared" si="23"/>
        <v>578.6</v>
      </c>
      <c r="U39" s="22">
        <f t="shared" si="24"/>
        <v>0</v>
      </c>
      <c r="V39" s="22">
        <f t="shared" si="25"/>
        <v>578.6</v>
      </c>
      <c r="W39" s="22">
        <f t="shared" si="26"/>
        <v>20.251000000000001</v>
      </c>
      <c r="X39" s="22">
        <f t="shared" si="27"/>
        <v>2.8930000000000002</v>
      </c>
      <c r="Y39" s="22">
        <f t="shared" si="8"/>
        <v>82</v>
      </c>
      <c r="Z39" s="22" t="e">
        <f>+IF(Datos!#REF!=Listas!$AB$2,Listas!$AC$2,Listas!$AC$3)</f>
        <v>#REF!</v>
      </c>
      <c r="AA39" s="22" t="e">
        <f t="shared" si="28"/>
        <v>#REF!</v>
      </c>
      <c r="AB39" s="22" t="e">
        <f t="shared" si="9"/>
        <v>#REF!</v>
      </c>
      <c r="AC39" s="23" t="e">
        <f t="shared" si="29"/>
        <v>#REF!</v>
      </c>
      <c r="AD39" s="21">
        <f t="shared" si="10"/>
        <v>48.216666666666669</v>
      </c>
      <c r="AE39" s="22">
        <f t="shared" si="10"/>
        <v>0</v>
      </c>
      <c r="AF39" s="22">
        <f t="shared" si="10"/>
        <v>48.216666666666669</v>
      </c>
      <c r="AG39" s="22">
        <f t="shared" si="10"/>
        <v>1.6875833333333334</v>
      </c>
      <c r="AH39" s="22">
        <f t="shared" si="10"/>
        <v>0.24108333333333334</v>
      </c>
      <c r="AI39" s="22">
        <f t="shared" si="10"/>
        <v>6.833333333333333</v>
      </c>
      <c r="AJ39" s="22" t="e">
        <f t="shared" si="11"/>
        <v>#REF!</v>
      </c>
      <c r="AK39" s="22" t="e">
        <f t="shared" si="11"/>
        <v>#REF!</v>
      </c>
      <c r="AL39" s="23" t="e">
        <f t="shared" si="11"/>
        <v>#REF!</v>
      </c>
      <c r="AM39" s="21">
        <f t="shared" si="12"/>
        <v>96.433333333333337</v>
      </c>
      <c r="AN39" s="22">
        <f t="shared" si="12"/>
        <v>0</v>
      </c>
      <c r="AO39" s="22">
        <f t="shared" si="12"/>
        <v>96.433333333333337</v>
      </c>
      <c r="AP39" s="22">
        <f t="shared" si="12"/>
        <v>3.3751666666666669</v>
      </c>
      <c r="AQ39" s="22">
        <f t="shared" si="12"/>
        <v>0.48216666666666669</v>
      </c>
      <c r="AR39" s="22">
        <f t="shared" si="12"/>
        <v>13.666666666666666</v>
      </c>
      <c r="AS39" s="22" t="e">
        <f t="shared" si="13"/>
        <v>#REF!</v>
      </c>
      <c r="AT39" s="22" t="e">
        <f t="shared" si="13"/>
        <v>#REF!</v>
      </c>
      <c r="AU39" s="23" t="e">
        <f t="shared" si="13"/>
        <v>#REF!</v>
      </c>
      <c r="AV39" s="21">
        <f t="shared" si="14"/>
        <v>192.86666666666667</v>
      </c>
      <c r="AW39" s="22">
        <f t="shared" si="14"/>
        <v>0</v>
      </c>
      <c r="AX39" s="22">
        <f t="shared" si="14"/>
        <v>192.86666666666667</v>
      </c>
      <c r="AY39" s="22">
        <f t="shared" si="14"/>
        <v>6.7503333333333337</v>
      </c>
      <c r="AZ39" s="22">
        <f t="shared" si="14"/>
        <v>0.96433333333333338</v>
      </c>
      <c r="BA39" s="16">
        <f t="shared" si="14"/>
        <v>27.333333333333332</v>
      </c>
      <c r="BB39" s="16" t="e">
        <f t="shared" si="15"/>
        <v>#REF!</v>
      </c>
      <c r="BC39" s="16" t="e">
        <f t="shared" si="15"/>
        <v>#REF!</v>
      </c>
      <c r="BD39" s="118" t="e">
        <f t="shared" si="15"/>
        <v>#REF!</v>
      </c>
      <c r="BE39" s="99">
        <f t="shared" si="30"/>
        <v>549.66999999999996</v>
      </c>
      <c r="BF39" s="16">
        <f t="shared" si="31"/>
        <v>0</v>
      </c>
      <c r="BG39" s="16">
        <f t="shared" si="32"/>
        <v>549.66999999999996</v>
      </c>
      <c r="BH39" s="16">
        <f t="shared" si="33"/>
        <v>19.23845</v>
      </c>
      <c r="BI39" s="16">
        <f t="shared" si="34"/>
        <v>2.7483499999999998</v>
      </c>
      <c r="BJ39" s="16">
        <f t="shared" si="16"/>
        <v>77.900000000000006</v>
      </c>
      <c r="BK39" s="16" t="e">
        <f>+IF(Datos!#REF!=Listas!$AB$2,Listas!$AC$2,Listas!$AC$3)</f>
        <v>#REF!</v>
      </c>
      <c r="BL39" s="16" t="e">
        <f t="shared" si="35"/>
        <v>#REF!</v>
      </c>
      <c r="BM39" s="16" t="e">
        <f t="shared" si="17"/>
        <v>#REF!</v>
      </c>
      <c r="BN39" s="100" t="e">
        <f t="shared" si="36"/>
        <v>#REF!</v>
      </c>
    </row>
    <row r="40" spans="2:66" x14ac:dyDescent="0.25">
      <c r="B40" s="99">
        <f xml:space="preserve"> IF(C39&lt;&gt;"", IF( (C39+1)&gt;EDADMAX, "",CalculosLB!B39+1 ),"")</f>
        <v>23</v>
      </c>
      <c r="C40" s="16">
        <f t="shared" si="18"/>
        <v>54</v>
      </c>
      <c r="D40" s="16">
        <f t="shared" si="19"/>
        <v>51</v>
      </c>
      <c r="E40" s="18">
        <f t="shared" si="1"/>
        <v>20</v>
      </c>
      <c r="F40" s="16">
        <f>IF($B40="","",IF($C$6=1,VLOOKUP(IF(D40&gt;MAX(TablasLB!$A$4:$A$62),MAX(TablasLB!$A$4:$A$62),D40),datosMasculinoLB,$C$12+$C$6+VLOOKUP(E40,columnaTermino,2,FALSE),FALSE),VLOOKUP(IF(D40&gt;MAX(TablasLB!$B$4:$B$62),MAX(TablasLB!$B$4:$B$62),D40),datosFemeninoLB,$C$12+$C$6+VLOOKUP(E40,columnaTermino,2,FALSE),FALSE)))</f>
        <v>5.26</v>
      </c>
      <c r="G40" s="19">
        <f>IF($B40="","",IF(OR(E40=20,E40=30),IF($C$6=1,VLOOKUP(IF(D40&gt;MAX(TablasLB!$A$4:$A$62),MAX(TablasLB!$A$4:$A$62),D40),datosMasculinoLB,$C$12+$C$6+$C$10+VLOOKUP(E40,columnaTermino,2,FALSE),FALSE),VLOOKUP(IF(D40&gt;MAX(TablasLB!$B$4:$B$62),MAX(TablasLB!$B$4:$B$62),D40),datosFemeninoLB,$C$12+$C$6+$C$10+VLOOKUP(E40,columnaTermino,2,FALSE),FALSE)),F40))</f>
        <v>5.26</v>
      </c>
      <c r="H40" s="16">
        <f t="shared" si="20"/>
        <v>0</v>
      </c>
      <c r="I40" s="111">
        <f t="shared" si="21"/>
        <v>5.26</v>
      </c>
      <c r="J40" s="21">
        <f t="shared" si="37"/>
        <v>526</v>
      </c>
      <c r="K40" s="22">
        <f t="shared" si="22"/>
        <v>0</v>
      </c>
      <c r="L40" s="22">
        <f t="shared" si="38"/>
        <v>526</v>
      </c>
      <c r="M40" s="22">
        <f t="shared" si="2"/>
        <v>18.41</v>
      </c>
      <c r="N40" s="22">
        <f t="shared" si="3"/>
        <v>2.63</v>
      </c>
      <c r="O40" s="22">
        <f t="shared" si="4"/>
        <v>75</v>
      </c>
      <c r="P40" s="22" t="e">
        <f>+IF(Datos!#REF!=Listas!$AB$2,Listas!$AC$2,Listas!$AC$3)</f>
        <v>#REF!</v>
      </c>
      <c r="Q40" s="22" t="e">
        <f t="shared" si="5"/>
        <v>#REF!</v>
      </c>
      <c r="R40" s="22" t="e">
        <f t="shared" si="6"/>
        <v>#REF!</v>
      </c>
      <c r="S40" s="23" t="e">
        <f t="shared" si="7"/>
        <v>#REF!</v>
      </c>
      <c r="T40" s="21">
        <f t="shared" si="23"/>
        <v>578.6</v>
      </c>
      <c r="U40" s="22">
        <f t="shared" si="24"/>
        <v>0</v>
      </c>
      <c r="V40" s="22">
        <f t="shared" si="25"/>
        <v>578.6</v>
      </c>
      <c r="W40" s="22">
        <f t="shared" si="26"/>
        <v>20.251000000000001</v>
      </c>
      <c r="X40" s="22">
        <f t="shared" si="27"/>
        <v>2.8930000000000002</v>
      </c>
      <c r="Y40" s="22">
        <f t="shared" si="8"/>
        <v>82</v>
      </c>
      <c r="Z40" s="22" t="e">
        <f>+IF(Datos!#REF!=Listas!$AB$2,Listas!$AC$2,Listas!$AC$3)</f>
        <v>#REF!</v>
      </c>
      <c r="AA40" s="22" t="e">
        <f t="shared" si="28"/>
        <v>#REF!</v>
      </c>
      <c r="AB40" s="22" t="e">
        <f t="shared" si="9"/>
        <v>#REF!</v>
      </c>
      <c r="AC40" s="23" t="e">
        <f t="shared" si="29"/>
        <v>#REF!</v>
      </c>
      <c r="AD40" s="21">
        <f t="shared" si="10"/>
        <v>48.216666666666669</v>
      </c>
      <c r="AE40" s="22">
        <f t="shared" si="10"/>
        <v>0</v>
      </c>
      <c r="AF40" s="22">
        <f t="shared" si="10"/>
        <v>48.216666666666669</v>
      </c>
      <c r="AG40" s="22">
        <f t="shared" si="10"/>
        <v>1.6875833333333334</v>
      </c>
      <c r="AH40" s="22">
        <f t="shared" si="10"/>
        <v>0.24108333333333334</v>
      </c>
      <c r="AI40" s="22">
        <f t="shared" si="10"/>
        <v>6.833333333333333</v>
      </c>
      <c r="AJ40" s="22" t="e">
        <f t="shared" si="11"/>
        <v>#REF!</v>
      </c>
      <c r="AK40" s="22" t="e">
        <f t="shared" si="11"/>
        <v>#REF!</v>
      </c>
      <c r="AL40" s="23" t="e">
        <f t="shared" si="11"/>
        <v>#REF!</v>
      </c>
      <c r="AM40" s="21">
        <f t="shared" si="12"/>
        <v>96.433333333333337</v>
      </c>
      <c r="AN40" s="22">
        <f t="shared" si="12"/>
        <v>0</v>
      </c>
      <c r="AO40" s="22">
        <f t="shared" si="12"/>
        <v>96.433333333333337</v>
      </c>
      <c r="AP40" s="22">
        <f t="shared" si="12"/>
        <v>3.3751666666666669</v>
      </c>
      <c r="AQ40" s="22">
        <f t="shared" si="12"/>
        <v>0.48216666666666669</v>
      </c>
      <c r="AR40" s="22">
        <f t="shared" si="12"/>
        <v>13.666666666666666</v>
      </c>
      <c r="AS40" s="22" t="e">
        <f t="shared" si="13"/>
        <v>#REF!</v>
      </c>
      <c r="AT40" s="22" t="e">
        <f t="shared" si="13"/>
        <v>#REF!</v>
      </c>
      <c r="AU40" s="23" t="e">
        <f t="shared" si="13"/>
        <v>#REF!</v>
      </c>
      <c r="AV40" s="21">
        <f t="shared" si="14"/>
        <v>192.86666666666667</v>
      </c>
      <c r="AW40" s="22">
        <f t="shared" si="14"/>
        <v>0</v>
      </c>
      <c r="AX40" s="22">
        <f t="shared" si="14"/>
        <v>192.86666666666667</v>
      </c>
      <c r="AY40" s="22">
        <f t="shared" si="14"/>
        <v>6.7503333333333337</v>
      </c>
      <c r="AZ40" s="22">
        <f t="shared" si="14"/>
        <v>0.96433333333333338</v>
      </c>
      <c r="BA40" s="16">
        <f t="shared" si="14"/>
        <v>27.333333333333332</v>
      </c>
      <c r="BB40" s="16" t="e">
        <f t="shared" si="15"/>
        <v>#REF!</v>
      </c>
      <c r="BC40" s="16" t="e">
        <f t="shared" si="15"/>
        <v>#REF!</v>
      </c>
      <c r="BD40" s="118" t="e">
        <f t="shared" si="15"/>
        <v>#REF!</v>
      </c>
      <c r="BE40" s="99">
        <f t="shared" si="30"/>
        <v>549.66999999999996</v>
      </c>
      <c r="BF40" s="16">
        <f t="shared" si="31"/>
        <v>0</v>
      </c>
      <c r="BG40" s="16">
        <f t="shared" si="32"/>
        <v>549.66999999999996</v>
      </c>
      <c r="BH40" s="16">
        <f t="shared" si="33"/>
        <v>19.23845</v>
      </c>
      <c r="BI40" s="16">
        <f t="shared" si="34"/>
        <v>2.7483499999999998</v>
      </c>
      <c r="BJ40" s="16">
        <f t="shared" si="16"/>
        <v>77.900000000000006</v>
      </c>
      <c r="BK40" s="16" t="e">
        <f>+IF(Datos!#REF!=Listas!$AB$2,Listas!$AC$2,Listas!$AC$3)</f>
        <v>#REF!</v>
      </c>
      <c r="BL40" s="16" t="e">
        <f t="shared" si="35"/>
        <v>#REF!</v>
      </c>
      <c r="BM40" s="16" t="e">
        <f t="shared" si="17"/>
        <v>#REF!</v>
      </c>
      <c r="BN40" s="100" t="e">
        <f t="shared" si="36"/>
        <v>#REF!</v>
      </c>
    </row>
    <row r="41" spans="2:66" x14ac:dyDescent="0.25">
      <c r="B41" s="99">
        <f xml:space="preserve"> IF(C40&lt;&gt;"", IF( (C40+1)&gt;EDADMAX, "",CalculosLB!B40+1 ),"")</f>
        <v>24</v>
      </c>
      <c r="C41" s="16">
        <f t="shared" si="18"/>
        <v>55</v>
      </c>
      <c r="D41" s="16">
        <f t="shared" si="19"/>
        <v>51</v>
      </c>
      <c r="E41" s="18">
        <f t="shared" si="1"/>
        <v>20</v>
      </c>
      <c r="F41" s="16">
        <f>IF($B41="","",IF($C$6=1,VLOOKUP(IF(D41&gt;MAX(TablasLB!$A$4:$A$62),MAX(TablasLB!$A$4:$A$62),D41),datosMasculinoLB,$C$12+$C$6+VLOOKUP(E41,columnaTermino,2,FALSE),FALSE),VLOOKUP(IF(D41&gt;MAX(TablasLB!$B$4:$B$62),MAX(TablasLB!$B$4:$B$62),D41),datosFemeninoLB,$C$12+$C$6+VLOOKUP(E41,columnaTermino,2,FALSE),FALSE)))</f>
        <v>5.26</v>
      </c>
      <c r="G41" s="19">
        <f>IF($B41="","",IF(OR(E41=20,E41=30),IF($C$6=1,VLOOKUP(IF(D41&gt;MAX(TablasLB!$A$4:$A$62),MAX(TablasLB!$A$4:$A$62),D41),datosMasculinoLB,$C$12+$C$6+$C$10+VLOOKUP(E41,columnaTermino,2,FALSE),FALSE),VLOOKUP(IF(D41&gt;MAX(TablasLB!$B$4:$B$62),MAX(TablasLB!$B$4:$B$62),D41),datosFemeninoLB,$C$12+$C$6+$C$10+VLOOKUP(E41,columnaTermino,2,FALSE),FALSE)),F41))</f>
        <v>5.26</v>
      </c>
      <c r="H41" s="16">
        <f t="shared" si="20"/>
        <v>0</v>
      </c>
      <c r="I41" s="111">
        <f t="shared" si="21"/>
        <v>5.26</v>
      </c>
      <c r="J41" s="21">
        <f t="shared" si="37"/>
        <v>526</v>
      </c>
      <c r="K41" s="22">
        <f t="shared" si="22"/>
        <v>0</v>
      </c>
      <c r="L41" s="22">
        <f t="shared" si="38"/>
        <v>526</v>
      </c>
      <c r="M41" s="22">
        <f t="shared" si="2"/>
        <v>18.41</v>
      </c>
      <c r="N41" s="22">
        <f t="shared" si="3"/>
        <v>2.63</v>
      </c>
      <c r="O41" s="22">
        <f t="shared" si="4"/>
        <v>75</v>
      </c>
      <c r="P41" s="22" t="e">
        <f>+IF(Datos!#REF!=Listas!$AB$2,Listas!$AC$2,Listas!$AC$3)</f>
        <v>#REF!</v>
      </c>
      <c r="Q41" s="22" t="e">
        <f t="shared" si="5"/>
        <v>#REF!</v>
      </c>
      <c r="R41" s="22" t="e">
        <f t="shared" si="6"/>
        <v>#REF!</v>
      </c>
      <c r="S41" s="23" t="e">
        <f t="shared" si="7"/>
        <v>#REF!</v>
      </c>
      <c r="T41" s="21">
        <f t="shared" si="23"/>
        <v>578.6</v>
      </c>
      <c r="U41" s="22">
        <f t="shared" si="24"/>
        <v>0</v>
      </c>
      <c r="V41" s="22">
        <f t="shared" si="25"/>
        <v>578.6</v>
      </c>
      <c r="W41" s="22">
        <f t="shared" si="26"/>
        <v>20.251000000000001</v>
      </c>
      <c r="X41" s="22">
        <f t="shared" si="27"/>
        <v>2.8930000000000002</v>
      </c>
      <c r="Y41" s="22">
        <f t="shared" si="8"/>
        <v>82</v>
      </c>
      <c r="Z41" s="22" t="e">
        <f>+IF(Datos!#REF!=Listas!$AB$2,Listas!$AC$2,Listas!$AC$3)</f>
        <v>#REF!</v>
      </c>
      <c r="AA41" s="22" t="e">
        <f t="shared" si="28"/>
        <v>#REF!</v>
      </c>
      <c r="AB41" s="22" t="e">
        <f t="shared" si="9"/>
        <v>#REF!</v>
      </c>
      <c r="AC41" s="23" t="e">
        <f t="shared" si="29"/>
        <v>#REF!</v>
      </c>
      <c r="AD41" s="21">
        <f t="shared" si="10"/>
        <v>48.216666666666669</v>
      </c>
      <c r="AE41" s="22">
        <f t="shared" si="10"/>
        <v>0</v>
      </c>
      <c r="AF41" s="22">
        <f t="shared" si="10"/>
        <v>48.216666666666669</v>
      </c>
      <c r="AG41" s="22">
        <f t="shared" si="10"/>
        <v>1.6875833333333334</v>
      </c>
      <c r="AH41" s="22">
        <f t="shared" si="10"/>
        <v>0.24108333333333334</v>
      </c>
      <c r="AI41" s="22">
        <f t="shared" si="10"/>
        <v>6.833333333333333</v>
      </c>
      <c r="AJ41" s="22" t="e">
        <f t="shared" si="11"/>
        <v>#REF!</v>
      </c>
      <c r="AK41" s="22" t="e">
        <f t="shared" si="11"/>
        <v>#REF!</v>
      </c>
      <c r="AL41" s="23" t="e">
        <f t="shared" si="11"/>
        <v>#REF!</v>
      </c>
      <c r="AM41" s="21">
        <f t="shared" si="12"/>
        <v>96.433333333333337</v>
      </c>
      <c r="AN41" s="22">
        <f t="shared" si="12"/>
        <v>0</v>
      </c>
      <c r="AO41" s="22">
        <f t="shared" si="12"/>
        <v>96.433333333333337</v>
      </c>
      <c r="AP41" s="22">
        <f t="shared" si="12"/>
        <v>3.3751666666666669</v>
      </c>
      <c r="AQ41" s="22">
        <f t="shared" si="12"/>
        <v>0.48216666666666669</v>
      </c>
      <c r="AR41" s="22">
        <f t="shared" si="12"/>
        <v>13.666666666666666</v>
      </c>
      <c r="AS41" s="22" t="e">
        <f t="shared" si="13"/>
        <v>#REF!</v>
      </c>
      <c r="AT41" s="22" t="e">
        <f t="shared" si="13"/>
        <v>#REF!</v>
      </c>
      <c r="AU41" s="23" t="e">
        <f t="shared" si="13"/>
        <v>#REF!</v>
      </c>
      <c r="AV41" s="21">
        <f t="shared" si="14"/>
        <v>192.86666666666667</v>
      </c>
      <c r="AW41" s="22">
        <f t="shared" si="14"/>
        <v>0</v>
      </c>
      <c r="AX41" s="22">
        <f t="shared" si="14"/>
        <v>192.86666666666667</v>
      </c>
      <c r="AY41" s="22">
        <f t="shared" si="14"/>
        <v>6.7503333333333337</v>
      </c>
      <c r="AZ41" s="22">
        <f t="shared" si="14"/>
        <v>0.96433333333333338</v>
      </c>
      <c r="BA41" s="16">
        <f t="shared" si="14"/>
        <v>27.333333333333332</v>
      </c>
      <c r="BB41" s="16" t="e">
        <f t="shared" si="15"/>
        <v>#REF!</v>
      </c>
      <c r="BC41" s="16" t="e">
        <f t="shared" si="15"/>
        <v>#REF!</v>
      </c>
      <c r="BD41" s="118" t="e">
        <f t="shared" si="15"/>
        <v>#REF!</v>
      </c>
      <c r="BE41" s="99">
        <f t="shared" si="30"/>
        <v>549.66999999999996</v>
      </c>
      <c r="BF41" s="16">
        <f t="shared" si="31"/>
        <v>0</v>
      </c>
      <c r="BG41" s="16">
        <f t="shared" si="32"/>
        <v>549.66999999999996</v>
      </c>
      <c r="BH41" s="16">
        <f t="shared" si="33"/>
        <v>19.23845</v>
      </c>
      <c r="BI41" s="16">
        <f t="shared" si="34"/>
        <v>2.7483499999999998</v>
      </c>
      <c r="BJ41" s="16">
        <f t="shared" si="16"/>
        <v>77.900000000000006</v>
      </c>
      <c r="BK41" s="16" t="e">
        <f>+IF(Datos!#REF!=Listas!$AB$2,Listas!$AC$2,Listas!$AC$3)</f>
        <v>#REF!</v>
      </c>
      <c r="BL41" s="16" t="e">
        <f t="shared" si="35"/>
        <v>#REF!</v>
      </c>
      <c r="BM41" s="16" t="e">
        <f t="shared" si="17"/>
        <v>#REF!</v>
      </c>
      <c r="BN41" s="100" t="e">
        <f t="shared" si="36"/>
        <v>#REF!</v>
      </c>
    </row>
    <row r="42" spans="2:66" x14ac:dyDescent="0.25">
      <c r="B42" s="99">
        <f xml:space="preserve"> IF(C41&lt;&gt;"", IF( (C41+1)&gt;EDADMAX, "",CalculosLB!B41+1 ),"")</f>
        <v>25</v>
      </c>
      <c r="C42" s="16">
        <f t="shared" si="18"/>
        <v>56</v>
      </c>
      <c r="D42" s="16">
        <f t="shared" si="19"/>
        <v>51</v>
      </c>
      <c r="E42" s="18">
        <f t="shared" si="1"/>
        <v>20</v>
      </c>
      <c r="F42" s="16">
        <f>IF($B42="","",IF($C$6=1,VLOOKUP(IF(D42&gt;MAX(TablasLB!$A$4:$A$62),MAX(TablasLB!$A$4:$A$62),D42),datosMasculinoLB,$C$12+$C$6+VLOOKUP(E42,columnaTermino,2,FALSE),FALSE),VLOOKUP(IF(D42&gt;MAX(TablasLB!$B$4:$B$62),MAX(TablasLB!$B$4:$B$62),D42),datosFemeninoLB,$C$12+$C$6+VLOOKUP(E42,columnaTermino,2,FALSE),FALSE)))</f>
        <v>5.26</v>
      </c>
      <c r="G42" s="19">
        <f>IF($B42="","",IF(OR(E42=20,E42=30),IF($C$6=1,VLOOKUP(IF(D42&gt;MAX(TablasLB!$A$4:$A$62),MAX(TablasLB!$A$4:$A$62),D42),datosMasculinoLB,$C$12+$C$6+$C$10+VLOOKUP(E42,columnaTermino,2,FALSE),FALSE),VLOOKUP(IF(D42&gt;MAX(TablasLB!$B$4:$B$62),MAX(TablasLB!$B$4:$B$62),D42),datosFemeninoLB,$C$12+$C$6+$C$10+VLOOKUP(E42,columnaTermino,2,FALSE),FALSE)),F42))</f>
        <v>5.26</v>
      </c>
      <c r="H42" s="16">
        <f t="shared" si="20"/>
        <v>0</v>
      </c>
      <c r="I42" s="111">
        <f t="shared" si="21"/>
        <v>5.26</v>
      </c>
      <c r="J42" s="21">
        <f t="shared" si="37"/>
        <v>526</v>
      </c>
      <c r="K42" s="22">
        <f t="shared" si="22"/>
        <v>0</v>
      </c>
      <c r="L42" s="22">
        <f t="shared" si="38"/>
        <v>526</v>
      </c>
      <c r="M42" s="22">
        <f t="shared" si="2"/>
        <v>18.41</v>
      </c>
      <c r="N42" s="22">
        <f t="shared" si="3"/>
        <v>2.63</v>
      </c>
      <c r="O42" s="22">
        <f t="shared" si="4"/>
        <v>75</v>
      </c>
      <c r="P42" s="22" t="e">
        <f>+IF(Datos!#REF!=Listas!$AB$2,Listas!$AC$2,Listas!$AC$3)</f>
        <v>#REF!</v>
      </c>
      <c r="Q42" s="22" t="e">
        <f t="shared" si="5"/>
        <v>#REF!</v>
      </c>
      <c r="R42" s="22" t="e">
        <f t="shared" si="6"/>
        <v>#REF!</v>
      </c>
      <c r="S42" s="23" t="e">
        <f t="shared" si="7"/>
        <v>#REF!</v>
      </c>
      <c r="T42" s="21">
        <f t="shared" si="23"/>
        <v>578.6</v>
      </c>
      <c r="U42" s="22">
        <f t="shared" si="24"/>
        <v>0</v>
      </c>
      <c r="V42" s="22">
        <f t="shared" si="25"/>
        <v>578.6</v>
      </c>
      <c r="W42" s="22">
        <f t="shared" si="26"/>
        <v>20.251000000000001</v>
      </c>
      <c r="X42" s="22">
        <f t="shared" si="27"/>
        <v>2.8930000000000002</v>
      </c>
      <c r="Y42" s="22">
        <f t="shared" si="8"/>
        <v>82</v>
      </c>
      <c r="Z42" s="22" t="e">
        <f>+IF(Datos!#REF!=Listas!$AB$2,Listas!$AC$2,Listas!$AC$3)</f>
        <v>#REF!</v>
      </c>
      <c r="AA42" s="22" t="e">
        <f t="shared" si="28"/>
        <v>#REF!</v>
      </c>
      <c r="AB42" s="22" t="e">
        <f t="shared" si="9"/>
        <v>#REF!</v>
      </c>
      <c r="AC42" s="23" t="e">
        <f t="shared" si="29"/>
        <v>#REF!</v>
      </c>
      <c r="AD42" s="21">
        <f t="shared" si="10"/>
        <v>48.216666666666669</v>
      </c>
      <c r="AE42" s="22">
        <f t="shared" si="10"/>
        <v>0</v>
      </c>
      <c r="AF42" s="22">
        <f t="shared" si="10"/>
        <v>48.216666666666669</v>
      </c>
      <c r="AG42" s="22">
        <f t="shared" si="10"/>
        <v>1.6875833333333334</v>
      </c>
      <c r="AH42" s="22">
        <f t="shared" si="10"/>
        <v>0.24108333333333334</v>
      </c>
      <c r="AI42" s="22">
        <f t="shared" si="10"/>
        <v>6.833333333333333</v>
      </c>
      <c r="AJ42" s="22" t="e">
        <f t="shared" si="11"/>
        <v>#REF!</v>
      </c>
      <c r="AK42" s="22" t="e">
        <f t="shared" si="11"/>
        <v>#REF!</v>
      </c>
      <c r="AL42" s="23" t="e">
        <f t="shared" si="11"/>
        <v>#REF!</v>
      </c>
      <c r="AM42" s="21">
        <f t="shared" si="12"/>
        <v>96.433333333333337</v>
      </c>
      <c r="AN42" s="22">
        <f t="shared" si="12"/>
        <v>0</v>
      </c>
      <c r="AO42" s="22">
        <f t="shared" si="12"/>
        <v>96.433333333333337</v>
      </c>
      <c r="AP42" s="22">
        <f t="shared" si="12"/>
        <v>3.3751666666666669</v>
      </c>
      <c r="AQ42" s="22">
        <f t="shared" si="12"/>
        <v>0.48216666666666669</v>
      </c>
      <c r="AR42" s="22">
        <f t="shared" si="12"/>
        <v>13.666666666666666</v>
      </c>
      <c r="AS42" s="22" t="e">
        <f t="shared" si="13"/>
        <v>#REF!</v>
      </c>
      <c r="AT42" s="22" t="e">
        <f t="shared" si="13"/>
        <v>#REF!</v>
      </c>
      <c r="AU42" s="23" t="e">
        <f t="shared" si="13"/>
        <v>#REF!</v>
      </c>
      <c r="AV42" s="21">
        <f t="shared" si="14"/>
        <v>192.86666666666667</v>
      </c>
      <c r="AW42" s="22">
        <f t="shared" si="14"/>
        <v>0</v>
      </c>
      <c r="AX42" s="22">
        <f t="shared" si="14"/>
        <v>192.86666666666667</v>
      </c>
      <c r="AY42" s="22">
        <f t="shared" si="14"/>
        <v>6.7503333333333337</v>
      </c>
      <c r="AZ42" s="22">
        <f t="shared" si="14"/>
        <v>0.96433333333333338</v>
      </c>
      <c r="BA42" s="16">
        <f t="shared" si="14"/>
        <v>27.333333333333332</v>
      </c>
      <c r="BB42" s="16" t="e">
        <f t="shared" si="15"/>
        <v>#REF!</v>
      </c>
      <c r="BC42" s="16" t="e">
        <f t="shared" si="15"/>
        <v>#REF!</v>
      </c>
      <c r="BD42" s="118" t="e">
        <f t="shared" si="15"/>
        <v>#REF!</v>
      </c>
      <c r="BE42" s="99">
        <f t="shared" si="30"/>
        <v>549.66999999999996</v>
      </c>
      <c r="BF42" s="16">
        <f t="shared" si="31"/>
        <v>0</v>
      </c>
      <c r="BG42" s="16">
        <f t="shared" si="32"/>
        <v>549.66999999999996</v>
      </c>
      <c r="BH42" s="16">
        <f t="shared" si="33"/>
        <v>19.23845</v>
      </c>
      <c r="BI42" s="16">
        <f t="shared" si="34"/>
        <v>2.7483499999999998</v>
      </c>
      <c r="BJ42" s="16">
        <f t="shared" si="16"/>
        <v>77.900000000000006</v>
      </c>
      <c r="BK42" s="16" t="e">
        <f>+IF(Datos!#REF!=Listas!$AB$2,Listas!$AC$2,Listas!$AC$3)</f>
        <v>#REF!</v>
      </c>
      <c r="BL42" s="16" t="e">
        <f t="shared" si="35"/>
        <v>#REF!</v>
      </c>
      <c r="BM42" s="16" t="e">
        <f t="shared" si="17"/>
        <v>#REF!</v>
      </c>
      <c r="BN42" s="100" t="e">
        <f t="shared" si="36"/>
        <v>#REF!</v>
      </c>
    </row>
    <row r="43" spans="2:66" x14ac:dyDescent="0.25">
      <c r="B43" s="99">
        <f xml:space="preserve"> IF(C42&lt;&gt;"", IF( (C42+1)&gt;EDADMAX, "",CalculosLB!B42+1 ),"")</f>
        <v>26</v>
      </c>
      <c r="C43" s="16">
        <f t="shared" si="18"/>
        <v>57</v>
      </c>
      <c r="D43" s="16">
        <f t="shared" si="19"/>
        <v>51</v>
      </c>
      <c r="E43" s="18">
        <f t="shared" si="1"/>
        <v>20</v>
      </c>
      <c r="F43" s="16">
        <f>IF($B43="","",IF($C$6=1,VLOOKUP(IF(D43&gt;MAX(TablasLB!$A$4:$A$62),MAX(TablasLB!$A$4:$A$62),D43),datosMasculinoLB,$C$12+$C$6+VLOOKUP(E43,columnaTermino,2,FALSE),FALSE),VLOOKUP(IF(D43&gt;MAX(TablasLB!$B$4:$B$62),MAX(TablasLB!$B$4:$B$62),D43),datosFemeninoLB,$C$12+$C$6+VLOOKUP(E43,columnaTermino,2,FALSE),FALSE)))</f>
        <v>5.26</v>
      </c>
      <c r="G43" s="19">
        <f>IF($B43="","",IF(OR(E43=20,E43=30),IF($C$6=1,VLOOKUP(IF(D43&gt;MAX(TablasLB!$A$4:$A$62),MAX(TablasLB!$A$4:$A$62),D43),datosMasculinoLB,$C$12+$C$6+$C$10+VLOOKUP(E43,columnaTermino,2,FALSE),FALSE),VLOOKUP(IF(D43&gt;MAX(TablasLB!$B$4:$B$62),MAX(TablasLB!$B$4:$B$62),D43),datosFemeninoLB,$C$12+$C$6+$C$10+VLOOKUP(E43,columnaTermino,2,FALSE),FALSE)),F43))</f>
        <v>5.26</v>
      </c>
      <c r="H43" s="16">
        <f t="shared" si="20"/>
        <v>0</v>
      </c>
      <c r="I43" s="111">
        <f t="shared" si="21"/>
        <v>5.26</v>
      </c>
      <c r="J43" s="21">
        <f t="shared" si="37"/>
        <v>526</v>
      </c>
      <c r="K43" s="22">
        <f t="shared" si="22"/>
        <v>0</v>
      </c>
      <c r="L43" s="22">
        <f t="shared" si="38"/>
        <v>526</v>
      </c>
      <c r="M43" s="22">
        <f t="shared" si="2"/>
        <v>18.41</v>
      </c>
      <c r="N43" s="22">
        <f t="shared" si="3"/>
        <v>2.63</v>
      </c>
      <c r="O43" s="22">
        <f t="shared" si="4"/>
        <v>75</v>
      </c>
      <c r="P43" s="22" t="e">
        <f>+IF(Datos!#REF!=Listas!$AB$2,Listas!$AC$2,Listas!$AC$3)</f>
        <v>#REF!</v>
      </c>
      <c r="Q43" s="22" t="e">
        <f t="shared" si="5"/>
        <v>#REF!</v>
      </c>
      <c r="R43" s="22" t="e">
        <f t="shared" si="6"/>
        <v>#REF!</v>
      </c>
      <c r="S43" s="23" t="e">
        <f t="shared" si="7"/>
        <v>#REF!</v>
      </c>
      <c r="T43" s="21">
        <f t="shared" si="23"/>
        <v>578.6</v>
      </c>
      <c r="U43" s="22">
        <f t="shared" si="24"/>
        <v>0</v>
      </c>
      <c r="V43" s="22">
        <f t="shared" si="25"/>
        <v>578.6</v>
      </c>
      <c r="W43" s="22">
        <f t="shared" si="26"/>
        <v>20.251000000000001</v>
      </c>
      <c r="X43" s="22">
        <f t="shared" si="27"/>
        <v>2.8930000000000002</v>
      </c>
      <c r="Y43" s="22">
        <f t="shared" si="8"/>
        <v>82</v>
      </c>
      <c r="Z43" s="22" t="e">
        <f>+IF(Datos!#REF!=Listas!$AB$2,Listas!$AC$2,Listas!$AC$3)</f>
        <v>#REF!</v>
      </c>
      <c r="AA43" s="22" t="e">
        <f t="shared" si="28"/>
        <v>#REF!</v>
      </c>
      <c r="AB43" s="22" t="e">
        <f t="shared" si="9"/>
        <v>#REF!</v>
      </c>
      <c r="AC43" s="23" t="e">
        <f t="shared" si="29"/>
        <v>#REF!</v>
      </c>
      <c r="AD43" s="21">
        <f t="shared" si="10"/>
        <v>48.216666666666669</v>
      </c>
      <c r="AE43" s="22">
        <f t="shared" si="10"/>
        <v>0</v>
      </c>
      <c r="AF43" s="22">
        <f t="shared" si="10"/>
        <v>48.216666666666669</v>
      </c>
      <c r="AG43" s="22">
        <f t="shared" si="10"/>
        <v>1.6875833333333334</v>
      </c>
      <c r="AH43" s="22">
        <f t="shared" si="10"/>
        <v>0.24108333333333334</v>
      </c>
      <c r="AI43" s="22">
        <f t="shared" si="10"/>
        <v>6.833333333333333</v>
      </c>
      <c r="AJ43" s="22" t="e">
        <f t="shared" si="11"/>
        <v>#REF!</v>
      </c>
      <c r="AK43" s="22" t="e">
        <f t="shared" si="11"/>
        <v>#REF!</v>
      </c>
      <c r="AL43" s="23" t="e">
        <f t="shared" si="11"/>
        <v>#REF!</v>
      </c>
      <c r="AM43" s="21">
        <f t="shared" si="12"/>
        <v>96.433333333333337</v>
      </c>
      <c r="AN43" s="22">
        <f t="shared" si="12"/>
        <v>0</v>
      </c>
      <c r="AO43" s="22">
        <f t="shared" si="12"/>
        <v>96.433333333333337</v>
      </c>
      <c r="AP43" s="22">
        <f t="shared" si="12"/>
        <v>3.3751666666666669</v>
      </c>
      <c r="AQ43" s="22">
        <f t="shared" si="12"/>
        <v>0.48216666666666669</v>
      </c>
      <c r="AR43" s="22">
        <f t="shared" si="12"/>
        <v>13.666666666666666</v>
      </c>
      <c r="AS43" s="22" t="e">
        <f t="shared" si="13"/>
        <v>#REF!</v>
      </c>
      <c r="AT43" s="22" t="e">
        <f t="shared" si="13"/>
        <v>#REF!</v>
      </c>
      <c r="AU43" s="23" t="e">
        <f t="shared" si="13"/>
        <v>#REF!</v>
      </c>
      <c r="AV43" s="21">
        <f t="shared" si="14"/>
        <v>192.86666666666667</v>
      </c>
      <c r="AW43" s="22">
        <f t="shared" si="14"/>
        <v>0</v>
      </c>
      <c r="AX43" s="22">
        <f t="shared" si="14"/>
        <v>192.86666666666667</v>
      </c>
      <c r="AY43" s="22">
        <f t="shared" si="14"/>
        <v>6.7503333333333337</v>
      </c>
      <c r="AZ43" s="22">
        <f t="shared" si="14"/>
        <v>0.96433333333333338</v>
      </c>
      <c r="BA43" s="16">
        <f t="shared" si="14"/>
        <v>27.333333333333332</v>
      </c>
      <c r="BB43" s="16" t="e">
        <f t="shared" si="15"/>
        <v>#REF!</v>
      </c>
      <c r="BC43" s="16" t="e">
        <f t="shared" si="15"/>
        <v>#REF!</v>
      </c>
      <c r="BD43" s="118" t="e">
        <f t="shared" si="15"/>
        <v>#REF!</v>
      </c>
      <c r="BE43" s="99">
        <f t="shared" si="30"/>
        <v>549.66999999999996</v>
      </c>
      <c r="BF43" s="16">
        <f t="shared" si="31"/>
        <v>0</v>
      </c>
      <c r="BG43" s="16">
        <f t="shared" si="32"/>
        <v>549.66999999999996</v>
      </c>
      <c r="BH43" s="16">
        <f t="shared" si="33"/>
        <v>19.23845</v>
      </c>
      <c r="BI43" s="16">
        <f t="shared" si="34"/>
        <v>2.7483499999999998</v>
      </c>
      <c r="BJ43" s="16">
        <f t="shared" si="16"/>
        <v>77.900000000000006</v>
      </c>
      <c r="BK43" s="16" t="e">
        <f>+IF(Datos!#REF!=Listas!$AB$2,Listas!$AC$2,Listas!$AC$3)</f>
        <v>#REF!</v>
      </c>
      <c r="BL43" s="16" t="e">
        <f t="shared" si="35"/>
        <v>#REF!</v>
      </c>
      <c r="BM43" s="16" t="e">
        <f t="shared" si="17"/>
        <v>#REF!</v>
      </c>
      <c r="BN43" s="100" t="e">
        <f t="shared" si="36"/>
        <v>#REF!</v>
      </c>
    </row>
    <row r="44" spans="2:66" x14ac:dyDescent="0.25">
      <c r="B44" s="99">
        <f xml:space="preserve"> IF(C43&lt;&gt;"", IF( (C43+1)&gt;EDADMAX, "",CalculosLB!B43+1 ),"")</f>
        <v>27</v>
      </c>
      <c r="C44" s="16">
        <f t="shared" si="18"/>
        <v>58</v>
      </c>
      <c r="D44" s="16">
        <f t="shared" si="19"/>
        <v>51</v>
      </c>
      <c r="E44" s="18">
        <f t="shared" si="1"/>
        <v>20</v>
      </c>
      <c r="F44" s="16">
        <f>IF($B44="","",IF($C$6=1,VLOOKUP(IF(D44&gt;MAX(TablasLB!$A$4:$A$62),MAX(TablasLB!$A$4:$A$62),D44),datosMasculinoLB,$C$12+$C$6+VLOOKUP(E44,columnaTermino,2,FALSE),FALSE),VLOOKUP(IF(D44&gt;MAX(TablasLB!$B$4:$B$62),MAX(TablasLB!$B$4:$B$62),D44),datosFemeninoLB,$C$12+$C$6+VLOOKUP(E44,columnaTermino,2,FALSE),FALSE)))</f>
        <v>5.26</v>
      </c>
      <c r="G44" s="19">
        <f>IF($B44="","",IF(OR(E44=20,E44=30),IF($C$6=1,VLOOKUP(IF(D44&gt;MAX(TablasLB!$A$4:$A$62),MAX(TablasLB!$A$4:$A$62),D44),datosMasculinoLB,$C$12+$C$6+$C$10+VLOOKUP(E44,columnaTermino,2,FALSE),FALSE),VLOOKUP(IF(D44&gt;MAX(TablasLB!$B$4:$B$62),MAX(TablasLB!$B$4:$B$62),D44),datosFemeninoLB,$C$12+$C$6+$C$10+VLOOKUP(E44,columnaTermino,2,FALSE),FALSE)),F44))</f>
        <v>5.26</v>
      </c>
      <c r="H44" s="16">
        <f t="shared" si="20"/>
        <v>0</v>
      </c>
      <c r="I44" s="111">
        <f t="shared" si="21"/>
        <v>5.26</v>
      </c>
      <c r="J44" s="21">
        <f t="shared" si="37"/>
        <v>526</v>
      </c>
      <c r="K44" s="22">
        <f t="shared" si="22"/>
        <v>0</v>
      </c>
      <c r="L44" s="22">
        <f t="shared" si="38"/>
        <v>526</v>
      </c>
      <c r="M44" s="22">
        <f t="shared" si="2"/>
        <v>18.41</v>
      </c>
      <c r="N44" s="22">
        <f t="shared" si="3"/>
        <v>2.63</v>
      </c>
      <c r="O44" s="22">
        <f t="shared" si="4"/>
        <v>75</v>
      </c>
      <c r="P44" s="22" t="e">
        <f>+IF(Datos!#REF!=Listas!$AB$2,Listas!$AC$2,Listas!$AC$3)</f>
        <v>#REF!</v>
      </c>
      <c r="Q44" s="22" t="e">
        <f t="shared" si="5"/>
        <v>#REF!</v>
      </c>
      <c r="R44" s="22" t="e">
        <f t="shared" si="6"/>
        <v>#REF!</v>
      </c>
      <c r="S44" s="23" t="e">
        <f t="shared" si="7"/>
        <v>#REF!</v>
      </c>
      <c r="T44" s="21">
        <f t="shared" si="23"/>
        <v>578.6</v>
      </c>
      <c r="U44" s="22">
        <f t="shared" si="24"/>
        <v>0</v>
      </c>
      <c r="V44" s="22">
        <f t="shared" si="25"/>
        <v>578.6</v>
      </c>
      <c r="W44" s="22">
        <f t="shared" si="26"/>
        <v>20.251000000000001</v>
      </c>
      <c r="X44" s="22">
        <f t="shared" si="27"/>
        <v>2.8930000000000002</v>
      </c>
      <c r="Y44" s="22">
        <f t="shared" si="8"/>
        <v>82</v>
      </c>
      <c r="Z44" s="22" t="e">
        <f>+IF(Datos!#REF!=Listas!$AB$2,Listas!$AC$2,Listas!$AC$3)</f>
        <v>#REF!</v>
      </c>
      <c r="AA44" s="22" t="e">
        <f t="shared" si="28"/>
        <v>#REF!</v>
      </c>
      <c r="AB44" s="22" t="e">
        <f t="shared" si="9"/>
        <v>#REF!</v>
      </c>
      <c r="AC44" s="23" t="e">
        <f t="shared" si="29"/>
        <v>#REF!</v>
      </c>
      <c r="AD44" s="21">
        <f t="shared" si="10"/>
        <v>48.216666666666669</v>
      </c>
      <c r="AE44" s="22">
        <f t="shared" si="10"/>
        <v>0</v>
      </c>
      <c r="AF44" s="22">
        <f t="shared" si="10"/>
        <v>48.216666666666669</v>
      </c>
      <c r="AG44" s="22">
        <f t="shared" si="10"/>
        <v>1.6875833333333334</v>
      </c>
      <c r="AH44" s="22">
        <f t="shared" si="10"/>
        <v>0.24108333333333334</v>
      </c>
      <c r="AI44" s="22">
        <f t="shared" si="10"/>
        <v>6.833333333333333</v>
      </c>
      <c r="AJ44" s="22" t="e">
        <f t="shared" si="11"/>
        <v>#REF!</v>
      </c>
      <c r="AK44" s="22" t="e">
        <f t="shared" si="11"/>
        <v>#REF!</v>
      </c>
      <c r="AL44" s="23" t="e">
        <f t="shared" si="11"/>
        <v>#REF!</v>
      </c>
      <c r="AM44" s="21">
        <f t="shared" si="12"/>
        <v>96.433333333333337</v>
      </c>
      <c r="AN44" s="22">
        <f t="shared" si="12"/>
        <v>0</v>
      </c>
      <c r="AO44" s="22">
        <f t="shared" si="12"/>
        <v>96.433333333333337</v>
      </c>
      <c r="AP44" s="22">
        <f t="shared" si="12"/>
        <v>3.3751666666666669</v>
      </c>
      <c r="AQ44" s="22">
        <f t="shared" si="12"/>
        <v>0.48216666666666669</v>
      </c>
      <c r="AR44" s="22">
        <f t="shared" si="12"/>
        <v>13.666666666666666</v>
      </c>
      <c r="AS44" s="22" t="e">
        <f t="shared" si="13"/>
        <v>#REF!</v>
      </c>
      <c r="AT44" s="22" t="e">
        <f t="shared" si="13"/>
        <v>#REF!</v>
      </c>
      <c r="AU44" s="23" t="e">
        <f t="shared" si="13"/>
        <v>#REF!</v>
      </c>
      <c r="AV44" s="21">
        <f t="shared" si="14"/>
        <v>192.86666666666667</v>
      </c>
      <c r="AW44" s="22">
        <f t="shared" si="14"/>
        <v>0</v>
      </c>
      <c r="AX44" s="22">
        <f t="shared" si="14"/>
        <v>192.86666666666667</v>
      </c>
      <c r="AY44" s="22">
        <f t="shared" si="14"/>
        <v>6.7503333333333337</v>
      </c>
      <c r="AZ44" s="22">
        <f t="shared" si="14"/>
        <v>0.96433333333333338</v>
      </c>
      <c r="BA44" s="16">
        <f t="shared" si="14"/>
        <v>27.333333333333332</v>
      </c>
      <c r="BB44" s="16" t="e">
        <f t="shared" si="15"/>
        <v>#REF!</v>
      </c>
      <c r="BC44" s="16" t="e">
        <f t="shared" si="15"/>
        <v>#REF!</v>
      </c>
      <c r="BD44" s="118" t="e">
        <f t="shared" si="15"/>
        <v>#REF!</v>
      </c>
      <c r="BE44" s="99">
        <f t="shared" si="30"/>
        <v>549.66999999999996</v>
      </c>
      <c r="BF44" s="16">
        <f t="shared" si="31"/>
        <v>0</v>
      </c>
      <c r="BG44" s="16">
        <f t="shared" si="32"/>
        <v>549.66999999999996</v>
      </c>
      <c r="BH44" s="16">
        <f t="shared" si="33"/>
        <v>19.23845</v>
      </c>
      <c r="BI44" s="16">
        <f t="shared" si="34"/>
        <v>2.7483499999999998</v>
      </c>
      <c r="BJ44" s="16">
        <f t="shared" si="16"/>
        <v>77.900000000000006</v>
      </c>
      <c r="BK44" s="16" t="e">
        <f>+IF(Datos!#REF!=Listas!$AB$2,Listas!$AC$2,Listas!$AC$3)</f>
        <v>#REF!</v>
      </c>
      <c r="BL44" s="16" t="e">
        <f t="shared" si="35"/>
        <v>#REF!</v>
      </c>
      <c r="BM44" s="16" t="e">
        <f t="shared" si="17"/>
        <v>#REF!</v>
      </c>
      <c r="BN44" s="100" t="e">
        <f t="shared" si="36"/>
        <v>#REF!</v>
      </c>
    </row>
    <row r="45" spans="2:66" x14ac:dyDescent="0.25">
      <c r="B45" s="99">
        <f xml:space="preserve"> IF(C44&lt;&gt;"", IF( (C44+1)&gt;EDADMAX, "",CalculosLB!B44+1 ),"")</f>
        <v>28</v>
      </c>
      <c r="C45" s="16">
        <f t="shared" si="18"/>
        <v>59</v>
      </c>
      <c r="D45" s="16">
        <f t="shared" si="19"/>
        <v>51</v>
      </c>
      <c r="E45" s="18">
        <f t="shared" si="1"/>
        <v>20</v>
      </c>
      <c r="F45" s="16">
        <f>IF($B45="","",IF($C$6=1,VLOOKUP(IF(D45&gt;MAX(TablasLB!$A$4:$A$62),MAX(TablasLB!$A$4:$A$62),D45),datosMasculinoLB,$C$12+$C$6+VLOOKUP(E45,columnaTermino,2,FALSE),FALSE),VLOOKUP(IF(D45&gt;MAX(TablasLB!$B$4:$B$62),MAX(TablasLB!$B$4:$B$62),D45),datosFemeninoLB,$C$12+$C$6+VLOOKUP(E45,columnaTermino,2,FALSE),FALSE)))</f>
        <v>5.26</v>
      </c>
      <c r="G45" s="19">
        <f>IF($B45="","",IF(OR(E45=20,E45=30),IF($C$6=1,VLOOKUP(IF(D45&gt;MAX(TablasLB!$A$4:$A$62),MAX(TablasLB!$A$4:$A$62),D45),datosMasculinoLB,$C$12+$C$6+$C$10+VLOOKUP(E45,columnaTermino,2,FALSE),FALSE),VLOOKUP(IF(D45&gt;MAX(TablasLB!$B$4:$B$62),MAX(TablasLB!$B$4:$B$62),D45),datosFemeninoLB,$C$12+$C$6+$C$10+VLOOKUP(E45,columnaTermino,2,FALSE),FALSE)),F45))</f>
        <v>5.26</v>
      </c>
      <c r="H45" s="16">
        <f t="shared" si="20"/>
        <v>0</v>
      </c>
      <c r="I45" s="111">
        <f t="shared" si="21"/>
        <v>5.26</v>
      </c>
      <c r="J45" s="21">
        <f t="shared" si="37"/>
        <v>526</v>
      </c>
      <c r="K45" s="22">
        <f t="shared" si="22"/>
        <v>0</v>
      </c>
      <c r="L45" s="22">
        <f t="shared" si="38"/>
        <v>526</v>
      </c>
      <c r="M45" s="22">
        <f t="shared" si="2"/>
        <v>18.41</v>
      </c>
      <c r="N45" s="22">
        <f t="shared" si="3"/>
        <v>2.63</v>
      </c>
      <c r="O45" s="22">
        <f t="shared" si="4"/>
        <v>75</v>
      </c>
      <c r="P45" s="22" t="e">
        <f>+IF(Datos!#REF!=Listas!$AB$2,Listas!$AC$2,Listas!$AC$3)</f>
        <v>#REF!</v>
      </c>
      <c r="Q45" s="22" t="e">
        <f t="shared" si="5"/>
        <v>#REF!</v>
      </c>
      <c r="R45" s="22" t="e">
        <f t="shared" si="6"/>
        <v>#REF!</v>
      </c>
      <c r="S45" s="23" t="e">
        <f t="shared" si="7"/>
        <v>#REF!</v>
      </c>
      <c r="T45" s="21">
        <f t="shared" si="23"/>
        <v>578.6</v>
      </c>
      <c r="U45" s="22">
        <f t="shared" si="24"/>
        <v>0</v>
      </c>
      <c r="V45" s="22">
        <f t="shared" si="25"/>
        <v>578.6</v>
      </c>
      <c r="W45" s="22">
        <f t="shared" si="26"/>
        <v>20.251000000000001</v>
      </c>
      <c r="X45" s="22">
        <f t="shared" si="27"/>
        <v>2.8930000000000002</v>
      </c>
      <c r="Y45" s="22">
        <f t="shared" si="8"/>
        <v>82</v>
      </c>
      <c r="Z45" s="22" t="e">
        <f>+IF(Datos!#REF!=Listas!$AB$2,Listas!$AC$2,Listas!$AC$3)</f>
        <v>#REF!</v>
      </c>
      <c r="AA45" s="22" t="e">
        <f t="shared" si="28"/>
        <v>#REF!</v>
      </c>
      <c r="AB45" s="22" t="e">
        <f t="shared" si="9"/>
        <v>#REF!</v>
      </c>
      <c r="AC45" s="23" t="e">
        <f t="shared" si="29"/>
        <v>#REF!</v>
      </c>
      <c r="AD45" s="21">
        <f t="shared" si="10"/>
        <v>48.216666666666669</v>
      </c>
      <c r="AE45" s="22">
        <f t="shared" si="10"/>
        <v>0</v>
      </c>
      <c r="AF45" s="22">
        <f t="shared" si="10"/>
        <v>48.216666666666669</v>
      </c>
      <c r="AG45" s="22">
        <f t="shared" si="10"/>
        <v>1.6875833333333334</v>
      </c>
      <c r="AH45" s="22">
        <f t="shared" si="10"/>
        <v>0.24108333333333334</v>
      </c>
      <c r="AI45" s="22">
        <f t="shared" si="10"/>
        <v>6.833333333333333</v>
      </c>
      <c r="AJ45" s="22" t="e">
        <f t="shared" si="11"/>
        <v>#REF!</v>
      </c>
      <c r="AK45" s="22" t="e">
        <f t="shared" si="11"/>
        <v>#REF!</v>
      </c>
      <c r="AL45" s="23" t="e">
        <f t="shared" si="11"/>
        <v>#REF!</v>
      </c>
      <c r="AM45" s="21">
        <f t="shared" si="12"/>
        <v>96.433333333333337</v>
      </c>
      <c r="AN45" s="22">
        <f t="shared" si="12"/>
        <v>0</v>
      </c>
      <c r="AO45" s="22">
        <f t="shared" si="12"/>
        <v>96.433333333333337</v>
      </c>
      <c r="AP45" s="22">
        <f t="shared" si="12"/>
        <v>3.3751666666666669</v>
      </c>
      <c r="AQ45" s="22">
        <f t="shared" si="12"/>
        <v>0.48216666666666669</v>
      </c>
      <c r="AR45" s="22">
        <f t="shared" si="12"/>
        <v>13.666666666666666</v>
      </c>
      <c r="AS45" s="22" t="e">
        <f t="shared" si="13"/>
        <v>#REF!</v>
      </c>
      <c r="AT45" s="22" t="e">
        <f t="shared" si="13"/>
        <v>#REF!</v>
      </c>
      <c r="AU45" s="23" t="e">
        <f t="shared" si="13"/>
        <v>#REF!</v>
      </c>
      <c r="AV45" s="21">
        <f t="shared" si="14"/>
        <v>192.86666666666667</v>
      </c>
      <c r="AW45" s="22">
        <f t="shared" si="14"/>
        <v>0</v>
      </c>
      <c r="AX45" s="22">
        <f t="shared" si="14"/>
        <v>192.86666666666667</v>
      </c>
      <c r="AY45" s="22">
        <f t="shared" si="14"/>
        <v>6.7503333333333337</v>
      </c>
      <c r="AZ45" s="22">
        <f t="shared" si="14"/>
        <v>0.96433333333333338</v>
      </c>
      <c r="BA45" s="16">
        <f t="shared" si="14"/>
        <v>27.333333333333332</v>
      </c>
      <c r="BB45" s="16" t="e">
        <f t="shared" si="15"/>
        <v>#REF!</v>
      </c>
      <c r="BC45" s="16" t="e">
        <f t="shared" si="15"/>
        <v>#REF!</v>
      </c>
      <c r="BD45" s="118" t="e">
        <f t="shared" si="15"/>
        <v>#REF!</v>
      </c>
      <c r="BE45" s="99">
        <f t="shared" si="30"/>
        <v>549.66999999999996</v>
      </c>
      <c r="BF45" s="16">
        <f t="shared" si="31"/>
        <v>0</v>
      </c>
      <c r="BG45" s="16">
        <f t="shared" si="32"/>
        <v>549.66999999999996</v>
      </c>
      <c r="BH45" s="16">
        <f t="shared" si="33"/>
        <v>19.23845</v>
      </c>
      <c r="BI45" s="16">
        <f t="shared" si="34"/>
        <v>2.7483499999999998</v>
      </c>
      <c r="BJ45" s="16">
        <f t="shared" si="16"/>
        <v>77.900000000000006</v>
      </c>
      <c r="BK45" s="16" t="e">
        <f>+IF(Datos!#REF!=Listas!$AB$2,Listas!$AC$2,Listas!$AC$3)</f>
        <v>#REF!</v>
      </c>
      <c r="BL45" s="16" t="e">
        <f t="shared" si="35"/>
        <v>#REF!</v>
      </c>
      <c r="BM45" s="16" t="e">
        <f t="shared" si="17"/>
        <v>#REF!</v>
      </c>
      <c r="BN45" s="100" t="e">
        <f t="shared" si="36"/>
        <v>#REF!</v>
      </c>
    </row>
    <row r="46" spans="2:66" x14ac:dyDescent="0.25">
      <c r="B46" s="99">
        <f xml:space="preserve"> IF(C45&lt;&gt;"", IF( (C45+1)&gt;EDADMAX, "",CalculosLB!B45+1 ),"")</f>
        <v>29</v>
      </c>
      <c r="C46" s="16">
        <f t="shared" si="18"/>
        <v>60</v>
      </c>
      <c r="D46" s="16">
        <f t="shared" si="19"/>
        <v>51</v>
      </c>
      <c r="E46" s="18">
        <f t="shared" si="1"/>
        <v>20</v>
      </c>
      <c r="F46" s="16">
        <f>IF($B46="","",IF($C$6=1,VLOOKUP(IF(D46&gt;MAX(TablasLB!$A$4:$A$62),MAX(TablasLB!$A$4:$A$62),D46),datosMasculinoLB,$C$12+$C$6+VLOOKUP(E46,columnaTermino,2,FALSE),FALSE),VLOOKUP(IF(D46&gt;MAX(TablasLB!$B$4:$B$62),MAX(TablasLB!$B$4:$B$62),D46),datosFemeninoLB,$C$12+$C$6+VLOOKUP(E46,columnaTermino,2,FALSE),FALSE)))</f>
        <v>5.26</v>
      </c>
      <c r="G46" s="19">
        <f>IF($B46="","",IF(OR(E46=20,E46=30),IF($C$6=1,VLOOKUP(IF(D46&gt;MAX(TablasLB!$A$4:$A$62),MAX(TablasLB!$A$4:$A$62),D46),datosMasculinoLB,$C$12+$C$6+$C$10+VLOOKUP(E46,columnaTermino,2,FALSE),FALSE),VLOOKUP(IF(D46&gt;MAX(TablasLB!$B$4:$B$62),MAX(TablasLB!$B$4:$B$62),D46),datosFemeninoLB,$C$12+$C$6+$C$10+VLOOKUP(E46,columnaTermino,2,FALSE),FALSE)),F46))</f>
        <v>5.26</v>
      </c>
      <c r="H46" s="16">
        <f t="shared" si="20"/>
        <v>0</v>
      </c>
      <c r="I46" s="111">
        <f t="shared" si="21"/>
        <v>5.26</v>
      </c>
      <c r="J46" s="21">
        <f t="shared" si="37"/>
        <v>526</v>
      </c>
      <c r="K46" s="22">
        <f t="shared" si="22"/>
        <v>0</v>
      </c>
      <c r="L46" s="22">
        <f t="shared" si="38"/>
        <v>526</v>
      </c>
      <c r="M46" s="22">
        <f t="shared" si="2"/>
        <v>18.41</v>
      </c>
      <c r="N46" s="22">
        <f t="shared" si="3"/>
        <v>2.63</v>
      </c>
      <c r="O46" s="22">
        <f t="shared" si="4"/>
        <v>75</v>
      </c>
      <c r="P46" s="22" t="e">
        <f>+IF(Datos!#REF!=Listas!$AB$2,Listas!$AC$2,Listas!$AC$3)</f>
        <v>#REF!</v>
      </c>
      <c r="Q46" s="22" t="e">
        <f t="shared" si="5"/>
        <v>#REF!</v>
      </c>
      <c r="R46" s="22" t="e">
        <f t="shared" si="6"/>
        <v>#REF!</v>
      </c>
      <c r="S46" s="23" t="e">
        <f t="shared" si="7"/>
        <v>#REF!</v>
      </c>
      <c r="T46" s="21">
        <f t="shared" si="23"/>
        <v>578.6</v>
      </c>
      <c r="U46" s="22">
        <f t="shared" si="24"/>
        <v>0</v>
      </c>
      <c r="V46" s="22">
        <f t="shared" si="25"/>
        <v>578.6</v>
      </c>
      <c r="W46" s="22">
        <f t="shared" si="26"/>
        <v>20.251000000000001</v>
      </c>
      <c r="X46" s="22">
        <f t="shared" si="27"/>
        <v>2.8930000000000002</v>
      </c>
      <c r="Y46" s="22">
        <f t="shared" si="8"/>
        <v>82</v>
      </c>
      <c r="Z46" s="22" t="e">
        <f>+IF(Datos!#REF!=Listas!$AB$2,Listas!$AC$2,Listas!$AC$3)</f>
        <v>#REF!</v>
      </c>
      <c r="AA46" s="22" t="e">
        <f t="shared" si="28"/>
        <v>#REF!</v>
      </c>
      <c r="AB46" s="22" t="e">
        <f t="shared" si="9"/>
        <v>#REF!</v>
      </c>
      <c r="AC46" s="23" t="e">
        <f t="shared" si="29"/>
        <v>#REF!</v>
      </c>
      <c r="AD46" s="21">
        <f t="shared" si="10"/>
        <v>48.216666666666669</v>
      </c>
      <c r="AE46" s="22">
        <f t="shared" si="10"/>
        <v>0</v>
      </c>
      <c r="AF46" s="22">
        <f t="shared" si="10"/>
        <v>48.216666666666669</v>
      </c>
      <c r="AG46" s="22">
        <f t="shared" si="10"/>
        <v>1.6875833333333334</v>
      </c>
      <c r="AH46" s="22">
        <f t="shared" si="10"/>
        <v>0.24108333333333334</v>
      </c>
      <c r="AI46" s="22">
        <f t="shared" si="10"/>
        <v>6.833333333333333</v>
      </c>
      <c r="AJ46" s="22" t="e">
        <f t="shared" si="11"/>
        <v>#REF!</v>
      </c>
      <c r="AK46" s="22" t="e">
        <f t="shared" si="11"/>
        <v>#REF!</v>
      </c>
      <c r="AL46" s="23" t="e">
        <f t="shared" si="11"/>
        <v>#REF!</v>
      </c>
      <c r="AM46" s="21">
        <f t="shared" si="12"/>
        <v>96.433333333333337</v>
      </c>
      <c r="AN46" s="22">
        <f t="shared" si="12"/>
        <v>0</v>
      </c>
      <c r="AO46" s="22">
        <f t="shared" si="12"/>
        <v>96.433333333333337</v>
      </c>
      <c r="AP46" s="22">
        <f t="shared" si="12"/>
        <v>3.3751666666666669</v>
      </c>
      <c r="AQ46" s="22">
        <f t="shared" si="12"/>
        <v>0.48216666666666669</v>
      </c>
      <c r="AR46" s="22">
        <f t="shared" si="12"/>
        <v>13.666666666666666</v>
      </c>
      <c r="AS46" s="22" t="e">
        <f t="shared" si="13"/>
        <v>#REF!</v>
      </c>
      <c r="AT46" s="22" t="e">
        <f t="shared" si="13"/>
        <v>#REF!</v>
      </c>
      <c r="AU46" s="23" t="e">
        <f t="shared" si="13"/>
        <v>#REF!</v>
      </c>
      <c r="AV46" s="21">
        <f t="shared" si="14"/>
        <v>192.86666666666667</v>
      </c>
      <c r="AW46" s="22">
        <f t="shared" si="14"/>
        <v>0</v>
      </c>
      <c r="AX46" s="22">
        <f t="shared" si="14"/>
        <v>192.86666666666667</v>
      </c>
      <c r="AY46" s="22">
        <f t="shared" si="14"/>
        <v>6.7503333333333337</v>
      </c>
      <c r="AZ46" s="22">
        <f t="shared" si="14"/>
        <v>0.96433333333333338</v>
      </c>
      <c r="BA46" s="16">
        <f t="shared" si="14"/>
        <v>27.333333333333332</v>
      </c>
      <c r="BB46" s="16" t="e">
        <f t="shared" si="15"/>
        <v>#REF!</v>
      </c>
      <c r="BC46" s="16" t="e">
        <f t="shared" si="15"/>
        <v>#REF!</v>
      </c>
      <c r="BD46" s="118" t="e">
        <f t="shared" si="15"/>
        <v>#REF!</v>
      </c>
      <c r="BE46" s="99">
        <f t="shared" si="30"/>
        <v>549.66999999999996</v>
      </c>
      <c r="BF46" s="16">
        <f t="shared" si="31"/>
        <v>0</v>
      </c>
      <c r="BG46" s="16">
        <f t="shared" si="32"/>
        <v>549.66999999999996</v>
      </c>
      <c r="BH46" s="16">
        <f t="shared" si="33"/>
        <v>19.23845</v>
      </c>
      <c r="BI46" s="16">
        <f t="shared" si="34"/>
        <v>2.7483499999999998</v>
      </c>
      <c r="BJ46" s="16">
        <f t="shared" si="16"/>
        <v>77.900000000000006</v>
      </c>
      <c r="BK46" s="16" t="e">
        <f>+IF(Datos!#REF!=Listas!$AB$2,Listas!$AC$2,Listas!$AC$3)</f>
        <v>#REF!</v>
      </c>
      <c r="BL46" s="16" t="e">
        <f t="shared" si="35"/>
        <v>#REF!</v>
      </c>
      <c r="BM46" s="16" t="e">
        <f t="shared" si="17"/>
        <v>#REF!</v>
      </c>
      <c r="BN46" s="100" t="e">
        <f t="shared" si="36"/>
        <v>#REF!</v>
      </c>
    </row>
    <row r="47" spans="2:66" x14ac:dyDescent="0.25">
      <c r="B47" s="99">
        <f xml:space="preserve"> IF(C46&lt;&gt;"", IF( (C46+1)&gt;EDADMAX, "",CalculosLB!B46+1 ),"")</f>
        <v>30</v>
      </c>
      <c r="C47" s="16">
        <f t="shared" si="18"/>
        <v>61</v>
      </c>
      <c r="D47" s="16">
        <f t="shared" si="19"/>
        <v>51</v>
      </c>
      <c r="E47" s="18">
        <f t="shared" si="1"/>
        <v>20</v>
      </c>
      <c r="F47" s="16">
        <f>IF($B47="","",IF($C$6=1,VLOOKUP(IF(D47&gt;MAX(TablasLB!$A$4:$A$62),MAX(TablasLB!$A$4:$A$62),D47),datosMasculinoLB,$C$12+$C$6+VLOOKUP(E47,columnaTermino,2,FALSE),FALSE),VLOOKUP(IF(D47&gt;MAX(TablasLB!$B$4:$B$62),MAX(TablasLB!$B$4:$B$62),D47),datosFemeninoLB,$C$12+$C$6+VLOOKUP(E47,columnaTermino,2,FALSE),FALSE)))</f>
        <v>5.26</v>
      </c>
      <c r="G47" s="19">
        <f>IF($B47="","",IF(OR(E47=20,E47=30),IF($C$6=1,VLOOKUP(IF(D47&gt;MAX(TablasLB!$A$4:$A$62),MAX(TablasLB!$A$4:$A$62),D47),datosMasculinoLB,$C$12+$C$6+$C$10+VLOOKUP(E47,columnaTermino,2,FALSE),FALSE),VLOOKUP(IF(D47&gt;MAX(TablasLB!$B$4:$B$62),MAX(TablasLB!$B$4:$B$62),D47),datosFemeninoLB,$C$12+$C$6+$C$10+VLOOKUP(E47,columnaTermino,2,FALSE),FALSE)),F47))</f>
        <v>5.26</v>
      </c>
      <c r="H47" s="16">
        <f t="shared" si="20"/>
        <v>0</v>
      </c>
      <c r="I47" s="111">
        <f t="shared" si="21"/>
        <v>5.26</v>
      </c>
      <c r="J47" s="21">
        <f t="shared" si="37"/>
        <v>526</v>
      </c>
      <c r="K47" s="22">
        <f t="shared" si="22"/>
        <v>0</v>
      </c>
      <c r="L47" s="22">
        <f t="shared" si="38"/>
        <v>526</v>
      </c>
      <c r="M47" s="22">
        <f t="shared" si="2"/>
        <v>18.41</v>
      </c>
      <c r="N47" s="22">
        <f t="shared" si="3"/>
        <v>2.63</v>
      </c>
      <c r="O47" s="22">
        <f t="shared" si="4"/>
        <v>75</v>
      </c>
      <c r="P47" s="22" t="e">
        <f>+IF(Datos!#REF!=Listas!$AB$2,Listas!$AC$2,Listas!$AC$3)</f>
        <v>#REF!</v>
      </c>
      <c r="Q47" s="22" t="e">
        <f t="shared" si="5"/>
        <v>#REF!</v>
      </c>
      <c r="R47" s="22" t="e">
        <f t="shared" si="6"/>
        <v>#REF!</v>
      </c>
      <c r="S47" s="23" t="e">
        <f t="shared" si="7"/>
        <v>#REF!</v>
      </c>
      <c r="T47" s="21">
        <f t="shared" si="23"/>
        <v>578.6</v>
      </c>
      <c r="U47" s="22">
        <f t="shared" si="24"/>
        <v>0</v>
      </c>
      <c r="V47" s="22">
        <f t="shared" si="25"/>
        <v>578.6</v>
      </c>
      <c r="W47" s="22">
        <f t="shared" si="26"/>
        <v>20.251000000000001</v>
      </c>
      <c r="X47" s="22">
        <f t="shared" si="27"/>
        <v>2.8930000000000002</v>
      </c>
      <c r="Y47" s="22">
        <f t="shared" si="8"/>
        <v>82</v>
      </c>
      <c r="Z47" s="22" t="e">
        <f>+IF(Datos!#REF!=Listas!$AB$2,Listas!$AC$2,Listas!$AC$3)</f>
        <v>#REF!</v>
      </c>
      <c r="AA47" s="22" t="e">
        <f t="shared" si="28"/>
        <v>#REF!</v>
      </c>
      <c r="AB47" s="22" t="e">
        <f t="shared" si="9"/>
        <v>#REF!</v>
      </c>
      <c r="AC47" s="23" t="e">
        <f t="shared" si="29"/>
        <v>#REF!</v>
      </c>
      <c r="AD47" s="21">
        <f t="shared" si="10"/>
        <v>48.216666666666669</v>
      </c>
      <c r="AE47" s="22">
        <f t="shared" si="10"/>
        <v>0</v>
      </c>
      <c r="AF47" s="22">
        <f t="shared" si="10"/>
        <v>48.216666666666669</v>
      </c>
      <c r="AG47" s="22">
        <f t="shared" si="10"/>
        <v>1.6875833333333334</v>
      </c>
      <c r="AH47" s="22">
        <f t="shared" si="10"/>
        <v>0.24108333333333334</v>
      </c>
      <c r="AI47" s="22">
        <f t="shared" si="10"/>
        <v>6.833333333333333</v>
      </c>
      <c r="AJ47" s="22" t="e">
        <f t="shared" si="11"/>
        <v>#REF!</v>
      </c>
      <c r="AK47" s="22" t="e">
        <f t="shared" si="11"/>
        <v>#REF!</v>
      </c>
      <c r="AL47" s="23" t="e">
        <f t="shared" si="11"/>
        <v>#REF!</v>
      </c>
      <c r="AM47" s="21">
        <f t="shared" si="12"/>
        <v>96.433333333333337</v>
      </c>
      <c r="AN47" s="22">
        <f t="shared" si="12"/>
        <v>0</v>
      </c>
      <c r="AO47" s="22">
        <f t="shared" si="12"/>
        <v>96.433333333333337</v>
      </c>
      <c r="AP47" s="22">
        <f t="shared" si="12"/>
        <v>3.3751666666666669</v>
      </c>
      <c r="AQ47" s="22">
        <f t="shared" si="12"/>
        <v>0.48216666666666669</v>
      </c>
      <c r="AR47" s="22">
        <f t="shared" si="12"/>
        <v>13.666666666666666</v>
      </c>
      <c r="AS47" s="22" t="e">
        <f t="shared" si="13"/>
        <v>#REF!</v>
      </c>
      <c r="AT47" s="22" t="e">
        <f t="shared" si="13"/>
        <v>#REF!</v>
      </c>
      <c r="AU47" s="23" t="e">
        <f t="shared" si="13"/>
        <v>#REF!</v>
      </c>
      <c r="AV47" s="21">
        <f t="shared" si="14"/>
        <v>192.86666666666667</v>
      </c>
      <c r="AW47" s="22">
        <f t="shared" si="14"/>
        <v>0</v>
      </c>
      <c r="AX47" s="22">
        <f t="shared" si="14"/>
        <v>192.86666666666667</v>
      </c>
      <c r="AY47" s="22">
        <f t="shared" si="14"/>
        <v>6.7503333333333337</v>
      </c>
      <c r="AZ47" s="22">
        <f t="shared" si="14"/>
        <v>0.96433333333333338</v>
      </c>
      <c r="BA47" s="16">
        <f t="shared" si="14"/>
        <v>27.333333333333332</v>
      </c>
      <c r="BB47" s="16" t="e">
        <f t="shared" si="15"/>
        <v>#REF!</v>
      </c>
      <c r="BC47" s="16" t="e">
        <f t="shared" si="15"/>
        <v>#REF!</v>
      </c>
      <c r="BD47" s="118" t="e">
        <f t="shared" si="15"/>
        <v>#REF!</v>
      </c>
      <c r="BE47" s="99">
        <f t="shared" si="30"/>
        <v>549.66999999999996</v>
      </c>
      <c r="BF47" s="16">
        <f t="shared" si="31"/>
        <v>0</v>
      </c>
      <c r="BG47" s="16">
        <f t="shared" si="32"/>
        <v>549.66999999999996</v>
      </c>
      <c r="BH47" s="16">
        <f t="shared" si="33"/>
        <v>19.23845</v>
      </c>
      <c r="BI47" s="16">
        <f t="shared" si="34"/>
        <v>2.7483499999999998</v>
      </c>
      <c r="BJ47" s="16">
        <f t="shared" si="16"/>
        <v>77.900000000000006</v>
      </c>
      <c r="BK47" s="16" t="e">
        <f>+IF(Datos!#REF!=Listas!$AB$2,Listas!$AC$2,Listas!$AC$3)</f>
        <v>#REF!</v>
      </c>
      <c r="BL47" s="16" t="e">
        <f t="shared" si="35"/>
        <v>#REF!</v>
      </c>
      <c r="BM47" s="16" t="e">
        <f t="shared" si="17"/>
        <v>#REF!</v>
      </c>
      <c r="BN47" s="100" t="e">
        <f t="shared" si="36"/>
        <v>#REF!</v>
      </c>
    </row>
    <row r="48" spans="2:66" x14ac:dyDescent="0.25">
      <c r="B48" s="99">
        <f xml:space="preserve"> IF(C47&lt;&gt;"", IF( (C47+1)&gt;EDADMAX, "",CalculosLB!B47+1 ),"")</f>
        <v>31</v>
      </c>
      <c r="C48" s="16">
        <f t="shared" si="18"/>
        <v>62</v>
      </c>
      <c r="D48" s="16">
        <f t="shared" si="19"/>
        <v>51</v>
      </c>
      <c r="E48" s="18">
        <f t="shared" si="1"/>
        <v>20</v>
      </c>
      <c r="F48" s="16">
        <f>IF($B48="","",IF($C$6=1,VLOOKUP(IF(D48&gt;MAX(TablasLB!$A$4:$A$62),MAX(TablasLB!$A$4:$A$62),D48),datosMasculinoLB,$C$12+$C$6+VLOOKUP(E48,columnaTermino,2,FALSE),FALSE),VLOOKUP(IF(D48&gt;MAX(TablasLB!$B$4:$B$62),MAX(TablasLB!$B$4:$B$62),D48),datosFemeninoLB,$C$12+$C$6+VLOOKUP(E48,columnaTermino,2,FALSE),FALSE)))</f>
        <v>5.26</v>
      </c>
      <c r="G48" s="19">
        <f>IF($B48="","",IF(OR(E48=20,E48=30),IF($C$6=1,VLOOKUP(IF(D48&gt;MAX(TablasLB!$A$4:$A$62),MAX(TablasLB!$A$4:$A$62),D48),datosMasculinoLB,$C$12+$C$6+$C$10+VLOOKUP(E48,columnaTermino,2,FALSE),FALSE),VLOOKUP(IF(D48&gt;MAX(TablasLB!$B$4:$B$62),MAX(TablasLB!$B$4:$B$62),D48),datosFemeninoLB,$C$12+$C$6+$C$10+VLOOKUP(E48,columnaTermino,2,FALSE),FALSE)),F48))</f>
        <v>5.26</v>
      </c>
      <c r="H48" s="16">
        <f t="shared" si="20"/>
        <v>0</v>
      </c>
      <c r="I48" s="111">
        <f t="shared" si="21"/>
        <v>5.26</v>
      </c>
      <c r="J48" s="21">
        <f t="shared" si="37"/>
        <v>526</v>
      </c>
      <c r="K48" s="22">
        <f t="shared" si="22"/>
        <v>0</v>
      </c>
      <c r="L48" s="22">
        <f t="shared" si="38"/>
        <v>526</v>
      </c>
      <c r="M48" s="22">
        <f t="shared" si="2"/>
        <v>18.41</v>
      </c>
      <c r="N48" s="22">
        <f t="shared" si="3"/>
        <v>2.63</v>
      </c>
      <c r="O48" s="22">
        <f t="shared" si="4"/>
        <v>75</v>
      </c>
      <c r="P48" s="22" t="e">
        <f>+IF(Datos!#REF!=Listas!$AB$2,Listas!$AC$2,Listas!$AC$3)</f>
        <v>#REF!</v>
      </c>
      <c r="Q48" s="22" t="e">
        <f t="shared" si="5"/>
        <v>#REF!</v>
      </c>
      <c r="R48" s="22" t="e">
        <f t="shared" si="6"/>
        <v>#REF!</v>
      </c>
      <c r="S48" s="23" t="e">
        <f t="shared" si="7"/>
        <v>#REF!</v>
      </c>
      <c r="T48" s="21">
        <f t="shared" si="23"/>
        <v>578.6</v>
      </c>
      <c r="U48" s="22">
        <f t="shared" si="24"/>
        <v>0</v>
      </c>
      <c r="V48" s="22">
        <f t="shared" si="25"/>
        <v>578.6</v>
      </c>
      <c r="W48" s="22">
        <f t="shared" si="26"/>
        <v>20.251000000000001</v>
      </c>
      <c r="X48" s="22">
        <f t="shared" si="27"/>
        <v>2.8930000000000002</v>
      </c>
      <c r="Y48" s="22">
        <f t="shared" si="8"/>
        <v>82</v>
      </c>
      <c r="Z48" s="22" t="e">
        <f>+IF(Datos!#REF!=Listas!$AB$2,Listas!$AC$2,Listas!$AC$3)</f>
        <v>#REF!</v>
      </c>
      <c r="AA48" s="22" t="e">
        <f t="shared" si="28"/>
        <v>#REF!</v>
      </c>
      <c r="AB48" s="22" t="e">
        <f t="shared" si="9"/>
        <v>#REF!</v>
      </c>
      <c r="AC48" s="23" t="e">
        <f t="shared" si="29"/>
        <v>#REF!</v>
      </c>
      <c r="AD48" s="21">
        <f t="shared" si="10"/>
        <v>48.216666666666669</v>
      </c>
      <c r="AE48" s="22">
        <f t="shared" si="10"/>
        <v>0</v>
      </c>
      <c r="AF48" s="22">
        <f t="shared" si="10"/>
        <v>48.216666666666669</v>
      </c>
      <c r="AG48" s="22">
        <f t="shared" si="10"/>
        <v>1.6875833333333334</v>
      </c>
      <c r="AH48" s="22">
        <f t="shared" si="10"/>
        <v>0.24108333333333334</v>
      </c>
      <c r="AI48" s="22">
        <f t="shared" si="10"/>
        <v>6.833333333333333</v>
      </c>
      <c r="AJ48" s="22" t="e">
        <f t="shared" si="11"/>
        <v>#REF!</v>
      </c>
      <c r="AK48" s="22" t="e">
        <f t="shared" si="11"/>
        <v>#REF!</v>
      </c>
      <c r="AL48" s="23" t="e">
        <f t="shared" si="11"/>
        <v>#REF!</v>
      </c>
      <c r="AM48" s="21">
        <f t="shared" si="12"/>
        <v>96.433333333333337</v>
      </c>
      <c r="AN48" s="22">
        <f t="shared" si="12"/>
        <v>0</v>
      </c>
      <c r="AO48" s="22">
        <f t="shared" si="12"/>
        <v>96.433333333333337</v>
      </c>
      <c r="AP48" s="22">
        <f t="shared" si="12"/>
        <v>3.3751666666666669</v>
      </c>
      <c r="AQ48" s="22">
        <f t="shared" si="12"/>
        <v>0.48216666666666669</v>
      </c>
      <c r="AR48" s="22">
        <f t="shared" si="12"/>
        <v>13.666666666666666</v>
      </c>
      <c r="AS48" s="22" t="e">
        <f t="shared" si="13"/>
        <v>#REF!</v>
      </c>
      <c r="AT48" s="22" t="e">
        <f t="shared" si="13"/>
        <v>#REF!</v>
      </c>
      <c r="AU48" s="23" t="e">
        <f t="shared" si="13"/>
        <v>#REF!</v>
      </c>
      <c r="AV48" s="21">
        <f t="shared" si="14"/>
        <v>192.86666666666667</v>
      </c>
      <c r="AW48" s="22">
        <f t="shared" si="14"/>
        <v>0</v>
      </c>
      <c r="AX48" s="22">
        <f t="shared" si="14"/>
        <v>192.86666666666667</v>
      </c>
      <c r="AY48" s="22">
        <f t="shared" si="14"/>
        <v>6.7503333333333337</v>
      </c>
      <c r="AZ48" s="22">
        <f t="shared" si="14"/>
        <v>0.96433333333333338</v>
      </c>
      <c r="BA48" s="16">
        <f t="shared" si="14"/>
        <v>27.333333333333332</v>
      </c>
      <c r="BB48" s="16" t="e">
        <f t="shared" si="15"/>
        <v>#REF!</v>
      </c>
      <c r="BC48" s="16" t="e">
        <f t="shared" si="15"/>
        <v>#REF!</v>
      </c>
      <c r="BD48" s="118" t="e">
        <f t="shared" si="15"/>
        <v>#REF!</v>
      </c>
      <c r="BE48" s="99">
        <f t="shared" si="30"/>
        <v>549.66999999999996</v>
      </c>
      <c r="BF48" s="16">
        <f t="shared" si="31"/>
        <v>0</v>
      </c>
      <c r="BG48" s="16">
        <f t="shared" si="32"/>
        <v>549.66999999999996</v>
      </c>
      <c r="BH48" s="16">
        <f t="shared" si="33"/>
        <v>19.23845</v>
      </c>
      <c r="BI48" s="16">
        <f t="shared" si="34"/>
        <v>2.7483499999999998</v>
      </c>
      <c r="BJ48" s="16">
        <f t="shared" si="16"/>
        <v>77.900000000000006</v>
      </c>
      <c r="BK48" s="16" t="e">
        <f>+IF(Datos!#REF!=Listas!$AB$2,Listas!$AC$2,Listas!$AC$3)</f>
        <v>#REF!</v>
      </c>
      <c r="BL48" s="16" t="e">
        <f t="shared" si="35"/>
        <v>#REF!</v>
      </c>
      <c r="BM48" s="16" t="e">
        <f t="shared" si="17"/>
        <v>#REF!</v>
      </c>
      <c r="BN48" s="100" t="e">
        <f t="shared" si="36"/>
        <v>#REF!</v>
      </c>
    </row>
    <row r="49" spans="2:66" x14ac:dyDescent="0.25">
      <c r="B49" s="99">
        <f xml:space="preserve"> IF(C48&lt;&gt;"", IF( (C48+1)&gt;EDADMAX, "",CalculosLB!B48+1 ),"")</f>
        <v>32</v>
      </c>
      <c r="C49" s="16">
        <f t="shared" si="18"/>
        <v>63</v>
      </c>
      <c r="D49" s="16">
        <f t="shared" si="19"/>
        <v>51</v>
      </c>
      <c r="E49" s="18">
        <f t="shared" si="1"/>
        <v>20</v>
      </c>
      <c r="F49" s="16">
        <f>IF($B49="","",IF($C$6=1,VLOOKUP(IF(D49&gt;MAX(TablasLB!$A$4:$A$62),MAX(TablasLB!$A$4:$A$62),D49),datosMasculinoLB,$C$12+$C$6+VLOOKUP(E49,columnaTermino,2,FALSE),FALSE),VLOOKUP(IF(D49&gt;MAX(TablasLB!$B$4:$B$62),MAX(TablasLB!$B$4:$B$62),D49),datosFemeninoLB,$C$12+$C$6+VLOOKUP(E49,columnaTermino,2,FALSE),FALSE)))</f>
        <v>5.26</v>
      </c>
      <c r="G49" s="19">
        <f>IF($B49="","",IF(OR(E49=20,E49=30),IF($C$6=1,VLOOKUP(IF(D49&gt;MAX(TablasLB!$A$4:$A$62),MAX(TablasLB!$A$4:$A$62),D49),datosMasculinoLB,$C$12+$C$6+$C$10+VLOOKUP(E49,columnaTermino,2,FALSE),FALSE),VLOOKUP(IF(D49&gt;MAX(TablasLB!$B$4:$B$62),MAX(TablasLB!$B$4:$B$62),D49),datosFemeninoLB,$C$12+$C$6+$C$10+VLOOKUP(E49,columnaTermino,2,FALSE),FALSE)),F49))</f>
        <v>5.26</v>
      </c>
      <c r="H49" s="16">
        <f t="shared" si="20"/>
        <v>0</v>
      </c>
      <c r="I49" s="111">
        <f t="shared" si="21"/>
        <v>5.26</v>
      </c>
      <c r="J49" s="21">
        <f t="shared" si="37"/>
        <v>526</v>
      </c>
      <c r="K49" s="22">
        <f t="shared" si="22"/>
        <v>0</v>
      </c>
      <c r="L49" s="22">
        <f t="shared" si="38"/>
        <v>526</v>
      </c>
      <c r="M49" s="22">
        <f t="shared" si="2"/>
        <v>18.41</v>
      </c>
      <c r="N49" s="22">
        <f t="shared" si="3"/>
        <v>2.63</v>
      </c>
      <c r="O49" s="22">
        <f t="shared" si="4"/>
        <v>75</v>
      </c>
      <c r="P49" s="22" t="e">
        <f>+IF(Datos!#REF!=Listas!$AB$2,Listas!$AC$2,Listas!$AC$3)</f>
        <v>#REF!</v>
      </c>
      <c r="Q49" s="22" t="e">
        <f t="shared" si="5"/>
        <v>#REF!</v>
      </c>
      <c r="R49" s="22" t="e">
        <f t="shared" si="6"/>
        <v>#REF!</v>
      </c>
      <c r="S49" s="23" t="e">
        <f t="shared" si="7"/>
        <v>#REF!</v>
      </c>
      <c r="T49" s="21">
        <f t="shared" si="23"/>
        <v>578.6</v>
      </c>
      <c r="U49" s="22">
        <f t="shared" si="24"/>
        <v>0</v>
      </c>
      <c r="V49" s="22">
        <f t="shared" si="25"/>
        <v>578.6</v>
      </c>
      <c r="W49" s="22">
        <f t="shared" si="26"/>
        <v>20.251000000000001</v>
      </c>
      <c r="X49" s="22">
        <f t="shared" si="27"/>
        <v>2.8930000000000002</v>
      </c>
      <c r="Y49" s="22">
        <f t="shared" si="8"/>
        <v>82</v>
      </c>
      <c r="Z49" s="22" t="e">
        <f>+IF(Datos!#REF!=Listas!$AB$2,Listas!$AC$2,Listas!$AC$3)</f>
        <v>#REF!</v>
      </c>
      <c r="AA49" s="22" t="e">
        <f t="shared" si="28"/>
        <v>#REF!</v>
      </c>
      <c r="AB49" s="22" t="e">
        <f t="shared" si="9"/>
        <v>#REF!</v>
      </c>
      <c r="AC49" s="23" t="e">
        <f t="shared" si="29"/>
        <v>#REF!</v>
      </c>
      <c r="AD49" s="21">
        <f t="shared" si="10"/>
        <v>48.216666666666669</v>
      </c>
      <c r="AE49" s="22">
        <f t="shared" si="10"/>
        <v>0</v>
      </c>
      <c r="AF49" s="22">
        <f t="shared" si="10"/>
        <v>48.216666666666669</v>
      </c>
      <c r="AG49" s="22">
        <f t="shared" si="10"/>
        <v>1.6875833333333334</v>
      </c>
      <c r="AH49" s="22">
        <f t="shared" si="10"/>
        <v>0.24108333333333334</v>
      </c>
      <c r="AI49" s="22">
        <f t="shared" si="10"/>
        <v>6.833333333333333</v>
      </c>
      <c r="AJ49" s="22" t="e">
        <f t="shared" si="11"/>
        <v>#REF!</v>
      </c>
      <c r="AK49" s="22" t="e">
        <f t="shared" si="11"/>
        <v>#REF!</v>
      </c>
      <c r="AL49" s="23" t="e">
        <f t="shared" si="11"/>
        <v>#REF!</v>
      </c>
      <c r="AM49" s="21">
        <f t="shared" si="12"/>
        <v>96.433333333333337</v>
      </c>
      <c r="AN49" s="22">
        <f t="shared" si="12"/>
        <v>0</v>
      </c>
      <c r="AO49" s="22">
        <f t="shared" si="12"/>
        <v>96.433333333333337</v>
      </c>
      <c r="AP49" s="22">
        <f t="shared" si="12"/>
        <v>3.3751666666666669</v>
      </c>
      <c r="AQ49" s="22">
        <f t="shared" si="12"/>
        <v>0.48216666666666669</v>
      </c>
      <c r="AR49" s="22">
        <f t="shared" si="12"/>
        <v>13.666666666666666</v>
      </c>
      <c r="AS49" s="22" t="e">
        <f t="shared" si="13"/>
        <v>#REF!</v>
      </c>
      <c r="AT49" s="22" t="e">
        <f t="shared" si="13"/>
        <v>#REF!</v>
      </c>
      <c r="AU49" s="23" t="e">
        <f t="shared" si="13"/>
        <v>#REF!</v>
      </c>
      <c r="AV49" s="21">
        <f t="shared" si="14"/>
        <v>192.86666666666667</v>
      </c>
      <c r="AW49" s="22">
        <f t="shared" si="14"/>
        <v>0</v>
      </c>
      <c r="AX49" s="22">
        <f t="shared" si="14"/>
        <v>192.86666666666667</v>
      </c>
      <c r="AY49" s="22">
        <f t="shared" si="14"/>
        <v>6.7503333333333337</v>
      </c>
      <c r="AZ49" s="22">
        <f t="shared" si="14"/>
        <v>0.96433333333333338</v>
      </c>
      <c r="BA49" s="16">
        <f t="shared" si="14"/>
        <v>27.333333333333332</v>
      </c>
      <c r="BB49" s="16" t="e">
        <f t="shared" si="15"/>
        <v>#REF!</v>
      </c>
      <c r="BC49" s="16" t="e">
        <f t="shared" si="15"/>
        <v>#REF!</v>
      </c>
      <c r="BD49" s="118" t="e">
        <f t="shared" si="15"/>
        <v>#REF!</v>
      </c>
      <c r="BE49" s="99">
        <f t="shared" si="30"/>
        <v>549.66999999999996</v>
      </c>
      <c r="BF49" s="16">
        <f t="shared" si="31"/>
        <v>0</v>
      </c>
      <c r="BG49" s="16">
        <f t="shared" si="32"/>
        <v>549.66999999999996</v>
      </c>
      <c r="BH49" s="16">
        <f t="shared" si="33"/>
        <v>19.23845</v>
      </c>
      <c r="BI49" s="16">
        <f t="shared" si="34"/>
        <v>2.7483499999999998</v>
      </c>
      <c r="BJ49" s="16">
        <f t="shared" si="16"/>
        <v>77.900000000000006</v>
      </c>
      <c r="BK49" s="16" t="e">
        <f>+IF(Datos!#REF!=Listas!$AB$2,Listas!$AC$2,Listas!$AC$3)</f>
        <v>#REF!</v>
      </c>
      <c r="BL49" s="16" t="e">
        <f t="shared" si="35"/>
        <v>#REF!</v>
      </c>
      <c r="BM49" s="16" t="e">
        <f t="shared" si="17"/>
        <v>#REF!</v>
      </c>
      <c r="BN49" s="100" t="e">
        <f t="shared" si="36"/>
        <v>#REF!</v>
      </c>
    </row>
    <row r="50" spans="2:66" x14ac:dyDescent="0.25">
      <c r="B50" s="99">
        <f xml:space="preserve"> IF(C49&lt;&gt;"", IF( (C49+1)&gt;EDADMAX, "",CalculosLB!B49+1 ),"")</f>
        <v>33</v>
      </c>
      <c r="C50" s="16">
        <f t="shared" si="18"/>
        <v>64</v>
      </c>
      <c r="D50" s="16">
        <f t="shared" si="19"/>
        <v>51</v>
      </c>
      <c r="E50" s="18">
        <f t="shared" ref="E50:E81" si="39">IF($B50="","",  VLOOKUP(IF(EDADMAX-D50&gt;=B$4,B$4,EDADMAX-D50),columnaCorrecion,2,FALSE) )</f>
        <v>20</v>
      </c>
      <c r="F50" s="16">
        <f>IF($B50="","",IF($C$6=1,VLOOKUP(IF(D50&gt;MAX(TablasLB!$A$4:$A$62),MAX(TablasLB!$A$4:$A$62),D50),datosMasculinoLB,$C$12+$C$6+VLOOKUP(E50,columnaTermino,2,FALSE),FALSE),VLOOKUP(IF(D50&gt;MAX(TablasLB!$B$4:$B$62),MAX(TablasLB!$B$4:$B$62),D50),datosFemeninoLB,$C$12+$C$6+VLOOKUP(E50,columnaTermino,2,FALSE),FALSE)))</f>
        <v>5.26</v>
      </c>
      <c r="G50" s="19">
        <f>IF($B50="","",IF(OR(E50=20,E50=30),IF($C$6=1,VLOOKUP(IF(D50&gt;MAX(TablasLB!$A$4:$A$62),MAX(TablasLB!$A$4:$A$62),D50),datosMasculinoLB,$C$12+$C$6+$C$10+VLOOKUP(E50,columnaTermino,2,FALSE),FALSE),VLOOKUP(IF(D50&gt;MAX(TablasLB!$B$4:$B$62),MAX(TablasLB!$B$4:$B$62),D50),datosFemeninoLB,$C$12+$C$6+$C$10+VLOOKUP(E50,columnaTermino,2,FALSE),FALSE)),F50))</f>
        <v>5.26</v>
      </c>
      <c r="H50" s="16">
        <f t="shared" si="20"/>
        <v>0</v>
      </c>
      <c r="I50" s="111">
        <f t="shared" si="21"/>
        <v>5.26</v>
      </c>
      <c r="J50" s="21">
        <f t="shared" si="37"/>
        <v>526</v>
      </c>
      <c r="K50" s="22">
        <f t="shared" si="22"/>
        <v>0</v>
      </c>
      <c r="L50" s="22">
        <f t="shared" si="38"/>
        <v>526</v>
      </c>
      <c r="M50" s="22">
        <f t="shared" ref="M50:M81" si="40">IF($B50="","",L50*SUPBAN)</f>
        <v>18.41</v>
      </c>
      <c r="N50" s="22">
        <f t="shared" ref="N50:N81" si="41">IF($B50="","",L50*SEGCAM)</f>
        <v>2.63</v>
      </c>
      <c r="O50" s="22">
        <f t="shared" ref="O50:O81" si="42">IF($B50="","",OTRCC)</f>
        <v>75</v>
      </c>
      <c r="P50" s="22" t="e">
        <f>+IF(Datos!#REF!=Listas!$AB$2,Listas!$AC$2,Listas!$AC$3)</f>
        <v>#REF!</v>
      </c>
      <c r="Q50" s="22" t="e">
        <f t="shared" si="5"/>
        <v>#REF!</v>
      </c>
      <c r="R50" s="22" t="e">
        <f t="shared" ref="R50:R81" si="43">IF($B50="","",Q50*IVA)</f>
        <v>#REF!</v>
      </c>
      <c r="S50" s="23" t="e">
        <f t="shared" si="7"/>
        <v>#REF!</v>
      </c>
      <c r="T50" s="21">
        <f t="shared" ref="T50:T81" si="44">IF($B50="","",(J50+J50*ENCDIF))</f>
        <v>578.6</v>
      </c>
      <c r="U50" s="22">
        <f t="shared" ref="U50:U81" si="45">IF($B50="","",(K50+K50*ENCDIF))</f>
        <v>0</v>
      </c>
      <c r="V50" s="22">
        <f t="shared" si="25"/>
        <v>578.6</v>
      </c>
      <c r="W50" s="22">
        <f t="shared" ref="W50:W81" si="46">IF($B50="","",V50*SUPBAN)</f>
        <v>20.251000000000001</v>
      </c>
      <c r="X50" s="22">
        <f t="shared" ref="X50:X81" si="47">IF($B50="","",V50*SEGCAM)</f>
        <v>2.8930000000000002</v>
      </c>
      <c r="Y50" s="22">
        <f t="shared" ref="Y50:Y81" si="48">IF($B50="","",OTRCD)</f>
        <v>82</v>
      </c>
      <c r="Z50" s="22" t="e">
        <f>+IF(Datos!#REF!=Listas!$AB$2,Listas!$AC$2,Listas!$AC$3)</f>
        <v>#REF!</v>
      </c>
      <c r="AA50" s="22" t="e">
        <f t="shared" si="28"/>
        <v>#REF!</v>
      </c>
      <c r="AB50" s="22" t="e">
        <f t="shared" ref="AB50:AB81" si="49">IF($B50="","",AA50*IVA)</f>
        <v>#REF!</v>
      </c>
      <c r="AC50" s="23" t="e">
        <f t="shared" si="29"/>
        <v>#REF!</v>
      </c>
      <c r="AD50" s="21">
        <f t="shared" ref="AD50:AI81" si="50">IF($B50="","",T50/12)</f>
        <v>48.216666666666669</v>
      </c>
      <c r="AE50" s="22">
        <f t="shared" si="50"/>
        <v>0</v>
      </c>
      <c r="AF50" s="22">
        <f t="shared" si="50"/>
        <v>48.216666666666669</v>
      </c>
      <c r="AG50" s="22">
        <f t="shared" si="50"/>
        <v>1.6875833333333334</v>
      </c>
      <c r="AH50" s="22">
        <f t="shared" si="50"/>
        <v>0.24108333333333334</v>
      </c>
      <c r="AI50" s="22">
        <f t="shared" si="50"/>
        <v>6.833333333333333</v>
      </c>
      <c r="AJ50" s="22" t="e">
        <f t="shared" ref="AJ50:AL81" si="51">IF($B50="","",AA50/12)</f>
        <v>#REF!</v>
      </c>
      <c r="AK50" s="22" t="e">
        <f t="shared" si="51"/>
        <v>#REF!</v>
      </c>
      <c r="AL50" s="23" t="e">
        <f t="shared" si="51"/>
        <v>#REF!</v>
      </c>
      <c r="AM50" s="21">
        <f t="shared" ref="AM50:AR81" si="52">IF($B50="","",T50/6)</f>
        <v>96.433333333333337</v>
      </c>
      <c r="AN50" s="22">
        <f t="shared" si="52"/>
        <v>0</v>
      </c>
      <c r="AO50" s="22">
        <f t="shared" si="52"/>
        <v>96.433333333333337</v>
      </c>
      <c r="AP50" s="22">
        <f t="shared" si="52"/>
        <v>3.3751666666666669</v>
      </c>
      <c r="AQ50" s="22">
        <f t="shared" si="52"/>
        <v>0.48216666666666669</v>
      </c>
      <c r="AR50" s="22">
        <f t="shared" si="52"/>
        <v>13.666666666666666</v>
      </c>
      <c r="AS50" s="22" t="e">
        <f t="shared" ref="AS50:AU81" si="53">IF($B50="","",AA50/6)</f>
        <v>#REF!</v>
      </c>
      <c r="AT50" s="22" t="e">
        <f t="shared" si="53"/>
        <v>#REF!</v>
      </c>
      <c r="AU50" s="23" t="e">
        <f t="shared" si="53"/>
        <v>#REF!</v>
      </c>
      <c r="AV50" s="21">
        <f t="shared" ref="AV50:BA81" si="54">IF($B50="","",T50/3)</f>
        <v>192.86666666666667</v>
      </c>
      <c r="AW50" s="22">
        <f t="shared" si="54"/>
        <v>0</v>
      </c>
      <c r="AX50" s="22">
        <f t="shared" si="54"/>
        <v>192.86666666666667</v>
      </c>
      <c r="AY50" s="22">
        <f t="shared" si="54"/>
        <v>6.7503333333333337</v>
      </c>
      <c r="AZ50" s="22">
        <f t="shared" si="54"/>
        <v>0.96433333333333338</v>
      </c>
      <c r="BA50" s="16">
        <f t="shared" si="54"/>
        <v>27.333333333333332</v>
      </c>
      <c r="BB50" s="16" t="e">
        <f t="shared" ref="BB50:BD81" si="55">IF($B50="","",AA50/3)</f>
        <v>#REF!</v>
      </c>
      <c r="BC50" s="16" t="e">
        <f t="shared" si="55"/>
        <v>#REF!</v>
      </c>
      <c r="BD50" s="118" t="e">
        <f t="shared" si="55"/>
        <v>#REF!</v>
      </c>
      <c r="BE50" s="99">
        <f t="shared" si="30"/>
        <v>549.66999999999996</v>
      </c>
      <c r="BF50" s="16">
        <f t="shared" ref="BF50:BF81" si="56">IF($B50="","",(U50*(1-ENCDIFESP)))</f>
        <v>0</v>
      </c>
      <c r="BG50" s="16">
        <f t="shared" si="32"/>
        <v>549.66999999999996</v>
      </c>
      <c r="BH50" s="16">
        <f t="shared" ref="BH50:BH81" si="57">IF($B50="","",BG50*SUPBAN)</f>
        <v>19.23845</v>
      </c>
      <c r="BI50" s="16">
        <f t="shared" ref="BI50:BI81" si="58">IF($B50="","",BG50*SEGCAM)</f>
        <v>2.7483499999999998</v>
      </c>
      <c r="BJ50" s="16">
        <f t="shared" ref="BJ50:BJ81" si="59">IF($B50="","",OTRDIFESP)</f>
        <v>77.900000000000006</v>
      </c>
      <c r="BK50" s="16" t="e">
        <f>+IF(Datos!#REF!=Listas!$AB$2,Listas!$AC$2,Listas!$AC$3)</f>
        <v>#REF!</v>
      </c>
      <c r="BL50" s="16" t="e">
        <f t="shared" si="35"/>
        <v>#REF!</v>
      </c>
      <c r="BM50" s="16" t="e">
        <f t="shared" ref="BM50:BM81" si="60">IF($B50="","",BL50*IVA)</f>
        <v>#REF!</v>
      </c>
      <c r="BN50" s="100" t="e">
        <f t="shared" si="36"/>
        <v>#REF!</v>
      </c>
    </row>
    <row r="51" spans="2:66" x14ac:dyDescent="0.25">
      <c r="B51" s="99">
        <f xml:space="preserve"> IF(C50&lt;&gt;"", IF( (C50+1)&gt;EDADMAX, "",CalculosLB!B50+1 ),"")</f>
        <v>34</v>
      </c>
      <c r="C51" s="16">
        <f t="shared" ref="C51:C82" si="61" xml:space="preserve"> IF(C50&lt;&gt;"", IF(C50+1&gt;EDADMAX,"",C50+1),"")</f>
        <v>65</v>
      </c>
      <c r="D51" s="16">
        <f t="shared" ref="D51:D82" si="62">IF(B51="","",IF(B51&gt;EDADMAX-B$2,0,B$2+B$4*INT((B51-1)/B$4)))</f>
        <v>51</v>
      </c>
      <c r="E51" s="18">
        <f t="shared" si="39"/>
        <v>20</v>
      </c>
      <c r="F51" s="16">
        <f>IF($B51="","",IF($C$6=1,VLOOKUP(IF(D51&gt;MAX(TablasLB!$A$4:$A$62),MAX(TablasLB!$A$4:$A$62),D51),datosMasculinoLB,$C$12+$C$6+VLOOKUP(E51,columnaTermino,2,FALSE),FALSE),VLOOKUP(IF(D51&gt;MAX(TablasLB!$B$4:$B$62),MAX(TablasLB!$B$4:$B$62),D51),datosFemeninoLB,$C$12+$C$6+VLOOKUP(E51,columnaTermino,2,FALSE),FALSE)))</f>
        <v>5.26</v>
      </c>
      <c r="G51" s="19">
        <f>IF($B51="","",IF(OR(E51=20,E51=30),IF($C$6=1,VLOOKUP(IF(D51&gt;MAX(TablasLB!$A$4:$A$62),MAX(TablasLB!$A$4:$A$62),D51),datosMasculinoLB,$C$12+$C$6+$C$10+VLOOKUP(E51,columnaTermino,2,FALSE),FALSE),VLOOKUP(IF(D51&gt;MAX(TablasLB!$B$4:$B$62),MAX(TablasLB!$B$4:$B$62),D51),datosFemeninoLB,$C$12+$C$6+$C$10+VLOOKUP(E51,columnaTermino,2,FALSE),FALSE)),F51))</f>
        <v>5.26</v>
      </c>
      <c r="H51" s="16">
        <f t="shared" si="20"/>
        <v>0</v>
      </c>
      <c r="I51" s="111">
        <f t="shared" si="21"/>
        <v>5.26</v>
      </c>
      <c r="J51" s="21">
        <f t="shared" si="37"/>
        <v>526</v>
      </c>
      <c r="K51" s="22">
        <f t="shared" si="22"/>
        <v>0</v>
      </c>
      <c r="L51" s="22">
        <f t="shared" si="38"/>
        <v>526</v>
      </c>
      <c r="M51" s="22">
        <f t="shared" si="40"/>
        <v>18.41</v>
      </c>
      <c r="N51" s="22">
        <f t="shared" si="41"/>
        <v>2.63</v>
      </c>
      <c r="O51" s="22">
        <f t="shared" si="42"/>
        <v>75</v>
      </c>
      <c r="P51" s="22" t="e">
        <f>+IF(Datos!#REF!=Listas!$AB$2,Listas!$AC$2,Listas!$AC$3)</f>
        <v>#REF!</v>
      </c>
      <c r="Q51" s="22" t="e">
        <f t="shared" si="5"/>
        <v>#REF!</v>
      </c>
      <c r="R51" s="22" t="e">
        <f t="shared" si="43"/>
        <v>#REF!</v>
      </c>
      <c r="S51" s="23" t="e">
        <f t="shared" si="7"/>
        <v>#REF!</v>
      </c>
      <c r="T51" s="21">
        <f t="shared" si="44"/>
        <v>578.6</v>
      </c>
      <c r="U51" s="22">
        <f t="shared" si="45"/>
        <v>0</v>
      </c>
      <c r="V51" s="22">
        <f t="shared" si="25"/>
        <v>578.6</v>
      </c>
      <c r="W51" s="22">
        <f t="shared" si="46"/>
        <v>20.251000000000001</v>
      </c>
      <c r="X51" s="22">
        <f t="shared" si="47"/>
        <v>2.8930000000000002</v>
      </c>
      <c r="Y51" s="22">
        <f t="shared" si="48"/>
        <v>82</v>
      </c>
      <c r="Z51" s="22" t="e">
        <f>+IF(Datos!#REF!=Listas!$AB$2,Listas!$AC$2,Listas!$AC$3)</f>
        <v>#REF!</v>
      </c>
      <c r="AA51" s="22" t="e">
        <f t="shared" si="28"/>
        <v>#REF!</v>
      </c>
      <c r="AB51" s="22" t="e">
        <f t="shared" si="49"/>
        <v>#REF!</v>
      </c>
      <c r="AC51" s="23" t="e">
        <f t="shared" si="29"/>
        <v>#REF!</v>
      </c>
      <c r="AD51" s="21">
        <f t="shared" si="50"/>
        <v>48.216666666666669</v>
      </c>
      <c r="AE51" s="22">
        <f t="shared" si="50"/>
        <v>0</v>
      </c>
      <c r="AF51" s="22">
        <f t="shared" si="50"/>
        <v>48.216666666666669</v>
      </c>
      <c r="AG51" s="22">
        <f t="shared" si="50"/>
        <v>1.6875833333333334</v>
      </c>
      <c r="AH51" s="22">
        <f t="shared" si="50"/>
        <v>0.24108333333333334</v>
      </c>
      <c r="AI51" s="22">
        <f t="shared" si="50"/>
        <v>6.833333333333333</v>
      </c>
      <c r="AJ51" s="22" t="e">
        <f t="shared" si="51"/>
        <v>#REF!</v>
      </c>
      <c r="AK51" s="22" t="e">
        <f t="shared" si="51"/>
        <v>#REF!</v>
      </c>
      <c r="AL51" s="23" t="e">
        <f t="shared" si="51"/>
        <v>#REF!</v>
      </c>
      <c r="AM51" s="21">
        <f t="shared" si="52"/>
        <v>96.433333333333337</v>
      </c>
      <c r="AN51" s="22">
        <f t="shared" si="52"/>
        <v>0</v>
      </c>
      <c r="AO51" s="22">
        <f t="shared" si="52"/>
        <v>96.433333333333337</v>
      </c>
      <c r="AP51" s="22">
        <f t="shared" si="52"/>
        <v>3.3751666666666669</v>
      </c>
      <c r="AQ51" s="22">
        <f t="shared" si="52"/>
        <v>0.48216666666666669</v>
      </c>
      <c r="AR51" s="22">
        <f t="shared" si="52"/>
        <v>13.666666666666666</v>
      </c>
      <c r="AS51" s="22" t="e">
        <f t="shared" si="53"/>
        <v>#REF!</v>
      </c>
      <c r="AT51" s="22" t="e">
        <f t="shared" si="53"/>
        <v>#REF!</v>
      </c>
      <c r="AU51" s="23" t="e">
        <f t="shared" si="53"/>
        <v>#REF!</v>
      </c>
      <c r="AV51" s="21">
        <f t="shared" si="54"/>
        <v>192.86666666666667</v>
      </c>
      <c r="AW51" s="22">
        <f t="shared" si="54"/>
        <v>0</v>
      </c>
      <c r="AX51" s="22">
        <f t="shared" si="54"/>
        <v>192.86666666666667</v>
      </c>
      <c r="AY51" s="22">
        <f t="shared" si="54"/>
        <v>6.7503333333333337</v>
      </c>
      <c r="AZ51" s="22">
        <f t="shared" si="54"/>
        <v>0.96433333333333338</v>
      </c>
      <c r="BA51" s="16">
        <f t="shared" si="54"/>
        <v>27.333333333333332</v>
      </c>
      <c r="BB51" s="16" t="e">
        <f t="shared" si="55"/>
        <v>#REF!</v>
      </c>
      <c r="BC51" s="16" t="e">
        <f t="shared" si="55"/>
        <v>#REF!</v>
      </c>
      <c r="BD51" s="118" t="e">
        <f t="shared" si="55"/>
        <v>#REF!</v>
      </c>
      <c r="BE51" s="99">
        <f t="shared" ref="BE51:BE82" si="63">IF($B51="","",(T51*(1-ENCDIFESP)))</f>
        <v>549.66999999999996</v>
      </c>
      <c r="BF51" s="16">
        <f t="shared" si="56"/>
        <v>0</v>
      </c>
      <c r="BG51" s="16">
        <f t="shared" si="32"/>
        <v>549.66999999999996</v>
      </c>
      <c r="BH51" s="16">
        <f t="shared" si="57"/>
        <v>19.23845</v>
      </c>
      <c r="BI51" s="16">
        <f t="shared" si="58"/>
        <v>2.7483499999999998</v>
      </c>
      <c r="BJ51" s="16">
        <f t="shared" si="59"/>
        <v>77.900000000000006</v>
      </c>
      <c r="BK51" s="16" t="e">
        <f>+IF(Datos!#REF!=Listas!$AB$2,Listas!$AC$2,Listas!$AC$3)</f>
        <v>#REF!</v>
      </c>
      <c r="BL51" s="16" t="e">
        <f t="shared" si="35"/>
        <v>#REF!</v>
      </c>
      <c r="BM51" s="16" t="e">
        <f t="shared" si="60"/>
        <v>#REF!</v>
      </c>
      <c r="BN51" s="100" t="e">
        <f t="shared" si="36"/>
        <v>#REF!</v>
      </c>
    </row>
    <row r="52" spans="2:66" x14ac:dyDescent="0.25">
      <c r="B52" s="99">
        <f xml:space="preserve"> IF(C51&lt;&gt;"", IF( (C51+1)&gt;EDADMAX, "",CalculosLB!B51+1 ),"")</f>
        <v>35</v>
      </c>
      <c r="C52" s="16">
        <f t="shared" si="61"/>
        <v>66</v>
      </c>
      <c r="D52" s="16">
        <f t="shared" si="62"/>
        <v>51</v>
      </c>
      <c r="E52" s="18">
        <f t="shared" si="39"/>
        <v>20</v>
      </c>
      <c r="F52" s="16">
        <f>IF($B52="","",IF($C$6=1,VLOOKUP(IF(D52&gt;MAX(TablasLB!$A$4:$A$62),MAX(TablasLB!$A$4:$A$62),D52),datosMasculinoLB,$C$12+$C$6+VLOOKUP(E52,columnaTermino,2,FALSE),FALSE),VLOOKUP(IF(D52&gt;MAX(TablasLB!$B$4:$B$62),MAX(TablasLB!$B$4:$B$62),D52),datosFemeninoLB,$C$12+$C$6+VLOOKUP(E52,columnaTermino,2,FALSE),FALSE)))</f>
        <v>5.26</v>
      </c>
      <c r="G52" s="19">
        <f>IF($B52="","",IF(OR(E52=20,E52=30),IF($C$6=1,VLOOKUP(IF(D52&gt;MAX(TablasLB!$A$4:$A$62),MAX(TablasLB!$A$4:$A$62),D52),datosMasculinoLB,$C$12+$C$6+$C$10+VLOOKUP(E52,columnaTermino,2,FALSE),FALSE),VLOOKUP(IF(D52&gt;MAX(TablasLB!$B$4:$B$62),MAX(TablasLB!$B$4:$B$62),D52),datosFemeninoLB,$C$12+$C$6+$C$10+VLOOKUP(E52,columnaTermino,2,FALSE),FALSE)),F52))</f>
        <v>5.26</v>
      </c>
      <c r="H52" s="16">
        <f t="shared" si="20"/>
        <v>0</v>
      </c>
      <c r="I52" s="111">
        <f t="shared" si="21"/>
        <v>5.26</v>
      </c>
      <c r="J52" s="21">
        <f t="shared" si="37"/>
        <v>526</v>
      </c>
      <c r="K52" s="22">
        <f t="shared" si="22"/>
        <v>0</v>
      </c>
      <c r="L52" s="22">
        <f t="shared" si="38"/>
        <v>526</v>
      </c>
      <c r="M52" s="22">
        <f t="shared" si="40"/>
        <v>18.41</v>
      </c>
      <c r="N52" s="22">
        <f t="shared" si="41"/>
        <v>2.63</v>
      </c>
      <c r="O52" s="22">
        <f t="shared" si="42"/>
        <v>75</v>
      </c>
      <c r="P52" s="22" t="e">
        <f>+IF(Datos!#REF!=Listas!$AB$2,Listas!$AC$2,Listas!$AC$3)</f>
        <v>#REF!</v>
      </c>
      <c r="Q52" s="22" t="e">
        <f t="shared" si="5"/>
        <v>#REF!</v>
      </c>
      <c r="R52" s="22" t="e">
        <f t="shared" si="43"/>
        <v>#REF!</v>
      </c>
      <c r="S52" s="23" t="e">
        <f t="shared" si="7"/>
        <v>#REF!</v>
      </c>
      <c r="T52" s="21">
        <f t="shared" si="44"/>
        <v>578.6</v>
      </c>
      <c r="U52" s="22">
        <f t="shared" si="45"/>
        <v>0</v>
      </c>
      <c r="V52" s="22">
        <f t="shared" si="25"/>
        <v>578.6</v>
      </c>
      <c r="W52" s="22">
        <f t="shared" si="46"/>
        <v>20.251000000000001</v>
      </c>
      <c r="X52" s="22">
        <f t="shared" si="47"/>
        <v>2.8930000000000002</v>
      </c>
      <c r="Y52" s="22">
        <f t="shared" si="48"/>
        <v>82</v>
      </c>
      <c r="Z52" s="22" t="e">
        <f>+IF(Datos!#REF!=Listas!$AB$2,Listas!$AC$2,Listas!$AC$3)</f>
        <v>#REF!</v>
      </c>
      <c r="AA52" s="22" t="e">
        <f t="shared" si="28"/>
        <v>#REF!</v>
      </c>
      <c r="AB52" s="22" t="e">
        <f t="shared" si="49"/>
        <v>#REF!</v>
      </c>
      <c r="AC52" s="23" t="e">
        <f t="shared" si="29"/>
        <v>#REF!</v>
      </c>
      <c r="AD52" s="21">
        <f t="shared" si="50"/>
        <v>48.216666666666669</v>
      </c>
      <c r="AE52" s="22">
        <f t="shared" si="50"/>
        <v>0</v>
      </c>
      <c r="AF52" s="22">
        <f t="shared" si="50"/>
        <v>48.216666666666669</v>
      </c>
      <c r="AG52" s="22">
        <f t="shared" si="50"/>
        <v>1.6875833333333334</v>
      </c>
      <c r="AH52" s="22">
        <f t="shared" si="50"/>
        <v>0.24108333333333334</v>
      </c>
      <c r="AI52" s="22">
        <f t="shared" si="50"/>
        <v>6.833333333333333</v>
      </c>
      <c r="AJ52" s="22" t="e">
        <f t="shared" si="51"/>
        <v>#REF!</v>
      </c>
      <c r="AK52" s="22" t="e">
        <f t="shared" si="51"/>
        <v>#REF!</v>
      </c>
      <c r="AL52" s="23" t="e">
        <f t="shared" si="51"/>
        <v>#REF!</v>
      </c>
      <c r="AM52" s="21">
        <f t="shared" si="52"/>
        <v>96.433333333333337</v>
      </c>
      <c r="AN52" s="22">
        <f t="shared" si="52"/>
        <v>0</v>
      </c>
      <c r="AO52" s="22">
        <f t="shared" si="52"/>
        <v>96.433333333333337</v>
      </c>
      <c r="AP52" s="22">
        <f t="shared" si="52"/>
        <v>3.3751666666666669</v>
      </c>
      <c r="AQ52" s="22">
        <f t="shared" si="52"/>
        <v>0.48216666666666669</v>
      </c>
      <c r="AR52" s="22">
        <f t="shared" si="52"/>
        <v>13.666666666666666</v>
      </c>
      <c r="AS52" s="22" t="e">
        <f t="shared" si="53"/>
        <v>#REF!</v>
      </c>
      <c r="AT52" s="22" t="e">
        <f t="shared" si="53"/>
        <v>#REF!</v>
      </c>
      <c r="AU52" s="23" t="e">
        <f t="shared" si="53"/>
        <v>#REF!</v>
      </c>
      <c r="AV52" s="21">
        <f t="shared" si="54"/>
        <v>192.86666666666667</v>
      </c>
      <c r="AW52" s="22">
        <f t="shared" si="54"/>
        <v>0</v>
      </c>
      <c r="AX52" s="22">
        <f t="shared" si="54"/>
        <v>192.86666666666667</v>
      </c>
      <c r="AY52" s="22">
        <f t="shared" si="54"/>
        <v>6.7503333333333337</v>
      </c>
      <c r="AZ52" s="22">
        <f t="shared" si="54"/>
        <v>0.96433333333333338</v>
      </c>
      <c r="BA52" s="16">
        <f t="shared" si="54"/>
        <v>27.333333333333332</v>
      </c>
      <c r="BB52" s="16" t="e">
        <f t="shared" si="55"/>
        <v>#REF!</v>
      </c>
      <c r="BC52" s="16" t="e">
        <f t="shared" si="55"/>
        <v>#REF!</v>
      </c>
      <c r="BD52" s="118" t="e">
        <f t="shared" si="55"/>
        <v>#REF!</v>
      </c>
      <c r="BE52" s="99">
        <f t="shared" si="63"/>
        <v>549.66999999999996</v>
      </c>
      <c r="BF52" s="16">
        <f t="shared" si="56"/>
        <v>0</v>
      </c>
      <c r="BG52" s="16">
        <f t="shared" si="32"/>
        <v>549.66999999999996</v>
      </c>
      <c r="BH52" s="16">
        <f t="shared" si="57"/>
        <v>19.23845</v>
      </c>
      <c r="BI52" s="16">
        <f t="shared" si="58"/>
        <v>2.7483499999999998</v>
      </c>
      <c r="BJ52" s="16">
        <f t="shared" si="59"/>
        <v>77.900000000000006</v>
      </c>
      <c r="BK52" s="16" t="e">
        <f>+IF(Datos!#REF!=Listas!$AB$2,Listas!$AC$2,Listas!$AC$3)</f>
        <v>#REF!</v>
      </c>
      <c r="BL52" s="16" t="e">
        <f t="shared" si="35"/>
        <v>#REF!</v>
      </c>
      <c r="BM52" s="16" t="e">
        <f t="shared" si="60"/>
        <v>#REF!</v>
      </c>
      <c r="BN52" s="100" t="e">
        <f t="shared" si="36"/>
        <v>#REF!</v>
      </c>
    </row>
    <row r="53" spans="2:66" x14ac:dyDescent="0.25">
      <c r="B53" s="99">
        <f xml:space="preserve"> IF(C52&lt;&gt;"", IF( (C52+1)&gt;EDADMAX, "",CalculosLB!B52+1 ),"")</f>
        <v>36</v>
      </c>
      <c r="C53" s="16">
        <f t="shared" si="61"/>
        <v>67</v>
      </c>
      <c r="D53" s="16">
        <f t="shared" si="62"/>
        <v>51</v>
      </c>
      <c r="E53" s="18">
        <f t="shared" si="39"/>
        <v>20</v>
      </c>
      <c r="F53" s="16">
        <f>IF($B53="","",IF($C$6=1,VLOOKUP(IF(D53&gt;MAX(TablasLB!$A$4:$A$62),MAX(TablasLB!$A$4:$A$62),D53),datosMasculinoLB,$C$12+$C$6+VLOOKUP(E53,columnaTermino,2,FALSE),FALSE),VLOOKUP(IF(D53&gt;MAX(TablasLB!$B$4:$B$62),MAX(TablasLB!$B$4:$B$62),D53),datosFemeninoLB,$C$12+$C$6+VLOOKUP(E53,columnaTermino,2,FALSE),FALSE)))</f>
        <v>5.26</v>
      </c>
      <c r="G53" s="19">
        <f>IF($B53="","",IF(OR(E53=20,E53=30),IF($C$6=1,VLOOKUP(IF(D53&gt;MAX(TablasLB!$A$4:$A$62),MAX(TablasLB!$A$4:$A$62),D53),datosMasculinoLB,$C$12+$C$6+$C$10+VLOOKUP(E53,columnaTermino,2,FALSE),FALSE),VLOOKUP(IF(D53&gt;MAX(TablasLB!$B$4:$B$62),MAX(TablasLB!$B$4:$B$62),D53),datosFemeninoLB,$C$12+$C$6+$C$10+VLOOKUP(E53,columnaTermino,2,FALSE),FALSE)),F53))</f>
        <v>5.26</v>
      </c>
      <c r="H53" s="16">
        <f t="shared" si="20"/>
        <v>0</v>
      </c>
      <c r="I53" s="111">
        <f t="shared" si="21"/>
        <v>5.26</v>
      </c>
      <c r="J53" s="21">
        <f t="shared" si="37"/>
        <v>526</v>
      </c>
      <c r="K53" s="22">
        <f t="shared" si="22"/>
        <v>0</v>
      </c>
      <c r="L53" s="22">
        <f t="shared" si="38"/>
        <v>526</v>
      </c>
      <c r="M53" s="22">
        <f t="shared" si="40"/>
        <v>18.41</v>
      </c>
      <c r="N53" s="22">
        <f t="shared" si="41"/>
        <v>2.63</v>
      </c>
      <c r="O53" s="22">
        <f t="shared" si="42"/>
        <v>75</v>
      </c>
      <c r="P53" s="22" t="e">
        <f>+IF(Datos!#REF!=Listas!$AB$2,Listas!$AC$2,Listas!$AC$3)</f>
        <v>#REF!</v>
      </c>
      <c r="Q53" s="22" t="e">
        <f t="shared" si="5"/>
        <v>#REF!</v>
      </c>
      <c r="R53" s="22" t="e">
        <f t="shared" si="43"/>
        <v>#REF!</v>
      </c>
      <c r="S53" s="23" t="e">
        <f t="shared" si="7"/>
        <v>#REF!</v>
      </c>
      <c r="T53" s="21">
        <f t="shared" si="44"/>
        <v>578.6</v>
      </c>
      <c r="U53" s="22">
        <f t="shared" si="45"/>
        <v>0</v>
      </c>
      <c r="V53" s="22">
        <f t="shared" si="25"/>
        <v>578.6</v>
      </c>
      <c r="W53" s="22">
        <f t="shared" si="46"/>
        <v>20.251000000000001</v>
      </c>
      <c r="X53" s="22">
        <f t="shared" si="47"/>
        <v>2.8930000000000002</v>
      </c>
      <c r="Y53" s="22">
        <f t="shared" si="48"/>
        <v>82</v>
      </c>
      <c r="Z53" s="22" t="e">
        <f>+IF(Datos!#REF!=Listas!$AB$2,Listas!$AC$2,Listas!$AC$3)</f>
        <v>#REF!</v>
      </c>
      <c r="AA53" s="22" t="e">
        <f t="shared" si="28"/>
        <v>#REF!</v>
      </c>
      <c r="AB53" s="22" t="e">
        <f t="shared" si="49"/>
        <v>#REF!</v>
      </c>
      <c r="AC53" s="23" t="e">
        <f t="shared" si="29"/>
        <v>#REF!</v>
      </c>
      <c r="AD53" s="21">
        <f t="shared" si="50"/>
        <v>48.216666666666669</v>
      </c>
      <c r="AE53" s="22">
        <f t="shared" si="50"/>
        <v>0</v>
      </c>
      <c r="AF53" s="22">
        <f t="shared" si="50"/>
        <v>48.216666666666669</v>
      </c>
      <c r="AG53" s="22">
        <f t="shared" si="50"/>
        <v>1.6875833333333334</v>
      </c>
      <c r="AH53" s="22">
        <f t="shared" si="50"/>
        <v>0.24108333333333334</v>
      </c>
      <c r="AI53" s="22">
        <f t="shared" si="50"/>
        <v>6.833333333333333</v>
      </c>
      <c r="AJ53" s="22" t="e">
        <f t="shared" si="51"/>
        <v>#REF!</v>
      </c>
      <c r="AK53" s="22" t="e">
        <f t="shared" si="51"/>
        <v>#REF!</v>
      </c>
      <c r="AL53" s="23" t="e">
        <f t="shared" si="51"/>
        <v>#REF!</v>
      </c>
      <c r="AM53" s="21">
        <f t="shared" si="52"/>
        <v>96.433333333333337</v>
      </c>
      <c r="AN53" s="22">
        <f t="shared" si="52"/>
        <v>0</v>
      </c>
      <c r="AO53" s="22">
        <f t="shared" si="52"/>
        <v>96.433333333333337</v>
      </c>
      <c r="AP53" s="22">
        <f t="shared" si="52"/>
        <v>3.3751666666666669</v>
      </c>
      <c r="AQ53" s="22">
        <f t="shared" si="52"/>
        <v>0.48216666666666669</v>
      </c>
      <c r="AR53" s="22">
        <f t="shared" si="52"/>
        <v>13.666666666666666</v>
      </c>
      <c r="AS53" s="22" t="e">
        <f t="shared" si="53"/>
        <v>#REF!</v>
      </c>
      <c r="AT53" s="22" t="e">
        <f t="shared" si="53"/>
        <v>#REF!</v>
      </c>
      <c r="AU53" s="23" t="e">
        <f t="shared" si="53"/>
        <v>#REF!</v>
      </c>
      <c r="AV53" s="21">
        <f t="shared" si="54"/>
        <v>192.86666666666667</v>
      </c>
      <c r="AW53" s="22">
        <f t="shared" si="54"/>
        <v>0</v>
      </c>
      <c r="AX53" s="22">
        <f t="shared" si="54"/>
        <v>192.86666666666667</v>
      </c>
      <c r="AY53" s="22">
        <f t="shared" si="54"/>
        <v>6.7503333333333337</v>
      </c>
      <c r="AZ53" s="22">
        <f t="shared" si="54"/>
        <v>0.96433333333333338</v>
      </c>
      <c r="BA53" s="16">
        <f t="shared" si="54"/>
        <v>27.333333333333332</v>
      </c>
      <c r="BB53" s="16" t="e">
        <f t="shared" si="55"/>
        <v>#REF!</v>
      </c>
      <c r="BC53" s="16" t="e">
        <f t="shared" si="55"/>
        <v>#REF!</v>
      </c>
      <c r="BD53" s="118" t="e">
        <f t="shared" si="55"/>
        <v>#REF!</v>
      </c>
      <c r="BE53" s="99">
        <f t="shared" si="63"/>
        <v>549.66999999999996</v>
      </c>
      <c r="BF53" s="16">
        <f t="shared" si="56"/>
        <v>0</v>
      </c>
      <c r="BG53" s="16">
        <f t="shared" si="32"/>
        <v>549.66999999999996</v>
      </c>
      <c r="BH53" s="16">
        <f t="shared" si="57"/>
        <v>19.23845</v>
      </c>
      <c r="BI53" s="16">
        <f t="shared" si="58"/>
        <v>2.7483499999999998</v>
      </c>
      <c r="BJ53" s="16">
        <f t="shared" si="59"/>
        <v>77.900000000000006</v>
      </c>
      <c r="BK53" s="16" t="e">
        <f>+IF(Datos!#REF!=Listas!$AB$2,Listas!$AC$2,Listas!$AC$3)</f>
        <v>#REF!</v>
      </c>
      <c r="BL53" s="16" t="e">
        <f t="shared" si="35"/>
        <v>#REF!</v>
      </c>
      <c r="BM53" s="16" t="e">
        <f t="shared" si="60"/>
        <v>#REF!</v>
      </c>
      <c r="BN53" s="100" t="e">
        <f t="shared" si="36"/>
        <v>#REF!</v>
      </c>
    </row>
    <row r="54" spans="2:66" x14ac:dyDescent="0.25">
      <c r="B54" s="99">
        <f xml:space="preserve"> IF(C53&lt;&gt;"", IF( (C53+1)&gt;EDADMAX, "",CalculosLB!B53+1 ),"")</f>
        <v>37</v>
      </c>
      <c r="C54" s="16">
        <f t="shared" si="61"/>
        <v>68</v>
      </c>
      <c r="D54" s="16">
        <f t="shared" si="62"/>
        <v>51</v>
      </c>
      <c r="E54" s="18">
        <f t="shared" si="39"/>
        <v>20</v>
      </c>
      <c r="F54" s="16">
        <f>IF($B54="","",IF($C$6=1,VLOOKUP(IF(D54&gt;MAX(TablasLB!$A$4:$A$62),MAX(TablasLB!$A$4:$A$62),D54),datosMasculinoLB,$C$12+$C$6+VLOOKUP(E54,columnaTermino,2,FALSE),FALSE),VLOOKUP(IF(D54&gt;MAX(TablasLB!$B$4:$B$62),MAX(TablasLB!$B$4:$B$62),D54),datosFemeninoLB,$C$12+$C$6+VLOOKUP(E54,columnaTermino,2,FALSE),FALSE)))</f>
        <v>5.26</v>
      </c>
      <c r="G54" s="19">
        <f>IF($B54="","",IF(OR(E54=20,E54=30),IF($C$6=1,VLOOKUP(IF(D54&gt;MAX(TablasLB!$A$4:$A$62),MAX(TablasLB!$A$4:$A$62),D54),datosMasculinoLB,$C$12+$C$6+$C$10+VLOOKUP(E54,columnaTermino,2,FALSE),FALSE),VLOOKUP(IF(D54&gt;MAX(TablasLB!$B$4:$B$62),MAX(TablasLB!$B$4:$B$62),D54),datosFemeninoLB,$C$12+$C$6+$C$10+VLOOKUP(E54,columnaTermino,2,FALSE),FALSE)),F54))</f>
        <v>5.26</v>
      </c>
      <c r="H54" s="16">
        <f t="shared" si="20"/>
        <v>0</v>
      </c>
      <c r="I54" s="111">
        <f t="shared" si="21"/>
        <v>5.26</v>
      </c>
      <c r="J54" s="21">
        <f t="shared" si="37"/>
        <v>526</v>
      </c>
      <c r="K54" s="22">
        <f t="shared" si="22"/>
        <v>0</v>
      </c>
      <c r="L54" s="22">
        <f t="shared" si="38"/>
        <v>526</v>
      </c>
      <c r="M54" s="22">
        <f t="shared" si="40"/>
        <v>18.41</v>
      </c>
      <c r="N54" s="22">
        <f t="shared" si="41"/>
        <v>2.63</v>
      </c>
      <c r="O54" s="22">
        <f t="shared" si="42"/>
        <v>75</v>
      </c>
      <c r="P54" s="22" t="e">
        <f>+IF(Datos!#REF!=Listas!$AB$2,Listas!$AC$2,Listas!$AC$3)</f>
        <v>#REF!</v>
      </c>
      <c r="Q54" s="22" t="e">
        <f t="shared" si="5"/>
        <v>#REF!</v>
      </c>
      <c r="R54" s="22" t="e">
        <f t="shared" si="43"/>
        <v>#REF!</v>
      </c>
      <c r="S54" s="23" t="e">
        <f t="shared" si="7"/>
        <v>#REF!</v>
      </c>
      <c r="T54" s="21">
        <f t="shared" si="44"/>
        <v>578.6</v>
      </c>
      <c r="U54" s="22">
        <f t="shared" si="45"/>
        <v>0</v>
      </c>
      <c r="V54" s="22">
        <f t="shared" si="25"/>
        <v>578.6</v>
      </c>
      <c r="W54" s="22">
        <f t="shared" si="46"/>
        <v>20.251000000000001</v>
      </c>
      <c r="X54" s="22">
        <f t="shared" si="47"/>
        <v>2.8930000000000002</v>
      </c>
      <c r="Y54" s="22">
        <f t="shared" si="48"/>
        <v>82</v>
      </c>
      <c r="Z54" s="22" t="e">
        <f>+IF(Datos!#REF!=Listas!$AB$2,Listas!$AC$2,Listas!$AC$3)</f>
        <v>#REF!</v>
      </c>
      <c r="AA54" s="22" t="e">
        <f t="shared" si="28"/>
        <v>#REF!</v>
      </c>
      <c r="AB54" s="22" t="e">
        <f t="shared" si="49"/>
        <v>#REF!</v>
      </c>
      <c r="AC54" s="23" t="e">
        <f t="shared" si="29"/>
        <v>#REF!</v>
      </c>
      <c r="AD54" s="21">
        <f t="shared" si="50"/>
        <v>48.216666666666669</v>
      </c>
      <c r="AE54" s="22">
        <f t="shared" si="50"/>
        <v>0</v>
      </c>
      <c r="AF54" s="22">
        <f t="shared" si="50"/>
        <v>48.216666666666669</v>
      </c>
      <c r="AG54" s="22">
        <f t="shared" si="50"/>
        <v>1.6875833333333334</v>
      </c>
      <c r="AH54" s="22">
        <f t="shared" si="50"/>
        <v>0.24108333333333334</v>
      </c>
      <c r="AI54" s="22">
        <f t="shared" si="50"/>
        <v>6.833333333333333</v>
      </c>
      <c r="AJ54" s="22" t="e">
        <f t="shared" si="51"/>
        <v>#REF!</v>
      </c>
      <c r="AK54" s="22" t="e">
        <f t="shared" si="51"/>
        <v>#REF!</v>
      </c>
      <c r="AL54" s="23" t="e">
        <f t="shared" si="51"/>
        <v>#REF!</v>
      </c>
      <c r="AM54" s="21">
        <f t="shared" si="52"/>
        <v>96.433333333333337</v>
      </c>
      <c r="AN54" s="22">
        <f t="shared" si="52"/>
        <v>0</v>
      </c>
      <c r="AO54" s="22">
        <f t="shared" si="52"/>
        <v>96.433333333333337</v>
      </c>
      <c r="AP54" s="22">
        <f t="shared" si="52"/>
        <v>3.3751666666666669</v>
      </c>
      <c r="AQ54" s="22">
        <f t="shared" si="52"/>
        <v>0.48216666666666669</v>
      </c>
      <c r="AR54" s="22">
        <f t="shared" si="52"/>
        <v>13.666666666666666</v>
      </c>
      <c r="AS54" s="22" t="e">
        <f t="shared" si="53"/>
        <v>#REF!</v>
      </c>
      <c r="AT54" s="22" t="e">
        <f t="shared" si="53"/>
        <v>#REF!</v>
      </c>
      <c r="AU54" s="23" t="e">
        <f t="shared" si="53"/>
        <v>#REF!</v>
      </c>
      <c r="AV54" s="21">
        <f t="shared" si="54"/>
        <v>192.86666666666667</v>
      </c>
      <c r="AW54" s="22">
        <f t="shared" si="54"/>
        <v>0</v>
      </c>
      <c r="AX54" s="22">
        <f t="shared" si="54"/>
        <v>192.86666666666667</v>
      </c>
      <c r="AY54" s="22">
        <f t="shared" si="54"/>
        <v>6.7503333333333337</v>
      </c>
      <c r="AZ54" s="22">
        <f t="shared" si="54"/>
        <v>0.96433333333333338</v>
      </c>
      <c r="BA54" s="16">
        <f t="shared" si="54"/>
        <v>27.333333333333332</v>
      </c>
      <c r="BB54" s="16" t="e">
        <f t="shared" si="55"/>
        <v>#REF!</v>
      </c>
      <c r="BC54" s="16" t="e">
        <f t="shared" si="55"/>
        <v>#REF!</v>
      </c>
      <c r="BD54" s="118" t="e">
        <f t="shared" si="55"/>
        <v>#REF!</v>
      </c>
      <c r="BE54" s="99">
        <f t="shared" si="63"/>
        <v>549.66999999999996</v>
      </c>
      <c r="BF54" s="16">
        <f t="shared" si="56"/>
        <v>0</v>
      </c>
      <c r="BG54" s="16">
        <f t="shared" si="32"/>
        <v>549.66999999999996</v>
      </c>
      <c r="BH54" s="16">
        <f t="shared" si="57"/>
        <v>19.23845</v>
      </c>
      <c r="BI54" s="16">
        <f t="shared" si="58"/>
        <v>2.7483499999999998</v>
      </c>
      <c r="BJ54" s="16">
        <f t="shared" si="59"/>
        <v>77.900000000000006</v>
      </c>
      <c r="BK54" s="16" t="e">
        <f>+IF(Datos!#REF!=Listas!$AB$2,Listas!$AC$2,Listas!$AC$3)</f>
        <v>#REF!</v>
      </c>
      <c r="BL54" s="16" t="e">
        <f t="shared" si="35"/>
        <v>#REF!</v>
      </c>
      <c r="BM54" s="16" t="e">
        <f t="shared" si="60"/>
        <v>#REF!</v>
      </c>
      <c r="BN54" s="100" t="e">
        <f t="shared" si="36"/>
        <v>#REF!</v>
      </c>
    </row>
    <row r="55" spans="2:66" x14ac:dyDescent="0.25">
      <c r="B55" s="99">
        <f xml:space="preserve"> IF(C54&lt;&gt;"", IF( (C54+1)&gt;EDADMAX, "",CalculosLB!B54+1 ),"")</f>
        <v>38</v>
      </c>
      <c r="C55" s="16">
        <f t="shared" si="61"/>
        <v>69</v>
      </c>
      <c r="D55" s="16">
        <f t="shared" si="62"/>
        <v>51</v>
      </c>
      <c r="E55" s="18">
        <f t="shared" si="39"/>
        <v>20</v>
      </c>
      <c r="F55" s="16">
        <f>IF($B55="","",IF($C$6=1,VLOOKUP(IF(D55&gt;MAX(TablasLB!$A$4:$A$62),MAX(TablasLB!$A$4:$A$62),D55),datosMasculinoLB,$C$12+$C$6+VLOOKUP(E55,columnaTermino,2,FALSE),FALSE),VLOOKUP(IF(D55&gt;MAX(TablasLB!$B$4:$B$62),MAX(TablasLB!$B$4:$B$62),D55),datosFemeninoLB,$C$12+$C$6+VLOOKUP(E55,columnaTermino,2,FALSE),FALSE)))</f>
        <v>5.26</v>
      </c>
      <c r="G55" s="19">
        <f>IF($B55="","",IF(OR(E55=20,E55=30),IF($C$6=1,VLOOKUP(IF(D55&gt;MAX(TablasLB!$A$4:$A$62),MAX(TablasLB!$A$4:$A$62),D55),datosMasculinoLB,$C$12+$C$6+$C$10+VLOOKUP(E55,columnaTermino,2,FALSE),FALSE),VLOOKUP(IF(D55&gt;MAX(TablasLB!$B$4:$B$62),MAX(TablasLB!$B$4:$B$62),D55),datosFemeninoLB,$C$12+$C$6+$C$10+VLOOKUP(E55,columnaTermino,2,FALSE),FALSE)),F55))</f>
        <v>5.26</v>
      </c>
      <c r="H55" s="16">
        <f t="shared" si="20"/>
        <v>0</v>
      </c>
      <c r="I55" s="111">
        <f t="shared" si="21"/>
        <v>5.26</v>
      </c>
      <c r="J55" s="21">
        <f t="shared" si="37"/>
        <v>526</v>
      </c>
      <c r="K55" s="22">
        <f t="shared" si="22"/>
        <v>0</v>
      </c>
      <c r="L55" s="22">
        <f t="shared" si="38"/>
        <v>526</v>
      </c>
      <c r="M55" s="22">
        <f t="shared" si="40"/>
        <v>18.41</v>
      </c>
      <c r="N55" s="22">
        <f t="shared" si="41"/>
        <v>2.63</v>
      </c>
      <c r="O55" s="22">
        <f t="shared" si="42"/>
        <v>75</v>
      </c>
      <c r="P55" s="22" t="e">
        <f>+IF(Datos!#REF!=Listas!$AB$2,Listas!$AC$2,Listas!$AC$3)</f>
        <v>#REF!</v>
      </c>
      <c r="Q55" s="22" t="e">
        <f t="shared" si="5"/>
        <v>#REF!</v>
      </c>
      <c r="R55" s="22" t="e">
        <f t="shared" si="43"/>
        <v>#REF!</v>
      </c>
      <c r="S55" s="23" t="e">
        <f t="shared" si="7"/>
        <v>#REF!</v>
      </c>
      <c r="T55" s="21">
        <f t="shared" si="44"/>
        <v>578.6</v>
      </c>
      <c r="U55" s="22">
        <f t="shared" si="45"/>
        <v>0</v>
      </c>
      <c r="V55" s="22">
        <f t="shared" si="25"/>
        <v>578.6</v>
      </c>
      <c r="W55" s="22">
        <f t="shared" si="46"/>
        <v>20.251000000000001</v>
      </c>
      <c r="X55" s="22">
        <f t="shared" si="47"/>
        <v>2.8930000000000002</v>
      </c>
      <c r="Y55" s="22">
        <f t="shared" si="48"/>
        <v>82</v>
      </c>
      <c r="Z55" s="22" t="e">
        <f>+IF(Datos!#REF!=Listas!$AB$2,Listas!$AC$2,Listas!$AC$3)</f>
        <v>#REF!</v>
      </c>
      <c r="AA55" s="22" t="e">
        <f t="shared" si="28"/>
        <v>#REF!</v>
      </c>
      <c r="AB55" s="22" t="e">
        <f t="shared" si="49"/>
        <v>#REF!</v>
      </c>
      <c r="AC55" s="23" t="e">
        <f t="shared" si="29"/>
        <v>#REF!</v>
      </c>
      <c r="AD55" s="21">
        <f t="shared" si="50"/>
        <v>48.216666666666669</v>
      </c>
      <c r="AE55" s="22">
        <f t="shared" si="50"/>
        <v>0</v>
      </c>
      <c r="AF55" s="22">
        <f t="shared" si="50"/>
        <v>48.216666666666669</v>
      </c>
      <c r="AG55" s="22">
        <f t="shared" si="50"/>
        <v>1.6875833333333334</v>
      </c>
      <c r="AH55" s="22">
        <f t="shared" si="50"/>
        <v>0.24108333333333334</v>
      </c>
      <c r="AI55" s="22">
        <f t="shared" si="50"/>
        <v>6.833333333333333</v>
      </c>
      <c r="AJ55" s="22" t="e">
        <f t="shared" si="51"/>
        <v>#REF!</v>
      </c>
      <c r="AK55" s="22" t="e">
        <f t="shared" si="51"/>
        <v>#REF!</v>
      </c>
      <c r="AL55" s="23" t="e">
        <f t="shared" si="51"/>
        <v>#REF!</v>
      </c>
      <c r="AM55" s="21">
        <f t="shared" si="52"/>
        <v>96.433333333333337</v>
      </c>
      <c r="AN55" s="22">
        <f t="shared" si="52"/>
        <v>0</v>
      </c>
      <c r="AO55" s="22">
        <f t="shared" si="52"/>
        <v>96.433333333333337</v>
      </c>
      <c r="AP55" s="22">
        <f t="shared" si="52"/>
        <v>3.3751666666666669</v>
      </c>
      <c r="AQ55" s="22">
        <f t="shared" si="52"/>
        <v>0.48216666666666669</v>
      </c>
      <c r="AR55" s="22">
        <f t="shared" si="52"/>
        <v>13.666666666666666</v>
      </c>
      <c r="AS55" s="22" t="e">
        <f t="shared" si="53"/>
        <v>#REF!</v>
      </c>
      <c r="AT55" s="22" t="e">
        <f t="shared" si="53"/>
        <v>#REF!</v>
      </c>
      <c r="AU55" s="23" t="e">
        <f t="shared" si="53"/>
        <v>#REF!</v>
      </c>
      <c r="AV55" s="21">
        <f t="shared" si="54"/>
        <v>192.86666666666667</v>
      </c>
      <c r="AW55" s="22">
        <f t="shared" si="54"/>
        <v>0</v>
      </c>
      <c r="AX55" s="22">
        <f t="shared" si="54"/>
        <v>192.86666666666667</v>
      </c>
      <c r="AY55" s="22">
        <f t="shared" si="54"/>
        <v>6.7503333333333337</v>
      </c>
      <c r="AZ55" s="22">
        <f t="shared" si="54"/>
        <v>0.96433333333333338</v>
      </c>
      <c r="BA55" s="16">
        <f t="shared" si="54"/>
        <v>27.333333333333332</v>
      </c>
      <c r="BB55" s="16" t="e">
        <f t="shared" si="55"/>
        <v>#REF!</v>
      </c>
      <c r="BC55" s="16" t="e">
        <f t="shared" si="55"/>
        <v>#REF!</v>
      </c>
      <c r="BD55" s="118" t="e">
        <f t="shared" si="55"/>
        <v>#REF!</v>
      </c>
      <c r="BE55" s="99">
        <f t="shared" si="63"/>
        <v>549.66999999999996</v>
      </c>
      <c r="BF55" s="16">
        <f t="shared" si="56"/>
        <v>0</v>
      </c>
      <c r="BG55" s="16">
        <f t="shared" si="32"/>
        <v>549.66999999999996</v>
      </c>
      <c r="BH55" s="16">
        <f t="shared" si="57"/>
        <v>19.23845</v>
      </c>
      <c r="BI55" s="16">
        <f t="shared" si="58"/>
        <v>2.7483499999999998</v>
      </c>
      <c r="BJ55" s="16">
        <f t="shared" si="59"/>
        <v>77.900000000000006</v>
      </c>
      <c r="BK55" s="16" t="e">
        <f>+IF(Datos!#REF!=Listas!$AB$2,Listas!$AC$2,Listas!$AC$3)</f>
        <v>#REF!</v>
      </c>
      <c r="BL55" s="16" t="e">
        <f t="shared" si="35"/>
        <v>#REF!</v>
      </c>
      <c r="BM55" s="16" t="e">
        <f t="shared" si="60"/>
        <v>#REF!</v>
      </c>
      <c r="BN55" s="100" t="e">
        <f t="shared" si="36"/>
        <v>#REF!</v>
      </c>
    </row>
    <row r="56" spans="2:66" x14ac:dyDescent="0.25">
      <c r="B56" s="99">
        <f xml:space="preserve"> IF(C55&lt;&gt;"", IF( (C55+1)&gt;EDADMAX, "",CalculosLB!B55+1 ),"")</f>
        <v>39</v>
      </c>
      <c r="C56" s="16">
        <f t="shared" si="61"/>
        <v>70</v>
      </c>
      <c r="D56" s="16">
        <f t="shared" si="62"/>
        <v>51</v>
      </c>
      <c r="E56" s="18">
        <f t="shared" si="39"/>
        <v>20</v>
      </c>
      <c r="F56" s="16">
        <f>IF($B56="","",IF($C$6=1,VLOOKUP(IF(D56&gt;MAX(TablasLB!$A$4:$A$62),MAX(TablasLB!$A$4:$A$62),D56),datosMasculinoLB,$C$12+$C$6+VLOOKUP(E56,columnaTermino,2,FALSE),FALSE),VLOOKUP(IF(D56&gt;MAX(TablasLB!$B$4:$B$62),MAX(TablasLB!$B$4:$B$62),D56),datosFemeninoLB,$C$12+$C$6+VLOOKUP(E56,columnaTermino,2,FALSE),FALSE)))</f>
        <v>5.26</v>
      </c>
      <c r="G56" s="19">
        <f>IF($B56="","",IF(OR(E56=20,E56=30),IF($C$6=1,VLOOKUP(IF(D56&gt;MAX(TablasLB!$A$4:$A$62),MAX(TablasLB!$A$4:$A$62),D56),datosMasculinoLB,$C$12+$C$6+$C$10+VLOOKUP(E56,columnaTermino,2,FALSE),FALSE),VLOOKUP(IF(D56&gt;MAX(TablasLB!$B$4:$B$62),MAX(TablasLB!$B$4:$B$62),D56),datosFemeninoLB,$C$12+$C$6+$C$10+VLOOKUP(E56,columnaTermino,2,FALSE),FALSE)),F56))</f>
        <v>5.26</v>
      </c>
      <c r="H56" s="16">
        <f t="shared" si="20"/>
        <v>0</v>
      </c>
      <c r="I56" s="111">
        <f t="shared" si="21"/>
        <v>5.26</v>
      </c>
      <c r="J56" s="21">
        <f t="shared" si="37"/>
        <v>526</v>
      </c>
      <c r="K56" s="22">
        <f t="shared" si="22"/>
        <v>0</v>
      </c>
      <c r="L56" s="22">
        <f t="shared" si="38"/>
        <v>526</v>
      </c>
      <c r="M56" s="22">
        <f t="shared" si="40"/>
        <v>18.41</v>
      </c>
      <c r="N56" s="22">
        <f t="shared" si="41"/>
        <v>2.63</v>
      </c>
      <c r="O56" s="22">
        <f t="shared" si="42"/>
        <v>75</v>
      </c>
      <c r="P56" s="22" t="e">
        <f>+IF(Datos!#REF!=Listas!$AB$2,Listas!$AC$2,Listas!$AC$3)</f>
        <v>#REF!</v>
      </c>
      <c r="Q56" s="22" t="e">
        <f t="shared" si="5"/>
        <v>#REF!</v>
      </c>
      <c r="R56" s="22" t="e">
        <f t="shared" si="43"/>
        <v>#REF!</v>
      </c>
      <c r="S56" s="23" t="e">
        <f t="shared" si="7"/>
        <v>#REF!</v>
      </c>
      <c r="T56" s="21">
        <f t="shared" si="44"/>
        <v>578.6</v>
      </c>
      <c r="U56" s="22">
        <f t="shared" si="45"/>
        <v>0</v>
      </c>
      <c r="V56" s="22">
        <f t="shared" si="25"/>
        <v>578.6</v>
      </c>
      <c r="W56" s="22">
        <f t="shared" si="46"/>
        <v>20.251000000000001</v>
      </c>
      <c r="X56" s="22">
        <f t="shared" si="47"/>
        <v>2.8930000000000002</v>
      </c>
      <c r="Y56" s="22">
        <f t="shared" si="48"/>
        <v>82</v>
      </c>
      <c r="Z56" s="22" t="e">
        <f>+IF(Datos!#REF!=Listas!$AB$2,Listas!$AC$2,Listas!$AC$3)</f>
        <v>#REF!</v>
      </c>
      <c r="AA56" s="22" t="e">
        <f t="shared" si="28"/>
        <v>#REF!</v>
      </c>
      <c r="AB56" s="22" t="e">
        <f t="shared" si="49"/>
        <v>#REF!</v>
      </c>
      <c r="AC56" s="23" t="e">
        <f t="shared" si="29"/>
        <v>#REF!</v>
      </c>
      <c r="AD56" s="21">
        <f t="shared" si="50"/>
        <v>48.216666666666669</v>
      </c>
      <c r="AE56" s="22">
        <f t="shared" si="50"/>
        <v>0</v>
      </c>
      <c r="AF56" s="22">
        <f t="shared" si="50"/>
        <v>48.216666666666669</v>
      </c>
      <c r="AG56" s="22">
        <f t="shared" si="50"/>
        <v>1.6875833333333334</v>
      </c>
      <c r="AH56" s="22">
        <f t="shared" si="50"/>
        <v>0.24108333333333334</v>
      </c>
      <c r="AI56" s="22">
        <f t="shared" si="50"/>
        <v>6.833333333333333</v>
      </c>
      <c r="AJ56" s="22" t="e">
        <f t="shared" si="51"/>
        <v>#REF!</v>
      </c>
      <c r="AK56" s="22" t="e">
        <f t="shared" si="51"/>
        <v>#REF!</v>
      </c>
      <c r="AL56" s="23" t="e">
        <f t="shared" si="51"/>
        <v>#REF!</v>
      </c>
      <c r="AM56" s="21">
        <f t="shared" si="52"/>
        <v>96.433333333333337</v>
      </c>
      <c r="AN56" s="22">
        <f t="shared" si="52"/>
        <v>0</v>
      </c>
      <c r="AO56" s="22">
        <f t="shared" si="52"/>
        <v>96.433333333333337</v>
      </c>
      <c r="AP56" s="22">
        <f t="shared" si="52"/>
        <v>3.3751666666666669</v>
      </c>
      <c r="AQ56" s="22">
        <f t="shared" si="52"/>
        <v>0.48216666666666669</v>
      </c>
      <c r="AR56" s="22">
        <f t="shared" si="52"/>
        <v>13.666666666666666</v>
      </c>
      <c r="AS56" s="22" t="e">
        <f t="shared" si="53"/>
        <v>#REF!</v>
      </c>
      <c r="AT56" s="22" t="e">
        <f t="shared" si="53"/>
        <v>#REF!</v>
      </c>
      <c r="AU56" s="23" t="e">
        <f t="shared" si="53"/>
        <v>#REF!</v>
      </c>
      <c r="AV56" s="21">
        <f t="shared" si="54"/>
        <v>192.86666666666667</v>
      </c>
      <c r="AW56" s="22">
        <f t="shared" si="54"/>
        <v>0</v>
      </c>
      <c r="AX56" s="22">
        <f t="shared" si="54"/>
        <v>192.86666666666667</v>
      </c>
      <c r="AY56" s="22">
        <f t="shared" si="54"/>
        <v>6.7503333333333337</v>
      </c>
      <c r="AZ56" s="22">
        <f t="shared" si="54"/>
        <v>0.96433333333333338</v>
      </c>
      <c r="BA56" s="16">
        <f t="shared" si="54"/>
        <v>27.333333333333332</v>
      </c>
      <c r="BB56" s="16" t="e">
        <f t="shared" si="55"/>
        <v>#REF!</v>
      </c>
      <c r="BC56" s="16" t="e">
        <f t="shared" si="55"/>
        <v>#REF!</v>
      </c>
      <c r="BD56" s="118" t="e">
        <f t="shared" si="55"/>
        <v>#REF!</v>
      </c>
      <c r="BE56" s="99">
        <f t="shared" si="63"/>
        <v>549.66999999999996</v>
      </c>
      <c r="BF56" s="16">
        <f t="shared" si="56"/>
        <v>0</v>
      </c>
      <c r="BG56" s="16">
        <f t="shared" si="32"/>
        <v>549.66999999999996</v>
      </c>
      <c r="BH56" s="16">
        <f t="shared" si="57"/>
        <v>19.23845</v>
      </c>
      <c r="BI56" s="16">
        <f t="shared" si="58"/>
        <v>2.7483499999999998</v>
      </c>
      <c r="BJ56" s="16">
        <f t="shared" si="59"/>
        <v>77.900000000000006</v>
      </c>
      <c r="BK56" s="16" t="e">
        <f>+IF(Datos!#REF!=Listas!$AB$2,Listas!$AC$2,Listas!$AC$3)</f>
        <v>#REF!</v>
      </c>
      <c r="BL56" s="16" t="e">
        <f t="shared" si="35"/>
        <v>#REF!</v>
      </c>
      <c r="BM56" s="16" t="e">
        <f t="shared" si="60"/>
        <v>#REF!</v>
      </c>
      <c r="BN56" s="100" t="e">
        <f t="shared" si="36"/>
        <v>#REF!</v>
      </c>
    </row>
    <row r="57" spans="2:66" x14ac:dyDescent="0.25">
      <c r="B57" s="99">
        <f xml:space="preserve"> IF(C56&lt;&gt;"", IF( (C56+1)&gt;EDADMAX, "",CalculosLB!B56+1 ),"")</f>
        <v>40</v>
      </c>
      <c r="C57" s="16">
        <f t="shared" si="61"/>
        <v>71</v>
      </c>
      <c r="D57" s="16">
        <f t="shared" si="62"/>
        <v>51</v>
      </c>
      <c r="E57" s="18">
        <f t="shared" si="39"/>
        <v>20</v>
      </c>
      <c r="F57" s="16">
        <f>IF($B57="","",IF($C$6=1,VLOOKUP(IF(D57&gt;MAX(TablasLB!$A$4:$A$62),MAX(TablasLB!$A$4:$A$62),D57),datosMasculinoLB,$C$12+$C$6+VLOOKUP(E57,columnaTermino,2,FALSE),FALSE),VLOOKUP(IF(D57&gt;MAX(TablasLB!$B$4:$B$62),MAX(TablasLB!$B$4:$B$62),D57),datosFemeninoLB,$C$12+$C$6+VLOOKUP(E57,columnaTermino,2,FALSE),FALSE)))</f>
        <v>5.26</v>
      </c>
      <c r="G57" s="19">
        <f>IF($B57="","",IF(OR(E57=20,E57=30),IF($C$6=1,VLOOKUP(IF(D57&gt;MAX(TablasLB!$A$4:$A$62),MAX(TablasLB!$A$4:$A$62),D57),datosMasculinoLB,$C$12+$C$6+$C$10+VLOOKUP(E57,columnaTermino,2,FALSE),FALSE),VLOOKUP(IF(D57&gt;MAX(TablasLB!$B$4:$B$62),MAX(TablasLB!$B$4:$B$62),D57),datosFemeninoLB,$C$12+$C$6+$C$10+VLOOKUP(E57,columnaTermino,2,FALSE),FALSE)),F57))</f>
        <v>5.26</v>
      </c>
      <c r="H57" s="16">
        <f t="shared" si="20"/>
        <v>0</v>
      </c>
      <c r="I57" s="111">
        <f t="shared" si="21"/>
        <v>5.26</v>
      </c>
      <c r="J57" s="21">
        <f t="shared" si="37"/>
        <v>526</v>
      </c>
      <c r="K57" s="22">
        <f t="shared" si="22"/>
        <v>0</v>
      </c>
      <c r="L57" s="22">
        <f t="shared" si="38"/>
        <v>526</v>
      </c>
      <c r="M57" s="22">
        <f t="shared" si="40"/>
        <v>18.41</v>
      </c>
      <c r="N57" s="22">
        <f t="shared" si="41"/>
        <v>2.63</v>
      </c>
      <c r="O57" s="22">
        <f t="shared" si="42"/>
        <v>75</v>
      </c>
      <c r="P57" s="22" t="e">
        <f>+IF(Datos!#REF!=Listas!$AB$2,Listas!$AC$2,Listas!$AC$3)</f>
        <v>#REF!</v>
      </c>
      <c r="Q57" s="22" t="e">
        <f t="shared" si="5"/>
        <v>#REF!</v>
      </c>
      <c r="R57" s="22" t="e">
        <f t="shared" si="43"/>
        <v>#REF!</v>
      </c>
      <c r="S57" s="23" t="e">
        <f t="shared" si="7"/>
        <v>#REF!</v>
      </c>
      <c r="T57" s="21">
        <f t="shared" si="44"/>
        <v>578.6</v>
      </c>
      <c r="U57" s="22">
        <f t="shared" si="45"/>
        <v>0</v>
      </c>
      <c r="V57" s="22">
        <f t="shared" si="25"/>
        <v>578.6</v>
      </c>
      <c r="W57" s="22">
        <f t="shared" si="46"/>
        <v>20.251000000000001</v>
      </c>
      <c r="X57" s="22">
        <f t="shared" si="47"/>
        <v>2.8930000000000002</v>
      </c>
      <c r="Y57" s="22">
        <f t="shared" si="48"/>
        <v>82</v>
      </c>
      <c r="Z57" s="22" t="e">
        <f>+IF(Datos!#REF!=Listas!$AB$2,Listas!$AC$2,Listas!$AC$3)</f>
        <v>#REF!</v>
      </c>
      <c r="AA57" s="22" t="e">
        <f t="shared" si="28"/>
        <v>#REF!</v>
      </c>
      <c r="AB57" s="22" t="e">
        <f t="shared" si="49"/>
        <v>#REF!</v>
      </c>
      <c r="AC57" s="23" t="e">
        <f t="shared" si="29"/>
        <v>#REF!</v>
      </c>
      <c r="AD57" s="21">
        <f t="shared" si="50"/>
        <v>48.216666666666669</v>
      </c>
      <c r="AE57" s="22">
        <f t="shared" si="50"/>
        <v>0</v>
      </c>
      <c r="AF57" s="22">
        <f t="shared" si="50"/>
        <v>48.216666666666669</v>
      </c>
      <c r="AG57" s="22">
        <f t="shared" si="50"/>
        <v>1.6875833333333334</v>
      </c>
      <c r="AH57" s="22">
        <f t="shared" si="50"/>
        <v>0.24108333333333334</v>
      </c>
      <c r="AI57" s="22">
        <f t="shared" si="50"/>
        <v>6.833333333333333</v>
      </c>
      <c r="AJ57" s="22" t="e">
        <f t="shared" si="51"/>
        <v>#REF!</v>
      </c>
      <c r="AK57" s="22" t="e">
        <f t="shared" si="51"/>
        <v>#REF!</v>
      </c>
      <c r="AL57" s="23" t="e">
        <f t="shared" si="51"/>
        <v>#REF!</v>
      </c>
      <c r="AM57" s="21">
        <f t="shared" si="52"/>
        <v>96.433333333333337</v>
      </c>
      <c r="AN57" s="22">
        <f t="shared" si="52"/>
        <v>0</v>
      </c>
      <c r="AO57" s="22">
        <f t="shared" si="52"/>
        <v>96.433333333333337</v>
      </c>
      <c r="AP57" s="22">
        <f t="shared" si="52"/>
        <v>3.3751666666666669</v>
      </c>
      <c r="AQ57" s="22">
        <f t="shared" si="52"/>
        <v>0.48216666666666669</v>
      </c>
      <c r="AR57" s="22">
        <f t="shared" si="52"/>
        <v>13.666666666666666</v>
      </c>
      <c r="AS57" s="22" t="e">
        <f t="shared" si="53"/>
        <v>#REF!</v>
      </c>
      <c r="AT57" s="22" t="e">
        <f t="shared" si="53"/>
        <v>#REF!</v>
      </c>
      <c r="AU57" s="23" t="e">
        <f t="shared" si="53"/>
        <v>#REF!</v>
      </c>
      <c r="AV57" s="21">
        <f t="shared" si="54"/>
        <v>192.86666666666667</v>
      </c>
      <c r="AW57" s="22">
        <f t="shared" si="54"/>
        <v>0</v>
      </c>
      <c r="AX57" s="22">
        <f t="shared" si="54"/>
        <v>192.86666666666667</v>
      </c>
      <c r="AY57" s="22">
        <f t="shared" si="54"/>
        <v>6.7503333333333337</v>
      </c>
      <c r="AZ57" s="22">
        <f t="shared" si="54"/>
        <v>0.96433333333333338</v>
      </c>
      <c r="BA57" s="16">
        <f t="shared" si="54"/>
        <v>27.333333333333332</v>
      </c>
      <c r="BB57" s="16" t="e">
        <f t="shared" si="55"/>
        <v>#REF!</v>
      </c>
      <c r="BC57" s="16" t="e">
        <f t="shared" si="55"/>
        <v>#REF!</v>
      </c>
      <c r="BD57" s="118" t="e">
        <f t="shared" si="55"/>
        <v>#REF!</v>
      </c>
      <c r="BE57" s="99">
        <f t="shared" si="63"/>
        <v>549.66999999999996</v>
      </c>
      <c r="BF57" s="16">
        <f t="shared" si="56"/>
        <v>0</v>
      </c>
      <c r="BG57" s="16">
        <f t="shared" si="32"/>
        <v>549.66999999999996</v>
      </c>
      <c r="BH57" s="16">
        <f t="shared" si="57"/>
        <v>19.23845</v>
      </c>
      <c r="BI57" s="16">
        <f t="shared" si="58"/>
        <v>2.7483499999999998</v>
      </c>
      <c r="BJ57" s="16">
        <f t="shared" si="59"/>
        <v>77.900000000000006</v>
      </c>
      <c r="BK57" s="16" t="e">
        <f>+IF(Datos!#REF!=Listas!$AB$2,Listas!$AC$2,Listas!$AC$3)</f>
        <v>#REF!</v>
      </c>
      <c r="BL57" s="16" t="e">
        <f t="shared" si="35"/>
        <v>#REF!</v>
      </c>
      <c r="BM57" s="16" t="e">
        <f t="shared" si="60"/>
        <v>#REF!</v>
      </c>
      <c r="BN57" s="100" t="e">
        <f t="shared" si="36"/>
        <v>#REF!</v>
      </c>
    </row>
    <row r="58" spans="2:66" x14ac:dyDescent="0.25">
      <c r="B58" s="99">
        <f xml:space="preserve"> IF(C57&lt;&gt;"", IF( (C57+1)&gt;EDADMAX, "",CalculosLB!B57+1 ),"")</f>
        <v>41</v>
      </c>
      <c r="C58" s="16">
        <f t="shared" si="61"/>
        <v>72</v>
      </c>
      <c r="D58" s="16">
        <f t="shared" si="62"/>
        <v>71</v>
      </c>
      <c r="E58" s="18">
        <f t="shared" si="39"/>
        <v>20</v>
      </c>
      <c r="F58" s="16">
        <f>IF($B58="","",IF($C$6=1,VLOOKUP(IF(D58&gt;MAX(TablasLB!$A$4:$A$62),MAX(TablasLB!$A$4:$A$62),D58),datosMasculinoLB,$C$12+$C$6+VLOOKUP(E58,columnaTermino,2,FALSE),FALSE),VLOOKUP(IF(D58&gt;MAX(TablasLB!$B$4:$B$62),MAX(TablasLB!$B$4:$B$62),D58),datosFemeninoLB,$C$12+$C$6+VLOOKUP(E58,columnaTermino,2,FALSE),FALSE)))</f>
        <v>47.82</v>
      </c>
      <c r="G58" s="19">
        <f>IF($B58="","",IF(OR(E58=20,E58=30),IF($C$6=1,VLOOKUP(IF(D58&gt;MAX(TablasLB!$A$4:$A$62),MAX(TablasLB!$A$4:$A$62),D58),datosMasculinoLB,$C$12+$C$6+$C$10+VLOOKUP(E58,columnaTermino,2,FALSE),FALSE),VLOOKUP(IF(D58&gt;MAX(TablasLB!$B$4:$B$62),MAX(TablasLB!$B$4:$B$62),D58),datosFemeninoLB,$C$12+$C$6+$C$10+VLOOKUP(E58,columnaTermino,2,FALSE),FALSE)),F58))</f>
        <v>47.82</v>
      </c>
      <c r="H58" s="16">
        <f t="shared" si="20"/>
        <v>0</v>
      </c>
      <c r="I58" s="111">
        <f t="shared" si="21"/>
        <v>47.82</v>
      </c>
      <c r="J58" s="21">
        <f t="shared" si="37"/>
        <v>4782</v>
      </c>
      <c r="K58" s="22">
        <f t="shared" si="22"/>
        <v>0</v>
      </c>
      <c r="L58" s="22">
        <f t="shared" si="38"/>
        <v>4782</v>
      </c>
      <c r="M58" s="22">
        <f t="shared" si="40"/>
        <v>167.37</v>
      </c>
      <c r="N58" s="22">
        <f t="shared" si="41"/>
        <v>23.91</v>
      </c>
      <c r="O58" s="22">
        <f t="shared" si="42"/>
        <v>75</v>
      </c>
      <c r="P58" s="22" t="e">
        <f>+IF(Datos!#REF!=Listas!$AB$2,Listas!$AC$2,Listas!$AC$3)</f>
        <v>#REF!</v>
      </c>
      <c r="Q58" s="22" t="e">
        <f t="shared" si="5"/>
        <v>#REF!</v>
      </c>
      <c r="R58" s="22" t="e">
        <f t="shared" si="43"/>
        <v>#REF!</v>
      </c>
      <c r="S58" s="23" t="e">
        <f t="shared" si="7"/>
        <v>#REF!</v>
      </c>
      <c r="T58" s="21">
        <f t="shared" si="44"/>
        <v>5260.2</v>
      </c>
      <c r="U58" s="22">
        <f t="shared" si="45"/>
        <v>0</v>
      </c>
      <c r="V58" s="22">
        <f t="shared" si="25"/>
        <v>5260.2</v>
      </c>
      <c r="W58" s="22">
        <f t="shared" si="46"/>
        <v>184.107</v>
      </c>
      <c r="X58" s="22">
        <f t="shared" si="47"/>
        <v>26.300999999999998</v>
      </c>
      <c r="Y58" s="22">
        <f t="shared" si="48"/>
        <v>82</v>
      </c>
      <c r="Z58" s="22" t="e">
        <f>+IF(Datos!#REF!=Listas!$AB$2,Listas!$AC$2,Listas!$AC$3)</f>
        <v>#REF!</v>
      </c>
      <c r="AA58" s="22" t="e">
        <f t="shared" si="28"/>
        <v>#REF!</v>
      </c>
      <c r="AB58" s="22" t="e">
        <f t="shared" si="49"/>
        <v>#REF!</v>
      </c>
      <c r="AC58" s="23" t="e">
        <f t="shared" si="29"/>
        <v>#REF!</v>
      </c>
      <c r="AD58" s="21">
        <f t="shared" si="50"/>
        <v>438.34999999999997</v>
      </c>
      <c r="AE58" s="22">
        <f t="shared" si="50"/>
        <v>0</v>
      </c>
      <c r="AF58" s="22">
        <f t="shared" si="50"/>
        <v>438.34999999999997</v>
      </c>
      <c r="AG58" s="22">
        <f t="shared" si="50"/>
        <v>15.34225</v>
      </c>
      <c r="AH58" s="22">
        <f t="shared" si="50"/>
        <v>2.1917499999999999</v>
      </c>
      <c r="AI58" s="22">
        <f t="shared" si="50"/>
        <v>6.833333333333333</v>
      </c>
      <c r="AJ58" s="22" t="e">
        <f t="shared" si="51"/>
        <v>#REF!</v>
      </c>
      <c r="AK58" s="22" t="e">
        <f t="shared" si="51"/>
        <v>#REF!</v>
      </c>
      <c r="AL58" s="23" t="e">
        <f t="shared" si="51"/>
        <v>#REF!</v>
      </c>
      <c r="AM58" s="21">
        <f t="shared" si="52"/>
        <v>876.69999999999993</v>
      </c>
      <c r="AN58" s="22">
        <f t="shared" si="52"/>
        <v>0</v>
      </c>
      <c r="AO58" s="22">
        <f t="shared" si="52"/>
        <v>876.69999999999993</v>
      </c>
      <c r="AP58" s="22">
        <f t="shared" si="52"/>
        <v>30.6845</v>
      </c>
      <c r="AQ58" s="22">
        <f t="shared" si="52"/>
        <v>4.3834999999999997</v>
      </c>
      <c r="AR58" s="22">
        <f t="shared" si="52"/>
        <v>13.666666666666666</v>
      </c>
      <c r="AS58" s="22" t="e">
        <f t="shared" si="53"/>
        <v>#REF!</v>
      </c>
      <c r="AT58" s="22" t="e">
        <f t="shared" si="53"/>
        <v>#REF!</v>
      </c>
      <c r="AU58" s="23" t="e">
        <f t="shared" si="53"/>
        <v>#REF!</v>
      </c>
      <c r="AV58" s="21">
        <f t="shared" si="54"/>
        <v>1753.3999999999999</v>
      </c>
      <c r="AW58" s="22">
        <f t="shared" si="54"/>
        <v>0</v>
      </c>
      <c r="AX58" s="22">
        <f t="shared" si="54"/>
        <v>1753.3999999999999</v>
      </c>
      <c r="AY58" s="22">
        <f t="shared" si="54"/>
        <v>61.369</v>
      </c>
      <c r="AZ58" s="22">
        <f t="shared" si="54"/>
        <v>8.7669999999999995</v>
      </c>
      <c r="BA58" s="16">
        <f t="shared" si="54"/>
        <v>27.333333333333332</v>
      </c>
      <c r="BB58" s="16" t="e">
        <f t="shared" si="55"/>
        <v>#REF!</v>
      </c>
      <c r="BC58" s="16" t="e">
        <f t="shared" si="55"/>
        <v>#REF!</v>
      </c>
      <c r="BD58" s="118" t="e">
        <f t="shared" si="55"/>
        <v>#REF!</v>
      </c>
      <c r="BE58" s="99">
        <f t="shared" si="63"/>
        <v>4997.1899999999996</v>
      </c>
      <c r="BF58" s="16">
        <f t="shared" si="56"/>
        <v>0</v>
      </c>
      <c r="BG58" s="16">
        <f t="shared" si="32"/>
        <v>4997.1899999999996</v>
      </c>
      <c r="BH58" s="16">
        <f t="shared" si="57"/>
        <v>174.90164999999999</v>
      </c>
      <c r="BI58" s="16">
        <f t="shared" si="58"/>
        <v>24.985949999999999</v>
      </c>
      <c r="BJ58" s="16">
        <f t="shared" si="59"/>
        <v>77.900000000000006</v>
      </c>
      <c r="BK58" s="16" t="e">
        <f>+IF(Datos!#REF!=Listas!$AB$2,Listas!$AC$2,Listas!$AC$3)</f>
        <v>#REF!</v>
      </c>
      <c r="BL58" s="16" t="e">
        <f t="shared" si="35"/>
        <v>#REF!</v>
      </c>
      <c r="BM58" s="16" t="e">
        <f t="shared" si="60"/>
        <v>#REF!</v>
      </c>
      <c r="BN58" s="100" t="e">
        <f t="shared" si="36"/>
        <v>#REF!</v>
      </c>
    </row>
    <row r="59" spans="2:66" x14ac:dyDescent="0.25">
      <c r="B59" s="99">
        <f xml:space="preserve"> IF(C58&lt;&gt;"", IF( (C58+1)&gt;EDADMAX, "",CalculosLB!B58+1 ),"")</f>
        <v>42</v>
      </c>
      <c r="C59" s="16">
        <f t="shared" si="61"/>
        <v>73</v>
      </c>
      <c r="D59" s="16">
        <f t="shared" si="62"/>
        <v>71</v>
      </c>
      <c r="E59" s="18">
        <f t="shared" si="39"/>
        <v>20</v>
      </c>
      <c r="F59" s="16">
        <f>IF($B59="","",IF($C$6=1,VLOOKUP(IF(D59&gt;MAX(TablasLB!$A$4:$A$62),MAX(TablasLB!$A$4:$A$62),D59),datosMasculinoLB,$C$12+$C$6+VLOOKUP(E59,columnaTermino,2,FALSE),FALSE),VLOOKUP(IF(D59&gt;MAX(TablasLB!$B$4:$B$62),MAX(TablasLB!$B$4:$B$62),D59),datosFemeninoLB,$C$12+$C$6+VLOOKUP(E59,columnaTermino,2,FALSE),FALSE)))</f>
        <v>47.82</v>
      </c>
      <c r="G59" s="19">
        <f>IF($B59="","",IF(OR(E59=20,E59=30),IF($C$6=1,VLOOKUP(IF(D59&gt;MAX(TablasLB!$A$4:$A$62),MAX(TablasLB!$A$4:$A$62),D59),datosMasculinoLB,$C$12+$C$6+$C$10+VLOOKUP(E59,columnaTermino,2,FALSE),FALSE),VLOOKUP(IF(D59&gt;MAX(TablasLB!$B$4:$B$62),MAX(TablasLB!$B$4:$B$62),D59),datosFemeninoLB,$C$12+$C$6+$C$10+VLOOKUP(E59,columnaTermino,2,FALSE),FALSE)),F59))</f>
        <v>47.82</v>
      </c>
      <c r="H59" s="16">
        <f t="shared" si="20"/>
        <v>0</v>
      </c>
      <c r="I59" s="111">
        <f t="shared" si="21"/>
        <v>47.82</v>
      </c>
      <c r="J59" s="21">
        <f t="shared" si="37"/>
        <v>4782</v>
      </c>
      <c r="K59" s="22">
        <f t="shared" si="22"/>
        <v>0</v>
      </c>
      <c r="L59" s="22">
        <f t="shared" si="38"/>
        <v>4782</v>
      </c>
      <c r="M59" s="22">
        <f t="shared" si="40"/>
        <v>167.37</v>
      </c>
      <c r="N59" s="22">
        <f t="shared" si="41"/>
        <v>23.91</v>
      </c>
      <c r="O59" s="22">
        <f t="shared" si="42"/>
        <v>75</v>
      </c>
      <c r="P59" s="22" t="e">
        <f>+IF(Datos!#REF!=Listas!$AB$2,Listas!$AC$2,Listas!$AC$3)</f>
        <v>#REF!</v>
      </c>
      <c r="Q59" s="22" t="e">
        <f t="shared" si="5"/>
        <v>#REF!</v>
      </c>
      <c r="R59" s="22" t="e">
        <f t="shared" si="43"/>
        <v>#REF!</v>
      </c>
      <c r="S59" s="23" t="e">
        <f t="shared" si="7"/>
        <v>#REF!</v>
      </c>
      <c r="T59" s="21">
        <f t="shared" si="44"/>
        <v>5260.2</v>
      </c>
      <c r="U59" s="22">
        <f t="shared" si="45"/>
        <v>0</v>
      </c>
      <c r="V59" s="22">
        <f t="shared" si="25"/>
        <v>5260.2</v>
      </c>
      <c r="W59" s="22">
        <f t="shared" si="46"/>
        <v>184.107</v>
      </c>
      <c r="X59" s="22">
        <f t="shared" si="47"/>
        <v>26.300999999999998</v>
      </c>
      <c r="Y59" s="22">
        <f t="shared" si="48"/>
        <v>82</v>
      </c>
      <c r="Z59" s="22" t="e">
        <f>+IF(Datos!#REF!=Listas!$AB$2,Listas!$AC$2,Listas!$AC$3)</f>
        <v>#REF!</v>
      </c>
      <c r="AA59" s="22" t="e">
        <f t="shared" si="28"/>
        <v>#REF!</v>
      </c>
      <c r="AB59" s="22" t="e">
        <f t="shared" si="49"/>
        <v>#REF!</v>
      </c>
      <c r="AC59" s="23" t="e">
        <f t="shared" si="29"/>
        <v>#REF!</v>
      </c>
      <c r="AD59" s="21">
        <f t="shared" si="50"/>
        <v>438.34999999999997</v>
      </c>
      <c r="AE59" s="22">
        <f t="shared" si="50"/>
        <v>0</v>
      </c>
      <c r="AF59" s="22">
        <f t="shared" si="50"/>
        <v>438.34999999999997</v>
      </c>
      <c r="AG59" s="22">
        <f t="shared" si="50"/>
        <v>15.34225</v>
      </c>
      <c r="AH59" s="22">
        <f t="shared" si="50"/>
        <v>2.1917499999999999</v>
      </c>
      <c r="AI59" s="22">
        <f t="shared" si="50"/>
        <v>6.833333333333333</v>
      </c>
      <c r="AJ59" s="22" t="e">
        <f t="shared" si="51"/>
        <v>#REF!</v>
      </c>
      <c r="AK59" s="22" t="e">
        <f t="shared" si="51"/>
        <v>#REF!</v>
      </c>
      <c r="AL59" s="23" t="e">
        <f t="shared" si="51"/>
        <v>#REF!</v>
      </c>
      <c r="AM59" s="21">
        <f t="shared" si="52"/>
        <v>876.69999999999993</v>
      </c>
      <c r="AN59" s="22">
        <f t="shared" si="52"/>
        <v>0</v>
      </c>
      <c r="AO59" s="22">
        <f t="shared" si="52"/>
        <v>876.69999999999993</v>
      </c>
      <c r="AP59" s="22">
        <f t="shared" si="52"/>
        <v>30.6845</v>
      </c>
      <c r="AQ59" s="22">
        <f t="shared" si="52"/>
        <v>4.3834999999999997</v>
      </c>
      <c r="AR59" s="22">
        <f t="shared" si="52"/>
        <v>13.666666666666666</v>
      </c>
      <c r="AS59" s="22" t="e">
        <f t="shared" si="53"/>
        <v>#REF!</v>
      </c>
      <c r="AT59" s="22" t="e">
        <f t="shared" si="53"/>
        <v>#REF!</v>
      </c>
      <c r="AU59" s="23" t="e">
        <f t="shared" si="53"/>
        <v>#REF!</v>
      </c>
      <c r="AV59" s="21">
        <f t="shared" si="54"/>
        <v>1753.3999999999999</v>
      </c>
      <c r="AW59" s="22">
        <f t="shared" si="54"/>
        <v>0</v>
      </c>
      <c r="AX59" s="22">
        <f t="shared" si="54"/>
        <v>1753.3999999999999</v>
      </c>
      <c r="AY59" s="22">
        <f t="shared" si="54"/>
        <v>61.369</v>
      </c>
      <c r="AZ59" s="22">
        <f t="shared" si="54"/>
        <v>8.7669999999999995</v>
      </c>
      <c r="BA59" s="16">
        <f t="shared" si="54"/>
        <v>27.333333333333332</v>
      </c>
      <c r="BB59" s="16" t="e">
        <f t="shared" si="55"/>
        <v>#REF!</v>
      </c>
      <c r="BC59" s="16" t="e">
        <f t="shared" si="55"/>
        <v>#REF!</v>
      </c>
      <c r="BD59" s="118" t="e">
        <f t="shared" si="55"/>
        <v>#REF!</v>
      </c>
      <c r="BE59" s="99">
        <f t="shared" si="63"/>
        <v>4997.1899999999996</v>
      </c>
      <c r="BF59" s="16">
        <f t="shared" si="56"/>
        <v>0</v>
      </c>
      <c r="BG59" s="16">
        <f t="shared" si="32"/>
        <v>4997.1899999999996</v>
      </c>
      <c r="BH59" s="16">
        <f t="shared" si="57"/>
        <v>174.90164999999999</v>
      </c>
      <c r="BI59" s="16">
        <f t="shared" si="58"/>
        <v>24.985949999999999</v>
      </c>
      <c r="BJ59" s="16">
        <f t="shared" si="59"/>
        <v>77.900000000000006</v>
      </c>
      <c r="BK59" s="16" t="e">
        <f>+IF(Datos!#REF!=Listas!$AB$2,Listas!$AC$2,Listas!$AC$3)</f>
        <v>#REF!</v>
      </c>
      <c r="BL59" s="16" t="e">
        <f t="shared" si="35"/>
        <v>#REF!</v>
      </c>
      <c r="BM59" s="16" t="e">
        <f t="shared" si="60"/>
        <v>#REF!</v>
      </c>
      <c r="BN59" s="100" t="e">
        <f t="shared" si="36"/>
        <v>#REF!</v>
      </c>
    </row>
    <row r="60" spans="2:66" x14ac:dyDescent="0.25">
      <c r="B60" s="99">
        <f xml:space="preserve"> IF(C59&lt;&gt;"", IF( (C59+1)&gt;EDADMAX, "",CalculosLB!B59+1 ),"")</f>
        <v>43</v>
      </c>
      <c r="C60" s="16">
        <f t="shared" si="61"/>
        <v>74</v>
      </c>
      <c r="D60" s="16">
        <f t="shared" si="62"/>
        <v>71</v>
      </c>
      <c r="E60" s="18">
        <f t="shared" si="39"/>
        <v>20</v>
      </c>
      <c r="F60" s="16">
        <f>IF($B60="","",IF($C$6=1,VLOOKUP(IF(D60&gt;MAX(TablasLB!$A$4:$A$62),MAX(TablasLB!$A$4:$A$62),D60),datosMasculinoLB,$C$12+$C$6+VLOOKUP(E60,columnaTermino,2,FALSE),FALSE),VLOOKUP(IF(D60&gt;MAX(TablasLB!$B$4:$B$62),MAX(TablasLB!$B$4:$B$62),D60),datosFemeninoLB,$C$12+$C$6+VLOOKUP(E60,columnaTermino,2,FALSE),FALSE)))</f>
        <v>47.82</v>
      </c>
      <c r="G60" s="19">
        <f>IF($B60="","",IF(OR(E60=20,E60=30),IF($C$6=1,VLOOKUP(IF(D60&gt;MAX(TablasLB!$A$4:$A$62),MAX(TablasLB!$A$4:$A$62),D60),datosMasculinoLB,$C$12+$C$6+$C$10+VLOOKUP(E60,columnaTermino,2,FALSE),FALSE),VLOOKUP(IF(D60&gt;MAX(TablasLB!$B$4:$B$62),MAX(TablasLB!$B$4:$B$62),D60),datosFemeninoLB,$C$12+$C$6+$C$10+VLOOKUP(E60,columnaTermino,2,FALSE),FALSE)),F60))</f>
        <v>47.82</v>
      </c>
      <c r="H60" s="16">
        <f t="shared" si="20"/>
        <v>0</v>
      </c>
      <c r="I60" s="111">
        <f t="shared" si="21"/>
        <v>47.82</v>
      </c>
      <c r="J60" s="21">
        <f t="shared" si="37"/>
        <v>4782</v>
      </c>
      <c r="K60" s="22">
        <f t="shared" si="22"/>
        <v>0</v>
      </c>
      <c r="L60" s="22">
        <f t="shared" si="38"/>
        <v>4782</v>
      </c>
      <c r="M60" s="22">
        <f t="shared" si="40"/>
        <v>167.37</v>
      </c>
      <c r="N60" s="22">
        <f t="shared" si="41"/>
        <v>23.91</v>
      </c>
      <c r="O60" s="22">
        <f t="shared" si="42"/>
        <v>75</v>
      </c>
      <c r="P60" s="22" t="e">
        <f>+IF(Datos!#REF!=Listas!$AB$2,Listas!$AC$2,Listas!$AC$3)</f>
        <v>#REF!</v>
      </c>
      <c r="Q60" s="22" t="e">
        <f t="shared" si="5"/>
        <v>#REF!</v>
      </c>
      <c r="R60" s="22" t="e">
        <f t="shared" si="43"/>
        <v>#REF!</v>
      </c>
      <c r="S60" s="23" t="e">
        <f t="shared" si="7"/>
        <v>#REF!</v>
      </c>
      <c r="T60" s="21">
        <f t="shared" si="44"/>
        <v>5260.2</v>
      </c>
      <c r="U60" s="22">
        <f t="shared" si="45"/>
        <v>0</v>
      </c>
      <c r="V60" s="22">
        <f t="shared" si="25"/>
        <v>5260.2</v>
      </c>
      <c r="W60" s="22">
        <f t="shared" si="46"/>
        <v>184.107</v>
      </c>
      <c r="X60" s="22">
        <f t="shared" si="47"/>
        <v>26.300999999999998</v>
      </c>
      <c r="Y60" s="22">
        <f t="shared" si="48"/>
        <v>82</v>
      </c>
      <c r="Z60" s="22" t="e">
        <f>+IF(Datos!#REF!=Listas!$AB$2,Listas!$AC$2,Listas!$AC$3)</f>
        <v>#REF!</v>
      </c>
      <c r="AA60" s="22" t="e">
        <f t="shared" si="28"/>
        <v>#REF!</v>
      </c>
      <c r="AB60" s="22" t="e">
        <f t="shared" si="49"/>
        <v>#REF!</v>
      </c>
      <c r="AC60" s="23" t="e">
        <f t="shared" si="29"/>
        <v>#REF!</v>
      </c>
      <c r="AD60" s="21">
        <f t="shared" si="50"/>
        <v>438.34999999999997</v>
      </c>
      <c r="AE60" s="22">
        <f t="shared" si="50"/>
        <v>0</v>
      </c>
      <c r="AF60" s="22">
        <f t="shared" si="50"/>
        <v>438.34999999999997</v>
      </c>
      <c r="AG60" s="22">
        <f t="shared" si="50"/>
        <v>15.34225</v>
      </c>
      <c r="AH60" s="22">
        <f t="shared" si="50"/>
        <v>2.1917499999999999</v>
      </c>
      <c r="AI60" s="22">
        <f t="shared" si="50"/>
        <v>6.833333333333333</v>
      </c>
      <c r="AJ60" s="22" t="e">
        <f t="shared" si="51"/>
        <v>#REF!</v>
      </c>
      <c r="AK60" s="22" t="e">
        <f t="shared" si="51"/>
        <v>#REF!</v>
      </c>
      <c r="AL60" s="23" t="e">
        <f t="shared" si="51"/>
        <v>#REF!</v>
      </c>
      <c r="AM60" s="21">
        <f t="shared" si="52"/>
        <v>876.69999999999993</v>
      </c>
      <c r="AN60" s="22">
        <f t="shared" si="52"/>
        <v>0</v>
      </c>
      <c r="AO60" s="22">
        <f t="shared" si="52"/>
        <v>876.69999999999993</v>
      </c>
      <c r="AP60" s="22">
        <f t="shared" si="52"/>
        <v>30.6845</v>
      </c>
      <c r="AQ60" s="22">
        <f t="shared" si="52"/>
        <v>4.3834999999999997</v>
      </c>
      <c r="AR60" s="22">
        <f t="shared" si="52"/>
        <v>13.666666666666666</v>
      </c>
      <c r="AS60" s="22" t="e">
        <f t="shared" si="53"/>
        <v>#REF!</v>
      </c>
      <c r="AT60" s="22" t="e">
        <f t="shared" si="53"/>
        <v>#REF!</v>
      </c>
      <c r="AU60" s="23" t="e">
        <f t="shared" si="53"/>
        <v>#REF!</v>
      </c>
      <c r="AV60" s="21">
        <f t="shared" si="54"/>
        <v>1753.3999999999999</v>
      </c>
      <c r="AW60" s="22">
        <f t="shared" si="54"/>
        <v>0</v>
      </c>
      <c r="AX60" s="22">
        <f t="shared" si="54"/>
        <v>1753.3999999999999</v>
      </c>
      <c r="AY60" s="22">
        <f t="shared" si="54"/>
        <v>61.369</v>
      </c>
      <c r="AZ60" s="22">
        <f t="shared" si="54"/>
        <v>8.7669999999999995</v>
      </c>
      <c r="BA60" s="16">
        <f t="shared" si="54"/>
        <v>27.333333333333332</v>
      </c>
      <c r="BB60" s="16" t="e">
        <f t="shared" si="55"/>
        <v>#REF!</v>
      </c>
      <c r="BC60" s="16" t="e">
        <f t="shared" si="55"/>
        <v>#REF!</v>
      </c>
      <c r="BD60" s="118" t="e">
        <f t="shared" si="55"/>
        <v>#REF!</v>
      </c>
      <c r="BE60" s="99">
        <f t="shared" si="63"/>
        <v>4997.1899999999996</v>
      </c>
      <c r="BF60" s="16">
        <f t="shared" si="56"/>
        <v>0</v>
      </c>
      <c r="BG60" s="16">
        <f t="shared" si="32"/>
        <v>4997.1899999999996</v>
      </c>
      <c r="BH60" s="16">
        <f t="shared" si="57"/>
        <v>174.90164999999999</v>
      </c>
      <c r="BI60" s="16">
        <f t="shared" si="58"/>
        <v>24.985949999999999</v>
      </c>
      <c r="BJ60" s="16">
        <f t="shared" si="59"/>
        <v>77.900000000000006</v>
      </c>
      <c r="BK60" s="16" t="e">
        <f>+IF(Datos!#REF!=Listas!$AB$2,Listas!$AC$2,Listas!$AC$3)</f>
        <v>#REF!</v>
      </c>
      <c r="BL60" s="16" t="e">
        <f t="shared" si="35"/>
        <v>#REF!</v>
      </c>
      <c r="BM60" s="16" t="e">
        <f t="shared" si="60"/>
        <v>#REF!</v>
      </c>
      <c r="BN60" s="100" t="e">
        <f t="shared" si="36"/>
        <v>#REF!</v>
      </c>
    </row>
    <row r="61" spans="2:66" x14ac:dyDescent="0.25">
      <c r="B61" s="99">
        <f xml:space="preserve"> IF(C60&lt;&gt;"", IF( (C60+1)&gt;EDADMAX, "",CalculosLB!B60+1 ),"")</f>
        <v>44</v>
      </c>
      <c r="C61" s="16">
        <f t="shared" si="61"/>
        <v>75</v>
      </c>
      <c r="D61" s="16">
        <f t="shared" si="62"/>
        <v>71</v>
      </c>
      <c r="E61" s="18">
        <f t="shared" si="39"/>
        <v>20</v>
      </c>
      <c r="F61" s="16">
        <f>IF($B61="","",IF($C$6=1,VLOOKUP(IF(D61&gt;MAX(TablasLB!$A$4:$A$62),MAX(TablasLB!$A$4:$A$62),D61),datosMasculinoLB,$C$12+$C$6+VLOOKUP(E61,columnaTermino,2,FALSE),FALSE),VLOOKUP(IF(D61&gt;MAX(TablasLB!$B$4:$B$62),MAX(TablasLB!$B$4:$B$62),D61),datosFemeninoLB,$C$12+$C$6+VLOOKUP(E61,columnaTermino,2,FALSE),FALSE)))</f>
        <v>47.82</v>
      </c>
      <c r="G61" s="19">
        <f>IF($B61="","",IF(OR(E61=20,E61=30),IF($C$6=1,VLOOKUP(IF(D61&gt;MAX(TablasLB!$A$4:$A$62),MAX(TablasLB!$A$4:$A$62),D61),datosMasculinoLB,$C$12+$C$6+$C$10+VLOOKUP(E61,columnaTermino,2,FALSE),FALSE),VLOOKUP(IF(D61&gt;MAX(TablasLB!$B$4:$B$62),MAX(TablasLB!$B$4:$B$62),D61),datosFemeninoLB,$C$12+$C$6+$C$10+VLOOKUP(E61,columnaTermino,2,FALSE),FALSE)),F61))</f>
        <v>47.82</v>
      </c>
      <c r="H61" s="16">
        <f t="shared" si="20"/>
        <v>0</v>
      </c>
      <c r="I61" s="111">
        <f t="shared" si="21"/>
        <v>47.82</v>
      </c>
      <c r="J61" s="21">
        <f t="shared" si="37"/>
        <v>4782</v>
      </c>
      <c r="K61" s="22">
        <f t="shared" si="22"/>
        <v>0</v>
      </c>
      <c r="L61" s="22">
        <f t="shared" si="38"/>
        <v>4782</v>
      </c>
      <c r="M61" s="22">
        <f t="shared" si="40"/>
        <v>167.37</v>
      </c>
      <c r="N61" s="22">
        <f t="shared" si="41"/>
        <v>23.91</v>
      </c>
      <c r="O61" s="22">
        <f t="shared" si="42"/>
        <v>75</v>
      </c>
      <c r="P61" s="22" t="e">
        <f>+IF(Datos!#REF!=Listas!$AB$2,Listas!$AC$2,Listas!$AC$3)</f>
        <v>#REF!</v>
      </c>
      <c r="Q61" s="22" t="e">
        <f t="shared" si="5"/>
        <v>#REF!</v>
      </c>
      <c r="R61" s="22" t="e">
        <f t="shared" si="43"/>
        <v>#REF!</v>
      </c>
      <c r="S61" s="23" t="e">
        <f t="shared" si="7"/>
        <v>#REF!</v>
      </c>
      <c r="T61" s="21">
        <f t="shared" si="44"/>
        <v>5260.2</v>
      </c>
      <c r="U61" s="22">
        <f t="shared" si="45"/>
        <v>0</v>
      </c>
      <c r="V61" s="22">
        <f t="shared" si="25"/>
        <v>5260.2</v>
      </c>
      <c r="W61" s="22">
        <f t="shared" si="46"/>
        <v>184.107</v>
      </c>
      <c r="X61" s="22">
        <f t="shared" si="47"/>
        <v>26.300999999999998</v>
      </c>
      <c r="Y61" s="22">
        <f t="shared" si="48"/>
        <v>82</v>
      </c>
      <c r="Z61" s="22" t="e">
        <f>+IF(Datos!#REF!=Listas!$AB$2,Listas!$AC$2,Listas!$AC$3)</f>
        <v>#REF!</v>
      </c>
      <c r="AA61" s="22" t="e">
        <f t="shared" si="28"/>
        <v>#REF!</v>
      </c>
      <c r="AB61" s="22" t="e">
        <f t="shared" si="49"/>
        <v>#REF!</v>
      </c>
      <c r="AC61" s="23" t="e">
        <f t="shared" si="29"/>
        <v>#REF!</v>
      </c>
      <c r="AD61" s="21">
        <f t="shared" si="50"/>
        <v>438.34999999999997</v>
      </c>
      <c r="AE61" s="22">
        <f t="shared" si="50"/>
        <v>0</v>
      </c>
      <c r="AF61" s="22">
        <f t="shared" si="50"/>
        <v>438.34999999999997</v>
      </c>
      <c r="AG61" s="22">
        <f t="shared" si="50"/>
        <v>15.34225</v>
      </c>
      <c r="AH61" s="22">
        <f t="shared" si="50"/>
        <v>2.1917499999999999</v>
      </c>
      <c r="AI61" s="22">
        <f t="shared" si="50"/>
        <v>6.833333333333333</v>
      </c>
      <c r="AJ61" s="22" t="e">
        <f t="shared" si="51"/>
        <v>#REF!</v>
      </c>
      <c r="AK61" s="22" t="e">
        <f t="shared" si="51"/>
        <v>#REF!</v>
      </c>
      <c r="AL61" s="23" t="e">
        <f t="shared" si="51"/>
        <v>#REF!</v>
      </c>
      <c r="AM61" s="21">
        <f t="shared" si="52"/>
        <v>876.69999999999993</v>
      </c>
      <c r="AN61" s="22">
        <f t="shared" si="52"/>
        <v>0</v>
      </c>
      <c r="AO61" s="22">
        <f t="shared" si="52"/>
        <v>876.69999999999993</v>
      </c>
      <c r="AP61" s="22">
        <f t="shared" si="52"/>
        <v>30.6845</v>
      </c>
      <c r="AQ61" s="22">
        <f t="shared" si="52"/>
        <v>4.3834999999999997</v>
      </c>
      <c r="AR61" s="22">
        <f t="shared" si="52"/>
        <v>13.666666666666666</v>
      </c>
      <c r="AS61" s="22" t="e">
        <f t="shared" si="53"/>
        <v>#REF!</v>
      </c>
      <c r="AT61" s="22" t="e">
        <f t="shared" si="53"/>
        <v>#REF!</v>
      </c>
      <c r="AU61" s="23" t="e">
        <f t="shared" si="53"/>
        <v>#REF!</v>
      </c>
      <c r="AV61" s="21">
        <f t="shared" si="54"/>
        <v>1753.3999999999999</v>
      </c>
      <c r="AW61" s="22">
        <f t="shared" si="54"/>
        <v>0</v>
      </c>
      <c r="AX61" s="22">
        <f t="shared" si="54"/>
        <v>1753.3999999999999</v>
      </c>
      <c r="AY61" s="22">
        <f t="shared" si="54"/>
        <v>61.369</v>
      </c>
      <c r="AZ61" s="22">
        <f t="shared" si="54"/>
        <v>8.7669999999999995</v>
      </c>
      <c r="BA61" s="16">
        <f t="shared" si="54"/>
        <v>27.333333333333332</v>
      </c>
      <c r="BB61" s="16" t="e">
        <f t="shared" si="55"/>
        <v>#REF!</v>
      </c>
      <c r="BC61" s="16" t="e">
        <f t="shared" si="55"/>
        <v>#REF!</v>
      </c>
      <c r="BD61" s="118" t="e">
        <f t="shared" si="55"/>
        <v>#REF!</v>
      </c>
      <c r="BE61" s="99">
        <f t="shared" si="63"/>
        <v>4997.1899999999996</v>
      </c>
      <c r="BF61" s="16">
        <f t="shared" si="56"/>
        <v>0</v>
      </c>
      <c r="BG61" s="16">
        <f t="shared" si="32"/>
        <v>4997.1899999999996</v>
      </c>
      <c r="BH61" s="16">
        <f t="shared" si="57"/>
        <v>174.90164999999999</v>
      </c>
      <c r="BI61" s="16">
        <f t="shared" si="58"/>
        <v>24.985949999999999</v>
      </c>
      <c r="BJ61" s="16">
        <f t="shared" si="59"/>
        <v>77.900000000000006</v>
      </c>
      <c r="BK61" s="16" t="e">
        <f>+IF(Datos!#REF!=Listas!$AB$2,Listas!$AC$2,Listas!$AC$3)</f>
        <v>#REF!</v>
      </c>
      <c r="BL61" s="16" t="e">
        <f t="shared" si="35"/>
        <v>#REF!</v>
      </c>
      <c r="BM61" s="16" t="e">
        <f t="shared" si="60"/>
        <v>#REF!</v>
      </c>
      <c r="BN61" s="100" t="e">
        <f t="shared" si="36"/>
        <v>#REF!</v>
      </c>
    </row>
    <row r="62" spans="2:66" x14ac:dyDescent="0.25">
      <c r="B62" s="99">
        <f xml:space="preserve"> IF(C61&lt;&gt;"", IF( (C61+1)&gt;EDADMAX, "",CalculosLB!B61+1 ),"")</f>
        <v>45</v>
      </c>
      <c r="C62" s="16">
        <f t="shared" si="61"/>
        <v>76</v>
      </c>
      <c r="D62" s="16">
        <f t="shared" si="62"/>
        <v>71</v>
      </c>
      <c r="E62" s="18">
        <f t="shared" si="39"/>
        <v>20</v>
      </c>
      <c r="F62" s="16">
        <f>IF($B62="","",IF($C$6=1,VLOOKUP(IF(D62&gt;MAX(TablasLB!$A$4:$A$62),MAX(TablasLB!$A$4:$A$62),D62),datosMasculinoLB,$C$12+$C$6+VLOOKUP(E62,columnaTermino,2,FALSE),FALSE),VLOOKUP(IF(D62&gt;MAX(TablasLB!$B$4:$B$62),MAX(TablasLB!$B$4:$B$62),D62),datosFemeninoLB,$C$12+$C$6+VLOOKUP(E62,columnaTermino,2,FALSE),FALSE)))</f>
        <v>47.82</v>
      </c>
      <c r="G62" s="19">
        <f>IF($B62="","",IF(OR(E62=20,E62=30),IF($C$6=1,VLOOKUP(IF(D62&gt;MAX(TablasLB!$A$4:$A$62),MAX(TablasLB!$A$4:$A$62),D62),datosMasculinoLB,$C$12+$C$6+$C$10+VLOOKUP(E62,columnaTermino,2,FALSE),FALSE),VLOOKUP(IF(D62&gt;MAX(TablasLB!$B$4:$B$62),MAX(TablasLB!$B$4:$B$62),D62),datosFemeninoLB,$C$12+$C$6+$C$10+VLOOKUP(E62,columnaTermino,2,FALSE),FALSE)),F62))</f>
        <v>47.82</v>
      </c>
      <c r="H62" s="16">
        <f t="shared" si="20"/>
        <v>0</v>
      </c>
      <c r="I62" s="111">
        <f t="shared" si="21"/>
        <v>47.82</v>
      </c>
      <c r="J62" s="21">
        <f t="shared" si="37"/>
        <v>4782</v>
      </c>
      <c r="K62" s="22">
        <f t="shared" si="22"/>
        <v>0</v>
      </c>
      <c r="L62" s="22">
        <f t="shared" si="38"/>
        <v>4782</v>
      </c>
      <c r="M62" s="22">
        <f t="shared" si="40"/>
        <v>167.37</v>
      </c>
      <c r="N62" s="22">
        <f t="shared" si="41"/>
        <v>23.91</v>
      </c>
      <c r="O62" s="22">
        <f t="shared" si="42"/>
        <v>75</v>
      </c>
      <c r="P62" s="22" t="e">
        <f>+IF(Datos!#REF!=Listas!$AB$2,Listas!$AC$2,Listas!$AC$3)</f>
        <v>#REF!</v>
      </c>
      <c r="Q62" s="22" t="e">
        <f t="shared" si="5"/>
        <v>#REF!</v>
      </c>
      <c r="R62" s="22" t="e">
        <f t="shared" si="43"/>
        <v>#REF!</v>
      </c>
      <c r="S62" s="23" t="e">
        <f t="shared" si="7"/>
        <v>#REF!</v>
      </c>
      <c r="T62" s="21">
        <f t="shared" si="44"/>
        <v>5260.2</v>
      </c>
      <c r="U62" s="22">
        <f t="shared" si="45"/>
        <v>0</v>
      </c>
      <c r="V62" s="22">
        <f t="shared" si="25"/>
        <v>5260.2</v>
      </c>
      <c r="W62" s="22">
        <f t="shared" si="46"/>
        <v>184.107</v>
      </c>
      <c r="X62" s="22">
        <f t="shared" si="47"/>
        <v>26.300999999999998</v>
      </c>
      <c r="Y62" s="22">
        <f t="shared" si="48"/>
        <v>82</v>
      </c>
      <c r="Z62" s="22" t="e">
        <f>+IF(Datos!#REF!=Listas!$AB$2,Listas!$AC$2,Listas!$AC$3)</f>
        <v>#REF!</v>
      </c>
      <c r="AA62" s="22" t="e">
        <f t="shared" si="28"/>
        <v>#REF!</v>
      </c>
      <c r="AB62" s="22" t="e">
        <f t="shared" si="49"/>
        <v>#REF!</v>
      </c>
      <c r="AC62" s="23" t="e">
        <f t="shared" si="29"/>
        <v>#REF!</v>
      </c>
      <c r="AD62" s="21">
        <f t="shared" si="50"/>
        <v>438.34999999999997</v>
      </c>
      <c r="AE62" s="22">
        <f t="shared" si="50"/>
        <v>0</v>
      </c>
      <c r="AF62" s="22">
        <f t="shared" si="50"/>
        <v>438.34999999999997</v>
      </c>
      <c r="AG62" s="22">
        <f t="shared" si="50"/>
        <v>15.34225</v>
      </c>
      <c r="AH62" s="22">
        <f t="shared" si="50"/>
        <v>2.1917499999999999</v>
      </c>
      <c r="AI62" s="22">
        <f t="shared" si="50"/>
        <v>6.833333333333333</v>
      </c>
      <c r="AJ62" s="22" t="e">
        <f t="shared" si="51"/>
        <v>#REF!</v>
      </c>
      <c r="AK62" s="22" t="e">
        <f t="shared" si="51"/>
        <v>#REF!</v>
      </c>
      <c r="AL62" s="23" t="e">
        <f t="shared" si="51"/>
        <v>#REF!</v>
      </c>
      <c r="AM62" s="21">
        <f t="shared" si="52"/>
        <v>876.69999999999993</v>
      </c>
      <c r="AN62" s="22">
        <f t="shared" si="52"/>
        <v>0</v>
      </c>
      <c r="AO62" s="22">
        <f t="shared" si="52"/>
        <v>876.69999999999993</v>
      </c>
      <c r="AP62" s="22">
        <f t="shared" si="52"/>
        <v>30.6845</v>
      </c>
      <c r="AQ62" s="22">
        <f t="shared" si="52"/>
        <v>4.3834999999999997</v>
      </c>
      <c r="AR62" s="22">
        <f t="shared" si="52"/>
        <v>13.666666666666666</v>
      </c>
      <c r="AS62" s="22" t="e">
        <f t="shared" si="53"/>
        <v>#REF!</v>
      </c>
      <c r="AT62" s="22" t="e">
        <f t="shared" si="53"/>
        <v>#REF!</v>
      </c>
      <c r="AU62" s="23" t="e">
        <f t="shared" si="53"/>
        <v>#REF!</v>
      </c>
      <c r="AV62" s="21">
        <f t="shared" si="54"/>
        <v>1753.3999999999999</v>
      </c>
      <c r="AW62" s="22">
        <f t="shared" si="54"/>
        <v>0</v>
      </c>
      <c r="AX62" s="22">
        <f t="shared" si="54"/>
        <v>1753.3999999999999</v>
      </c>
      <c r="AY62" s="22">
        <f t="shared" si="54"/>
        <v>61.369</v>
      </c>
      <c r="AZ62" s="22">
        <f t="shared" si="54"/>
        <v>8.7669999999999995</v>
      </c>
      <c r="BA62" s="16">
        <f t="shared" si="54"/>
        <v>27.333333333333332</v>
      </c>
      <c r="BB62" s="16" t="e">
        <f t="shared" si="55"/>
        <v>#REF!</v>
      </c>
      <c r="BC62" s="16" t="e">
        <f t="shared" si="55"/>
        <v>#REF!</v>
      </c>
      <c r="BD62" s="118" t="e">
        <f t="shared" si="55"/>
        <v>#REF!</v>
      </c>
      <c r="BE62" s="99">
        <f t="shared" si="63"/>
        <v>4997.1899999999996</v>
      </c>
      <c r="BF62" s="16">
        <f t="shared" si="56"/>
        <v>0</v>
      </c>
      <c r="BG62" s="16">
        <f t="shared" si="32"/>
        <v>4997.1899999999996</v>
      </c>
      <c r="BH62" s="16">
        <f t="shared" si="57"/>
        <v>174.90164999999999</v>
      </c>
      <c r="BI62" s="16">
        <f t="shared" si="58"/>
        <v>24.985949999999999</v>
      </c>
      <c r="BJ62" s="16">
        <f t="shared" si="59"/>
        <v>77.900000000000006</v>
      </c>
      <c r="BK62" s="16" t="e">
        <f>+IF(Datos!#REF!=Listas!$AB$2,Listas!$AC$2,Listas!$AC$3)</f>
        <v>#REF!</v>
      </c>
      <c r="BL62" s="16" t="e">
        <f t="shared" si="35"/>
        <v>#REF!</v>
      </c>
      <c r="BM62" s="16" t="e">
        <f t="shared" si="60"/>
        <v>#REF!</v>
      </c>
      <c r="BN62" s="100" t="e">
        <f t="shared" si="36"/>
        <v>#REF!</v>
      </c>
    </row>
    <row r="63" spans="2:66" x14ac:dyDescent="0.25">
      <c r="B63" s="99">
        <f xml:space="preserve"> IF(C62&lt;&gt;"", IF( (C62+1)&gt;EDADMAX, "",CalculosLB!B62+1 ),"")</f>
        <v>46</v>
      </c>
      <c r="C63" s="16">
        <f t="shared" si="61"/>
        <v>77</v>
      </c>
      <c r="D63" s="16">
        <f t="shared" si="62"/>
        <v>71</v>
      </c>
      <c r="E63" s="18">
        <f t="shared" si="39"/>
        <v>20</v>
      </c>
      <c r="F63" s="16">
        <f>IF($B63="","",IF($C$6=1,VLOOKUP(IF(D63&gt;MAX(TablasLB!$A$4:$A$62),MAX(TablasLB!$A$4:$A$62),D63),datosMasculinoLB,$C$12+$C$6+VLOOKUP(E63,columnaTermino,2,FALSE),FALSE),VLOOKUP(IF(D63&gt;MAX(TablasLB!$B$4:$B$62),MAX(TablasLB!$B$4:$B$62),D63),datosFemeninoLB,$C$12+$C$6+VLOOKUP(E63,columnaTermino,2,FALSE),FALSE)))</f>
        <v>47.82</v>
      </c>
      <c r="G63" s="19">
        <f>IF($B63="","",IF(OR(E63=20,E63=30),IF($C$6=1,VLOOKUP(IF(D63&gt;MAX(TablasLB!$A$4:$A$62),MAX(TablasLB!$A$4:$A$62),D63),datosMasculinoLB,$C$12+$C$6+$C$10+VLOOKUP(E63,columnaTermino,2,FALSE),FALSE),VLOOKUP(IF(D63&gt;MAX(TablasLB!$B$4:$B$62),MAX(TablasLB!$B$4:$B$62),D63),datosFemeninoLB,$C$12+$C$6+$C$10+VLOOKUP(E63,columnaTermino,2,FALSE),FALSE)),F63))</f>
        <v>47.82</v>
      </c>
      <c r="H63" s="16">
        <f t="shared" si="20"/>
        <v>0</v>
      </c>
      <c r="I63" s="111">
        <f t="shared" si="21"/>
        <v>47.82</v>
      </c>
      <c r="J63" s="21">
        <f t="shared" si="37"/>
        <v>4782</v>
      </c>
      <c r="K63" s="22">
        <f t="shared" si="22"/>
        <v>0</v>
      </c>
      <c r="L63" s="22">
        <f t="shared" si="38"/>
        <v>4782</v>
      </c>
      <c r="M63" s="22">
        <f t="shared" si="40"/>
        <v>167.37</v>
      </c>
      <c r="N63" s="22">
        <f t="shared" si="41"/>
        <v>23.91</v>
      </c>
      <c r="O63" s="22">
        <f t="shared" si="42"/>
        <v>75</v>
      </c>
      <c r="P63" s="22" t="e">
        <f>+IF(Datos!#REF!=Listas!$AB$2,Listas!$AC$2,Listas!$AC$3)</f>
        <v>#REF!</v>
      </c>
      <c r="Q63" s="22" t="e">
        <f t="shared" si="5"/>
        <v>#REF!</v>
      </c>
      <c r="R63" s="22" t="e">
        <f t="shared" si="43"/>
        <v>#REF!</v>
      </c>
      <c r="S63" s="23" t="e">
        <f t="shared" si="7"/>
        <v>#REF!</v>
      </c>
      <c r="T63" s="21">
        <f t="shared" si="44"/>
        <v>5260.2</v>
      </c>
      <c r="U63" s="22">
        <f t="shared" si="45"/>
        <v>0</v>
      </c>
      <c r="V63" s="22">
        <f t="shared" si="25"/>
        <v>5260.2</v>
      </c>
      <c r="W63" s="22">
        <f t="shared" si="46"/>
        <v>184.107</v>
      </c>
      <c r="X63" s="22">
        <f t="shared" si="47"/>
        <v>26.300999999999998</v>
      </c>
      <c r="Y63" s="22">
        <f t="shared" si="48"/>
        <v>82</v>
      </c>
      <c r="Z63" s="22" t="e">
        <f>+IF(Datos!#REF!=Listas!$AB$2,Listas!$AC$2,Listas!$AC$3)</f>
        <v>#REF!</v>
      </c>
      <c r="AA63" s="22" t="e">
        <f t="shared" si="28"/>
        <v>#REF!</v>
      </c>
      <c r="AB63" s="22" t="e">
        <f t="shared" si="49"/>
        <v>#REF!</v>
      </c>
      <c r="AC63" s="23" t="e">
        <f t="shared" si="29"/>
        <v>#REF!</v>
      </c>
      <c r="AD63" s="21">
        <f t="shared" si="50"/>
        <v>438.34999999999997</v>
      </c>
      <c r="AE63" s="22">
        <f t="shared" si="50"/>
        <v>0</v>
      </c>
      <c r="AF63" s="22">
        <f t="shared" si="50"/>
        <v>438.34999999999997</v>
      </c>
      <c r="AG63" s="22">
        <f t="shared" si="50"/>
        <v>15.34225</v>
      </c>
      <c r="AH63" s="22">
        <f t="shared" si="50"/>
        <v>2.1917499999999999</v>
      </c>
      <c r="AI63" s="22">
        <f t="shared" si="50"/>
        <v>6.833333333333333</v>
      </c>
      <c r="AJ63" s="22" t="e">
        <f t="shared" si="51"/>
        <v>#REF!</v>
      </c>
      <c r="AK63" s="22" t="e">
        <f t="shared" si="51"/>
        <v>#REF!</v>
      </c>
      <c r="AL63" s="23" t="e">
        <f t="shared" si="51"/>
        <v>#REF!</v>
      </c>
      <c r="AM63" s="21">
        <f t="shared" si="52"/>
        <v>876.69999999999993</v>
      </c>
      <c r="AN63" s="22">
        <f t="shared" si="52"/>
        <v>0</v>
      </c>
      <c r="AO63" s="22">
        <f t="shared" si="52"/>
        <v>876.69999999999993</v>
      </c>
      <c r="AP63" s="22">
        <f t="shared" si="52"/>
        <v>30.6845</v>
      </c>
      <c r="AQ63" s="22">
        <f t="shared" si="52"/>
        <v>4.3834999999999997</v>
      </c>
      <c r="AR63" s="22">
        <f t="shared" si="52"/>
        <v>13.666666666666666</v>
      </c>
      <c r="AS63" s="22" t="e">
        <f t="shared" si="53"/>
        <v>#REF!</v>
      </c>
      <c r="AT63" s="22" t="e">
        <f t="shared" si="53"/>
        <v>#REF!</v>
      </c>
      <c r="AU63" s="23" t="e">
        <f t="shared" si="53"/>
        <v>#REF!</v>
      </c>
      <c r="AV63" s="21">
        <f t="shared" si="54"/>
        <v>1753.3999999999999</v>
      </c>
      <c r="AW63" s="22">
        <f t="shared" si="54"/>
        <v>0</v>
      </c>
      <c r="AX63" s="22">
        <f t="shared" si="54"/>
        <v>1753.3999999999999</v>
      </c>
      <c r="AY63" s="22">
        <f t="shared" si="54"/>
        <v>61.369</v>
      </c>
      <c r="AZ63" s="22">
        <f t="shared" si="54"/>
        <v>8.7669999999999995</v>
      </c>
      <c r="BA63" s="16">
        <f t="shared" si="54"/>
        <v>27.333333333333332</v>
      </c>
      <c r="BB63" s="16" t="e">
        <f t="shared" si="55"/>
        <v>#REF!</v>
      </c>
      <c r="BC63" s="16" t="e">
        <f t="shared" si="55"/>
        <v>#REF!</v>
      </c>
      <c r="BD63" s="118" t="e">
        <f t="shared" si="55"/>
        <v>#REF!</v>
      </c>
      <c r="BE63" s="99">
        <f t="shared" si="63"/>
        <v>4997.1899999999996</v>
      </c>
      <c r="BF63" s="16">
        <f t="shared" si="56"/>
        <v>0</v>
      </c>
      <c r="BG63" s="16">
        <f t="shared" si="32"/>
        <v>4997.1899999999996</v>
      </c>
      <c r="BH63" s="16">
        <f t="shared" si="57"/>
        <v>174.90164999999999</v>
      </c>
      <c r="BI63" s="16">
        <f t="shared" si="58"/>
        <v>24.985949999999999</v>
      </c>
      <c r="BJ63" s="16">
        <f t="shared" si="59"/>
        <v>77.900000000000006</v>
      </c>
      <c r="BK63" s="16" t="e">
        <f>+IF(Datos!#REF!=Listas!$AB$2,Listas!$AC$2,Listas!$AC$3)</f>
        <v>#REF!</v>
      </c>
      <c r="BL63" s="16" t="e">
        <f t="shared" si="35"/>
        <v>#REF!</v>
      </c>
      <c r="BM63" s="16" t="e">
        <f t="shared" si="60"/>
        <v>#REF!</v>
      </c>
      <c r="BN63" s="100" t="e">
        <f t="shared" si="36"/>
        <v>#REF!</v>
      </c>
    </row>
    <row r="64" spans="2:66" x14ac:dyDescent="0.25">
      <c r="B64" s="99">
        <f xml:space="preserve"> IF(C63&lt;&gt;"", IF( (C63+1)&gt;EDADMAX, "",CalculosLB!B63+1 ),"")</f>
        <v>47</v>
      </c>
      <c r="C64" s="16">
        <f t="shared" si="61"/>
        <v>78</v>
      </c>
      <c r="D64" s="16">
        <f t="shared" si="62"/>
        <v>71</v>
      </c>
      <c r="E64" s="18">
        <f t="shared" si="39"/>
        <v>20</v>
      </c>
      <c r="F64" s="16">
        <f>IF($B64="","",IF($C$6=1,VLOOKUP(IF(D64&gt;MAX(TablasLB!$A$4:$A$62),MAX(TablasLB!$A$4:$A$62),D64),datosMasculinoLB,$C$12+$C$6+VLOOKUP(E64,columnaTermino,2,FALSE),FALSE),VLOOKUP(IF(D64&gt;MAX(TablasLB!$B$4:$B$62),MAX(TablasLB!$B$4:$B$62),D64),datosFemeninoLB,$C$12+$C$6+VLOOKUP(E64,columnaTermino,2,FALSE),FALSE)))</f>
        <v>47.82</v>
      </c>
      <c r="G64" s="19">
        <f>IF($B64="","",IF(OR(E64=20,E64=30),IF($C$6=1,VLOOKUP(IF(D64&gt;MAX(TablasLB!$A$4:$A$62),MAX(TablasLB!$A$4:$A$62),D64),datosMasculinoLB,$C$12+$C$6+$C$10+VLOOKUP(E64,columnaTermino,2,FALSE),FALSE),VLOOKUP(IF(D64&gt;MAX(TablasLB!$B$4:$B$62),MAX(TablasLB!$B$4:$B$62),D64),datosFemeninoLB,$C$12+$C$6+$C$10+VLOOKUP(E64,columnaTermino,2,FALSE),FALSE)),F64))</f>
        <v>47.82</v>
      </c>
      <c r="H64" s="16">
        <f t="shared" si="20"/>
        <v>0</v>
      </c>
      <c r="I64" s="111">
        <f t="shared" si="21"/>
        <v>47.82</v>
      </c>
      <c r="J64" s="21">
        <f t="shared" si="37"/>
        <v>4782</v>
      </c>
      <c r="K64" s="22">
        <f t="shared" si="22"/>
        <v>0</v>
      </c>
      <c r="L64" s="22">
        <f t="shared" si="38"/>
        <v>4782</v>
      </c>
      <c r="M64" s="22">
        <f t="shared" si="40"/>
        <v>167.37</v>
      </c>
      <c r="N64" s="22">
        <f t="shared" si="41"/>
        <v>23.91</v>
      </c>
      <c r="O64" s="22">
        <f t="shared" si="42"/>
        <v>75</v>
      </c>
      <c r="P64" s="22" t="e">
        <f>+IF(Datos!#REF!=Listas!$AB$2,Listas!$AC$2,Listas!$AC$3)</f>
        <v>#REF!</v>
      </c>
      <c r="Q64" s="22" t="e">
        <f t="shared" si="5"/>
        <v>#REF!</v>
      </c>
      <c r="R64" s="22" t="e">
        <f t="shared" si="43"/>
        <v>#REF!</v>
      </c>
      <c r="S64" s="23" t="e">
        <f t="shared" si="7"/>
        <v>#REF!</v>
      </c>
      <c r="T64" s="21">
        <f t="shared" si="44"/>
        <v>5260.2</v>
      </c>
      <c r="U64" s="22">
        <f t="shared" si="45"/>
        <v>0</v>
      </c>
      <c r="V64" s="22">
        <f t="shared" si="25"/>
        <v>5260.2</v>
      </c>
      <c r="W64" s="22">
        <f t="shared" si="46"/>
        <v>184.107</v>
      </c>
      <c r="X64" s="22">
        <f t="shared" si="47"/>
        <v>26.300999999999998</v>
      </c>
      <c r="Y64" s="22">
        <f t="shared" si="48"/>
        <v>82</v>
      </c>
      <c r="Z64" s="22" t="e">
        <f>+IF(Datos!#REF!=Listas!$AB$2,Listas!$AC$2,Listas!$AC$3)</f>
        <v>#REF!</v>
      </c>
      <c r="AA64" s="22" t="e">
        <f t="shared" si="28"/>
        <v>#REF!</v>
      </c>
      <c r="AB64" s="22" t="e">
        <f t="shared" si="49"/>
        <v>#REF!</v>
      </c>
      <c r="AC64" s="23" t="e">
        <f t="shared" si="29"/>
        <v>#REF!</v>
      </c>
      <c r="AD64" s="21">
        <f t="shared" si="50"/>
        <v>438.34999999999997</v>
      </c>
      <c r="AE64" s="22">
        <f t="shared" si="50"/>
        <v>0</v>
      </c>
      <c r="AF64" s="22">
        <f t="shared" si="50"/>
        <v>438.34999999999997</v>
      </c>
      <c r="AG64" s="22">
        <f t="shared" si="50"/>
        <v>15.34225</v>
      </c>
      <c r="AH64" s="22">
        <f t="shared" si="50"/>
        <v>2.1917499999999999</v>
      </c>
      <c r="AI64" s="22">
        <f t="shared" si="50"/>
        <v>6.833333333333333</v>
      </c>
      <c r="AJ64" s="22" t="e">
        <f t="shared" si="51"/>
        <v>#REF!</v>
      </c>
      <c r="AK64" s="22" t="e">
        <f t="shared" si="51"/>
        <v>#REF!</v>
      </c>
      <c r="AL64" s="23" t="e">
        <f t="shared" si="51"/>
        <v>#REF!</v>
      </c>
      <c r="AM64" s="21">
        <f t="shared" si="52"/>
        <v>876.69999999999993</v>
      </c>
      <c r="AN64" s="22">
        <f t="shared" si="52"/>
        <v>0</v>
      </c>
      <c r="AO64" s="22">
        <f t="shared" si="52"/>
        <v>876.69999999999993</v>
      </c>
      <c r="AP64" s="22">
        <f t="shared" si="52"/>
        <v>30.6845</v>
      </c>
      <c r="AQ64" s="22">
        <f t="shared" si="52"/>
        <v>4.3834999999999997</v>
      </c>
      <c r="AR64" s="22">
        <f t="shared" si="52"/>
        <v>13.666666666666666</v>
      </c>
      <c r="AS64" s="22" t="e">
        <f t="shared" si="53"/>
        <v>#REF!</v>
      </c>
      <c r="AT64" s="22" t="e">
        <f t="shared" si="53"/>
        <v>#REF!</v>
      </c>
      <c r="AU64" s="23" t="e">
        <f t="shared" si="53"/>
        <v>#REF!</v>
      </c>
      <c r="AV64" s="21">
        <f t="shared" si="54"/>
        <v>1753.3999999999999</v>
      </c>
      <c r="AW64" s="22">
        <f t="shared" si="54"/>
        <v>0</v>
      </c>
      <c r="AX64" s="22">
        <f t="shared" si="54"/>
        <v>1753.3999999999999</v>
      </c>
      <c r="AY64" s="22">
        <f t="shared" si="54"/>
        <v>61.369</v>
      </c>
      <c r="AZ64" s="22">
        <f t="shared" si="54"/>
        <v>8.7669999999999995</v>
      </c>
      <c r="BA64" s="16">
        <f t="shared" si="54"/>
        <v>27.333333333333332</v>
      </c>
      <c r="BB64" s="16" t="e">
        <f t="shared" si="55"/>
        <v>#REF!</v>
      </c>
      <c r="BC64" s="16" t="e">
        <f t="shared" si="55"/>
        <v>#REF!</v>
      </c>
      <c r="BD64" s="118" t="e">
        <f t="shared" si="55"/>
        <v>#REF!</v>
      </c>
      <c r="BE64" s="99">
        <f t="shared" si="63"/>
        <v>4997.1899999999996</v>
      </c>
      <c r="BF64" s="16">
        <f t="shared" si="56"/>
        <v>0</v>
      </c>
      <c r="BG64" s="16">
        <f t="shared" si="32"/>
        <v>4997.1899999999996</v>
      </c>
      <c r="BH64" s="16">
        <f t="shared" si="57"/>
        <v>174.90164999999999</v>
      </c>
      <c r="BI64" s="16">
        <f t="shared" si="58"/>
        <v>24.985949999999999</v>
      </c>
      <c r="BJ64" s="16">
        <f t="shared" si="59"/>
        <v>77.900000000000006</v>
      </c>
      <c r="BK64" s="16" t="e">
        <f>+IF(Datos!#REF!=Listas!$AB$2,Listas!$AC$2,Listas!$AC$3)</f>
        <v>#REF!</v>
      </c>
      <c r="BL64" s="16" t="e">
        <f t="shared" si="35"/>
        <v>#REF!</v>
      </c>
      <c r="BM64" s="16" t="e">
        <f t="shared" si="60"/>
        <v>#REF!</v>
      </c>
      <c r="BN64" s="100" t="e">
        <f t="shared" si="36"/>
        <v>#REF!</v>
      </c>
    </row>
    <row r="65" spans="2:66" x14ac:dyDescent="0.25">
      <c r="B65" s="99">
        <f xml:space="preserve"> IF(C64&lt;&gt;"", IF( (C64+1)&gt;EDADMAX, "",CalculosLB!B64+1 ),"")</f>
        <v>48</v>
      </c>
      <c r="C65" s="16">
        <f t="shared" si="61"/>
        <v>79</v>
      </c>
      <c r="D65" s="16">
        <f t="shared" si="62"/>
        <v>71</v>
      </c>
      <c r="E65" s="18">
        <f t="shared" si="39"/>
        <v>20</v>
      </c>
      <c r="F65" s="16">
        <f>IF($B65="","",IF($C$6=1,VLOOKUP(IF(D65&gt;MAX(TablasLB!$A$4:$A$62),MAX(TablasLB!$A$4:$A$62),D65),datosMasculinoLB,$C$12+$C$6+VLOOKUP(E65,columnaTermino,2,FALSE),FALSE),VLOOKUP(IF(D65&gt;MAX(TablasLB!$B$4:$B$62),MAX(TablasLB!$B$4:$B$62),D65),datosFemeninoLB,$C$12+$C$6+VLOOKUP(E65,columnaTermino,2,FALSE),FALSE)))</f>
        <v>47.82</v>
      </c>
      <c r="G65" s="19">
        <f>IF($B65="","",IF(OR(E65=20,E65=30),IF($C$6=1,VLOOKUP(IF(D65&gt;MAX(TablasLB!$A$4:$A$62),MAX(TablasLB!$A$4:$A$62),D65),datosMasculinoLB,$C$12+$C$6+$C$10+VLOOKUP(E65,columnaTermino,2,FALSE),FALSE),VLOOKUP(IF(D65&gt;MAX(TablasLB!$B$4:$B$62),MAX(TablasLB!$B$4:$B$62),D65),datosFemeninoLB,$C$12+$C$6+$C$10+VLOOKUP(E65,columnaTermino,2,FALSE),FALSE)),F65))</f>
        <v>47.82</v>
      </c>
      <c r="H65" s="16">
        <f t="shared" si="20"/>
        <v>0</v>
      </c>
      <c r="I65" s="111">
        <f t="shared" si="21"/>
        <v>47.82</v>
      </c>
      <c r="J65" s="21">
        <f t="shared" si="37"/>
        <v>4782</v>
      </c>
      <c r="K65" s="22">
        <f t="shared" si="22"/>
        <v>0</v>
      </c>
      <c r="L65" s="22">
        <f t="shared" si="38"/>
        <v>4782</v>
      </c>
      <c r="M65" s="22">
        <f t="shared" si="40"/>
        <v>167.37</v>
      </c>
      <c r="N65" s="22">
        <f t="shared" si="41"/>
        <v>23.91</v>
      </c>
      <c r="O65" s="22">
        <f t="shared" si="42"/>
        <v>75</v>
      </c>
      <c r="P65" s="22" t="e">
        <f>+IF(Datos!#REF!=Listas!$AB$2,Listas!$AC$2,Listas!$AC$3)</f>
        <v>#REF!</v>
      </c>
      <c r="Q65" s="22" t="e">
        <f t="shared" si="5"/>
        <v>#REF!</v>
      </c>
      <c r="R65" s="22" t="e">
        <f t="shared" si="43"/>
        <v>#REF!</v>
      </c>
      <c r="S65" s="23" t="e">
        <f t="shared" si="7"/>
        <v>#REF!</v>
      </c>
      <c r="T65" s="21">
        <f t="shared" si="44"/>
        <v>5260.2</v>
      </c>
      <c r="U65" s="22">
        <f t="shared" si="45"/>
        <v>0</v>
      </c>
      <c r="V65" s="22">
        <f t="shared" si="25"/>
        <v>5260.2</v>
      </c>
      <c r="W65" s="22">
        <f t="shared" si="46"/>
        <v>184.107</v>
      </c>
      <c r="X65" s="22">
        <f t="shared" si="47"/>
        <v>26.300999999999998</v>
      </c>
      <c r="Y65" s="22">
        <f t="shared" si="48"/>
        <v>82</v>
      </c>
      <c r="Z65" s="22" t="e">
        <f>+IF(Datos!#REF!=Listas!$AB$2,Listas!$AC$2,Listas!$AC$3)</f>
        <v>#REF!</v>
      </c>
      <c r="AA65" s="22" t="e">
        <f t="shared" si="28"/>
        <v>#REF!</v>
      </c>
      <c r="AB65" s="22" t="e">
        <f t="shared" si="49"/>
        <v>#REF!</v>
      </c>
      <c r="AC65" s="23" t="e">
        <f t="shared" si="29"/>
        <v>#REF!</v>
      </c>
      <c r="AD65" s="21">
        <f t="shared" si="50"/>
        <v>438.34999999999997</v>
      </c>
      <c r="AE65" s="22">
        <f t="shared" si="50"/>
        <v>0</v>
      </c>
      <c r="AF65" s="22">
        <f t="shared" si="50"/>
        <v>438.34999999999997</v>
      </c>
      <c r="AG65" s="22">
        <f t="shared" si="50"/>
        <v>15.34225</v>
      </c>
      <c r="AH65" s="22">
        <f t="shared" si="50"/>
        <v>2.1917499999999999</v>
      </c>
      <c r="AI65" s="22">
        <f t="shared" si="50"/>
        <v>6.833333333333333</v>
      </c>
      <c r="AJ65" s="22" t="e">
        <f t="shared" si="51"/>
        <v>#REF!</v>
      </c>
      <c r="AK65" s="22" t="e">
        <f t="shared" si="51"/>
        <v>#REF!</v>
      </c>
      <c r="AL65" s="23" t="e">
        <f t="shared" si="51"/>
        <v>#REF!</v>
      </c>
      <c r="AM65" s="21">
        <f t="shared" si="52"/>
        <v>876.69999999999993</v>
      </c>
      <c r="AN65" s="22">
        <f t="shared" si="52"/>
        <v>0</v>
      </c>
      <c r="AO65" s="22">
        <f t="shared" si="52"/>
        <v>876.69999999999993</v>
      </c>
      <c r="AP65" s="22">
        <f t="shared" si="52"/>
        <v>30.6845</v>
      </c>
      <c r="AQ65" s="22">
        <f t="shared" si="52"/>
        <v>4.3834999999999997</v>
      </c>
      <c r="AR65" s="22">
        <f t="shared" si="52"/>
        <v>13.666666666666666</v>
      </c>
      <c r="AS65" s="22" t="e">
        <f t="shared" si="53"/>
        <v>#REF!</v>
      </c>
      <c r="AT65" s="22" t="e">
        <f t="shared" si="53"/>
        <v>#REF!</v>
      </c>
      <c r="AU65" s="23" t="e">
        <f t="shared" si="53"/>
        <v>#REF!</v>
      </c>
      <c r="AV65" s="21">
        <f t="shared" si="54"/>
        <v>1753.3999999999999</v>
      </c>
      <c r="AW65" s="22">
        <f t="shared" si="54"/>
        <v>0</v>
      </c>
      <c r="AX65" s="22">
        <f t="shared" si="54"/>
        <v>1753.3999999999999</v>
      </c>
      <c r="AY65" s="22">
        <f t="shared" si="54"/>
        <v>61.369</v>
      </c>
      <c r="AZ65" s="22">
        <f t="shared" si="54"/>
        <v>8.7669999999999995</v>
      </c>
      <c r="BA65" s="16">
        <f t="shared" si="54"/>
        <v>27.333333333333332</v>
      </c>
      <c r="BB65" s="16" t="e">
        <f t="shared" si="55"/>
        <v>#REF!</v>
      </c>
      <c r="BC65" s="16" t="e">
        <f t="shared" si="55"/>
        <v>#REF!</v>
      </c>
      <c r="BD65" s="118" t="e">
        <f t="shared" si="55"/>
        <v>#REF!</v>
      </c>
      <c r="BE65" s="99">
        <f t="shared" si="63"/>
        <v>4997.1899999999996</v>
      </c>
      <c r="BF65" s="16">
        <f t="shared" si="56"/>
        <v>0</v>
      </c>
      <c r="BG65" s="16">
        <f t="shared" si="32"/>
        <v>4997.1899999999996</v>
      </c>
      <c r="BH65" s="16">
        <f t="shared" si="57"/>
        <v>174.90164999999999</v>
      </c>
      <c r="BI65" s="16">
        <f t="shared" si="58"/>
        <v>24.985949999999999</v>
      </c>
      <c r="BJ65" s="16">
        <f t="shared" si="59"/>
        <v>77.900000000000006</v>
      </c>
      <c r="BK65" s="16" t="e">
        <f>+IF(Datos!#REF!=Listas!$AB$2,Listas!$AC$2,Listas!$AC$3)</f>
        <v>#REF!</v>
      </c>
      <c r="BL65" s="16" t="e">
        <f t="shared" si="35"/>
        <v>#REF!</v>
      </c>
      <c r="BM65" s="16" t="e">
        <f t="shared" si="60"/>
        <v>#REF!</v>
      </c>
      <c r="BN65" s="100" t="e">
        <f t="shared" si="36"/>
        <v>#REF!</v>
      </c>
    </row>
    <row r="66" spans="2:66" x14ac:dyDescent="0.25">
      <c r="B66" s="99">
        <f xml:space="preserve"> IF(C65&lt;&gt;"", IF( (C65+1)&gt;EDADMAX, "",CalculosLB!B65+1 ),"")</f>
        <v>49</v>
      </c>
      <c r="C66" s="16">
        <f t="shared" si="61"/>
        <v>80</v>
      </c>
      <c r="D66" s="16">
        <f t="shared" si="62"/>
        <v>71</v>
      </c>
      <c r="E66" s="18">
        <f t="shared" si="39"/>
        <v>20</v>
      </c>
      <c r="F66" s="16">
        <f>IF($B66="","",IF($C$6=1,VLOOKUP(IF(D66&gt;MAX(TablasLB!$A$4:$A$62),MAX(TablasLB!$A$4:$A$62),D66),datosMasculinoLB,$C$12+$C$6+VLOOKUP(E66,columnaTermino,2,FALSE),FALSE),VLOOKUP(IF(D66&gt;MAX(TablasLB!$B$4:$B$62),MAX(TablasLB!$B$4:$B$62),D66),datosFemeninoLB,$C$12+$C$6+VLOOKUP(E66,columnaTermino,2,FALSE),FALSE)))</f>
        <v>47.82</v>
      </c>
      <c r="G66" s="19">
        <f>IF($B66="","",IF(OR(E66=20,E66=30),IF($C$6=1,VLOOKUP(IF(D66&gt;MAX(TablasLB!$A$4:$A$62),MAX(TablasLB!$A$4:$A$62),D66),datosMasculinoLB,$C$12+$C$6+$C$10+VLOOKUP(E66,columnaTermino,2,FALSE),FALSE),VLOOKUP(IF(D66&gt;MAX(TablasLB!$B$4:$B$62),MAX(TablasLB!$B$4:$B$62),D66),datosFemeninoLB,$C$12+$C$6+$C$10+VLOOKUP(E66,columnaTermino,2,FALSE),FALSE)),F66))</f>
        <v>47.82</v>
      </c>
      <c r="H66" s="16">
        <f t="shared" si="20"/>
        <v>0</v>
      </c>
      <c r="I66" s="111">
        <f t="shared" si="21"/>
        <v>47.82</v>
      </c>
      <c r="J66" s="21">
        <f t="shared" si="37"/>
        <v>4782</v>
      </c>
      <c r="K66" s="22">
        <f t="shared" si="22"/>
        <v>0</v>
      </c>
      <c r="L66" s="22">
        <f t="shared" si="38"/>
        <v>4782</v>
      </c>
      <c r="M66" s="22">
        <f t="shared" si="40"/>
        <v>167.37</v>
      </c>
      <c r="N66" s="22">
        <f t="shared" si="41"/>
        <v>23.91</v>
      </c>
      <c r="O66" s="22">
        <f t="shared" si="42"/>
        <v>75</v>
      </c>
      <c r="P66" s="22" t="e">
        <f>+IF(Datos!#REF!=Listas!$AB$2,Listas!$AC$2,Listas!$AC$3)</f>
        <v>#REF!</v>
      </c>
      <c r="Q66" s="22" t="e">
        <f t="shared" si="5"/>
        <v>#REF!</v>
      </c>
      <c r="R66" s="22" t="e">
        <f t="shared" si="43"/>
        <v>#REF!</v>
      </c>
      <c r="S66" s="23" t="e">
        <f t="shared" si="7"/>
        <v>#REF!</v>
      </c>
      <c r="T66" s="21">
        <f t="shared" si="44"/>
        <v>5260.2</v>
      </c>
      <c r="U66" s="22">
        <f t="shared" si="45"/>
        <v>0</v>
      </c>
      <c r="V66" s="22">
        <f t="shared" si="25"/>
        <v>5260.2</v>
      </c>
      <c r="W66" s="22">
        <f t="shared" si="46"/>
        <v>184.107</v>
      </c>
      <c r="X66" s="22">
        <f t="shared" si="47"/>
        <v>26.300999999999998</v>
      </c>
      <c r="Y66" s="22">
        <f t="shared" si="48"/>
        <v>82</v>
      </c>
      <c r="Z66" s="22" t="e">
        <f>+IF(Datos!#REF!=Listas!$AB$2,Listas!$AC$2,Listas!$AC$3)</f>
        <v>#REF!</v>
      </c>
      <c r="AA66" s="22" t="e">
        <f t="shared" si="28"/>
        <v>#REF!</v>
      </c>
      <c r="AB66" s="22" t="e">
        <f t="shared" si="49"/>
        <v>#REF!</v>
      </c>
      <c r="AC66" s="23" t="e">
        <f t="shared" si="29"/>
        <v>#REF!</v>
      </c>
      <c r="AD66" s="21">
        <f t="shared" si="50"/>
        <v>438.34999999999997</v>
      </c>
      <c r="AE66" s="22">
        <f t="shared" si="50"/>
        <v>0</v>
      </c>
      <c r="AF66" s="22">
        <f t="shared" si="50"/>
        <v>438.34999999999997</v>
      </c>
      <c r="AG66" s="22">
        <f t="shared" si="50"/>
        <v>15.34225</v>
      </c>
      <c r="AH66" s="22">
        <f t="shared" si="50"/>
        <v>2.1917499999999999</v>
      </c>
      <c r="AI66" s="22">
        <f t="shared" si="50"/>
        <v>6.833333333333333</v>
      </c>
      <c r="AJ66" s="22" t="e">
        <f t="shared" si="51"/>
        <v>#REF!</v>
      </c>
      <c r="AK66" s="22" t="e">
        <f t="shared" si="51"/>
        <v>#REF!</v>
      </c>
      <c r="AL66" s="23" t="e">
        <f t="shared" si="51"/>
        <v>#REF!</v>
      </c>
      <c r="AM66" s="21">
        <f t="shared" si="52"/>
        <v>876.69999999999993</v>
      </c>
      <c r="AN66" s="22">
        <f t="shared" si="52"/>
        <v>0</v>
      </c>
      <c r="AO66" s="22">
        <f t="shared" si="52"/>
        <v>876.69999999999993</v>
      </c>
      <c r="AP66" s="22">
        <f t="shared" si="52"/>
        <v>30.6845</v>
      </c>
      <c r="AQ66" s="22">
        <f t="shared" si="52"/>
        <v>4.3834999999999997</v>
      </c>
      <c r="AR66" s="22">
        <f t="shared" si="52"/>
        <v>13.666666666666666</v>
      </c>
      <c r="AS66" s="22" t="e">
        <f t="shared" si="53"/>
        <v>#REF!</v>
      </c>
      <c r="AT66" s="22" t="e">
        <f t="shared" si="53"/>
        <v>#REF!</v>
      </c>
      <c r="AU66" s="23" t="e">
        <f t="shared" si="53"/>
        <v>#REF!</v>
      </c>
      <c r="AV66" s="21">
        <f t="shared" si="54"/>
        <v>1753.3999999999999</v>
      </c>
      <c r="AW66" s="22">
        <f t="shared" si="54"/>
        <v>0</v>
      </c>
      <c r="AX66" s="22">
        <f t="shared" si="54"/>
        <v>1753.3999999999999</v>
      </c>
      <c r="AY66" s="22">
        <f t="shared" si="54"/>
        <v>61.369</v>
      </c>
      <c r="AZ66" s="22">
        <f t="shared" si="54"/>
        <v>8.7669999999999995</v>
      </c>
      <c r="BA66" s="16">
        <f t="shared" si="54"/>
        <v>27.333333333333332</v>
      </c>
      <c r="BB66" s="16" t="e">
        <f t="shared" si="55"/>
        <v>#REF!</v>
      </c>
      <c r="BC66" s="16" t="e">
        <f t="shared" si="55"/>
        <v>#REF!</v>
      </c>
      <c r="BD66" s="118" t="e">
        <f t="shared" si="55"/>
        <v>#REF!</v>
      </c>
      <c r="BE66" s="99">
        <f t="shared" si="63"/>
        <v>4997.1899999999996</v>
      </c>
      <c r="BF66" s="16">
        <f t="shared" si="56"/>
        <v>0</v>
      </c>
      <c r="BG66" s="16">
        <f t="shared" si="32"/>
        <v>4997.1899999999996</v>
      </c>
      <c r="BH66" s="16">
        <f t="shared" si="57"/>
        <v>174.90164999999999</v>
      </c>
      <c r="BI66" s="16">
        <f t="shared" si="58"/>
        <v>24.985949999999999</v>
      </c>
      <c r="BJ66" s="16">
        <f t="shared" si="59"/>
        <v>77.900000000000006</v>
      </c>
      <c r="BK66" s="16" t="e">
        <f>+IF(Datos!#REF!=Listas!$AB$2,Listas!$AC$2,Listas!$AC$3)</f>
        <v>#REF!</v>
      </c>
      <c r="BL66" s="16" t="e">
        <f t="shared" si="35"/>
        <v>#REF!</v>
      </c>
      <c r="BM66" s="16" t="e">
        <f t="shared" si="60"/>
        <v>#REF!</v>
      </c>
      <c r="BN66" s="100" t="e">
        <f t="shared" si="36"/>
        <v>#REF!</v>
      </c>
    </row>
    <row r="67" spans="2:66" x14ac:dyDescent="0.25">
      <c r="B67" s="99">
        <f xml:space="preserve"> IF(C66&lt;&gt;"", IF( (C66+1)&gt;EDADMAX, "",CalculosLB!B66+1 ),"")</f>
        <v>50</v>
      </c>
      <c r="C67" s="16">
        <f t="shared" si="61"/>
        <v>81</v>
      </c>
      <c r="D67" s="16">
        <f t="shared" si="62"/>
        <v>71</v>
      </c>
      <c r="E67" s="18">
        <f t="shared" si="39"/>
        <v>20</v>
      </c>
      <c r="F67" s="16">
        <f>IF($B67="","",IF($C$6=1,VLOOKUP(IF(D67&gt;MAX(TablasLB!$A$4:$A$62),MAX(TablasLB!$A$4:$A$62),D67),datosMasculinoLB,$C$12+$C$6+VLOOKUP(E67,columnaTermino,2,FALSE),FALSE),VLOOKUP(IF(D67&gt;MAX(TablasLB!$B$4:$B$62),MAX(TablasLB!$B$4:$B$62),D67),datosFemeninoLB,$C$12+$C$6+VLOOKUP(E67,columnaTermino,2,FALSE),FALSE)))</f>
        <v>47.82</v>
      </c>
      <c r="G67" s="19">
        <f>IF($B67="","",IF(OR(E67=20,E67=30),IF($C$6=1,VLOOKUP(IF(D67&gt;MAX(TablasLB!$A$4:$A$62),MAX(TablasLB!$A$4:$A$62),D67),datosMasculinoLB,$C$12+$C$6+$C$10+VLOOKUP(E67,columnaTermino,2,FALSE),FALSE),VLOOKUP(IF(D67&gt;MAX(TablasLB!$B$4:$B$62),MAX(TablasLB!$B$4:$B$62),D67),datosFemeninoLB,$C$12+$C$6+$C$10+VLOOKUP(E67,columnaTermino,2,FALSE),FALSE)),F67))</f>
        <v>47.82</v>
      </c>
      <c r="H67" s="16">
        <f t="shared" si="20"/>
        <v>0</v>
      </c>
      <c r="I67" s="111">
        <f t="shared" si="21"/>
        <v>47.82</v>
      </c>
      <c r="J67" s="21">
        <f t="shared" si="37"/>
        <v>4782</v>
      </c>
      <c r="K67" s="22">
        <f t="shared" si="22"/>
        <v>0</v>
      </c>
      <c r="L67" s="22">
        <f t="shared" si="38"/>
        <v>4782</v>
      </c>
      <c r="M67" s="22">
        <f t="shared" si="40"/>
        <v>167.37</v>
      </c>
      <c r="N67" s="22">
        <f t="shared" si="41"/>
        <v>23.91</v>
      </c>
      <c r="O67" s="22">
        <f t="shared" si="42"/>
        <v>75</v>
      </c>
      <c r="P67" s="22" t="e">
        <f>+IF(Datos!#REF!=Listas!$AB$2,Listas!$AC$2,Listas!$AC$3)</f>
        <v>#REF!</v>
      </c>
      <c r="Q67" s="22" t="e">
        <f t="shared" si="5"/>
        <v>#REF!</v>
      </c>
      <c r="R67" s="22" t="e">
        <f t="shared" si="43"/>
        <v>#REF!</v>
      </c>
      <c r="S67" s="23" t="e">
        <f t="shared" si="7"/>
        <v>#REF!</v>
      </c>
      <c r="T67" s="21">
        <f t="shared" si="44"/>
        <v>5260.2</v>
      </c>
      <c r="U67" s="22">
        <f t="shared" si="45"/>
        <v>0</v>
      </c>
      <c r="V67" s="22">
        <f t="shared" si="25"/>
        <v>5260.2</v>
      </c>
      <c r="W67" s="22">
        <f t="shared" si="46"/>
        <v>184.107</v>
      </c>
      <c r="X67" s="22">
        <f t="shared" si="47"/>
        <v>26.300999999999998</v>
      </c>
      <c r="Y67" s="22">
        <f t="shared" si="48"/>
        <v>82</v>
      </c>
      <c r="Z67" s="22" t="e">
        <f>+IF(Datos!#REF!=Listas!$AB$2,Listas!$AC$2,Listas!$AC$3)</f>
        <v>#REF!</v>
      </c>
      <c r="AA67" s="22" t="e">
        <f t="shared" si="28"/>
        <v>#REF!</v>
      </c>
      <c r="AB67" s="22" t="e">
        <f t="shared" si="49"/>
        <v>#REF!</v>
      </c>
      <c r="AC67" s="23" t="e">
        <f t="shared" si="29"/>
        <v>#REF!</v>
      </c>
      <c r="AD67" s="21">
        <f t="shared" si="50"/>
        <v>438.34999999999997</v>
      </c>
      <c r="AE67" s="22">
        <f t="shared" si="50"/>
        <v>0</v>
      </c>
      <c r="AF67" s="22">
        <f t="shared" si="50"/>
        <v>438.34999999999997</v>
      </c>
      <c r="AG67" s="22">
        <f t="shared" si="50"/>
        <v>15.34225</v>
      </c>
      <c r="AH67" s="22">
        <f t="shared" si="50"/>
        <v>2.1917499999999999</v>
      </c>
      <c r="AI67" s="22">
        <f t="shared" si="50"/>
        <v>6.833333333333333</v>
      </c>
      <c r="AJ67" s="22" t="e">
        <f t="shared" si="51"/>
        <v>#REF!</v>
      </c>
      <c r="AK67" s="22" t="e">
        <f t="shared" si="51"/>
        <v>#REF!</v>
      </c>
      <c r="AL67" s="23" t="e">
        <f t="shared" si="51"/>
        <v>#REF!</v>
      </c>
      <c r="AM67" s="21">
        <f t="shared" si="52"/>
        <v>876.69999999999993</v>
      </c>
      <c r="AN67" s="22">
        <f t="shared" si="52"/>
        <v>0</v>
      </c>
      <c r="AO67" s="22">
        <f t="shared" si="52"/>
        <v>876.69999999999993</v>
      </c>
      <c r="AP67" s="22">
        <f t="shared" si="52"/>
        <v>30.6845</v>
      </c>
      <c r="AQ67" s="22">
        <f t="shared" si="52"/>
        <v>4.3834999999999997</v>
      </c>
      <c r="AR67" s="22">
        <f t="shared" si="52"/>
        <v>13.666666666666666</v>
      </c>
      <c r="AS67" s="22" t="e">
        <f t="shared" si="53"/>
        <v>#REF!</v>
      </c>
      <c r="AT67" s="22" t="e">
        <f t="shared" si="53"/>
        <v>#REF!</v>
      </c>
      <c r="AU67" s="23" t="e">
        <f t="shared" si="53"/>
        <v>#REF!</v>
      </c>
      <c r="AV67" s="21">
        <f t="shared" si="54"/>
        <v>1753.3999999999999</v>
      </c>
      <c r="AW67" s="22">
        <f t="shared" si="54"/>
        <v>0</v>
      </c>
      <c r="AX67" s="22">
        <f t="shared" si="54"/>
        <v>1753.3999999999999</v>
      </c>
      <c r="AY67" s="22">
        <f t="shared" si="54"/>
        <v>61.369</v>
      </c>
      <c r="AZ67" s="22">
        <f t="shared" si="54"/>
        <v>8.7669999999999995</v>
      </c>
      <c r="BA67" s="16">
        <f t="shared" si="54"/>
        <v>27.333333333333332</v>
      </c>
      <c r="BB67" s="16" t="e">
        <f t="shared" si="55"/>
        <v>#REF!</v>
      </c>
      <c r="BC67" s="16" t="e">
        <f t="shared" si="55"/>
        <v>#REF!</v>
      </c>
      <c r="BD67" s="118" t="e">
        <f t="shared" si="55"/>
        <v>#REF!</v>
      </c>
      <c r="BE67" s="99">
        <f t="shared" si="63"/>
        <v>4997.1899999999996</v>
      </c>
      <c r="BF67" s="16">
        <f t="shared" si="56"/>
        <v>0</v>
      </c>
      <c r="BG67" s="16">
        <f t="shared" si="32"/>
        <v>4997.1899999999996</v>
      </c>
      <c r="BH67" s="16">
        <f t="shared" si="57"/>
        <v>174.90164999999999</v>
      </c>
      <c r="BI67" s="16">
        <f t="shared" si="58"/>
        <v>24.985949999999999</v>
      </c>
      <c r="BJ67" s="16">
        <f t="shared" si="59"/>
        <v>77.900000000000006</v>
      </c>
      <c r="BK67" s="16" t="e">
        <f>+IF(Datos!#REF!=Listas!$AB$2,Listas!$AC$2,Listas!$AC$3)</f>
        <v>#REF!</v>
      </c>
      <c r="BL67" s="16" t="e">
        <f t="shared" si="35"/>
        <v>#REF!</v>
      </c>
      <c r="BM67" s="16" t="e">
        <f t="shared" si="60"/>
        <v>#REF!</v>
      </c>
      <c r="BN67" s="100" t="e">
        <f t="shared" si="36"/>
        <v>#REF!</v>
      </c>
    </row>
    <row r="68" spans="2:66" x14ac:dyDescent="0.25">
      <c r="B68" s="99">
        <f xml:space="preserve"> IF(C67&lt;&gt;"", IF( (C67+1)&gt;EDADMAX, "",CalculosLB!B67+1 ),"")</f>
        <v>51</v>
      </c>
      <c r="C68" s="16">
        <f t="shared" si="61"/>
        <v>82</v>
      </c>
      <c r="D68" s="16">
        <f t="shared" si="62"/>
        <v>71</v>
      </c>
      <c r="E68" s="18">
        <f t="shared" si="39"/>
        <v>20</v>
      </c>
      <c r="F68" s="16">
        <f>IF($B68="","",IF($C$6=1,VLOOKUP(IF(D68&gt;MAX(TablasLB!$A$4:$A$62),MAX(TablasLB!$A$4:$A$62),D68),datosMasculinoLB,$C$12+$C$6+VLOOKUP(E68,columnaTermino,2,FALSE),FALSE),VLOOKUP(IF(D68&gt;MAX(TablasLB!$B$4:$B$62),MAX(TablasLB!$B$4:$B$62),D68),datosFemeninoLB,$C$12+$C$6+VLOOKUP(E68,columnaTermino,2,FALSE),FALSE)))</f>
        <v>47.82</v>
      </c>
      <c r="G68" s="19">
        <f>IF($B68="","",IF(OR(E68=20,E68=30),IF($C$6=1,VLOOKUP(IF(D68&gt;MAX(TablasLB!$A$4:$A$62),MAX(TablasLB!$A$4:$A$62),D68),datosMasculinoLB,$C$12+$C$6+$C$10+VLOOKUP(E68,columnaTermino,2,FALSE),FALSE),VLOOKUP(IF(D68&gt;MAX(TablasLB!$B$4:$B$62),MAX(TablasLB!$B$4:$B$62),D68),datosFemeninoLB,$C$12+$C$6+$C$10+VLOOKUP(E68,columnaTermino,2,FALSE),FALSE)),F68))</f>
        <v>47.82</v>
      </c>
      <c r="H68" s="16">
        <f t="shared" si="20"/>
        <v>0</v>
      </c>
      <c r="I68" s="111">
        <f t="shared" si="21"/>
        <v>47.82</v>
      </c>
      <c r="J68" s="21">
        <f t="shared" si="37"/>
        <v>4782</v>
      </c>
      <c r="K68" s="22">
        <f t="shared" si="22"/>
        <v>0</v>
      </c>
      <c r="L68" s="22">
        <f t="shared" si="38"/>
        <v>4782</v>
      </c>
      <c r="M68" s="22">
        <f t="shared" si="40"/>
        <v>167.37</v>
      </c>
      <c r="N68" s="22">
        <f t="shared" si="41"/>
        <v>23.91</v>
      </c>
      <c r="O68" s="22">
        <f t="shared" si="42"/>
        <v>75</v>
      </c>
      <c r="P68" s="22" t="e">
        <f>+IF(Datos!#REF!=Listas!$AB$2,Listas!$AC$2,Listas!$AC$3)</f>
        <v>#REF!</v>
      </c>
      <c r="Q68" s="22" t="e">
        <f t="shared" si="5"/>
        <v>#REF!</v>
      </c>
      <c r="R68" s="22" t="e">
        <f t="shared" si="43"/>
        <v>#REF!</v>
      </c>
      <c r="S68" s="23" t="e">
        <f t="shared" si="7"/>
        <v>#REF!</v>
      </c>
      <c r="T68" s="21">
        <f t="shared" si="44"/>
        <v>5260.2</v>
      </c>
      <c r="U68" s="22">
        <f t="shared" si="45"/>
        <v>0</v>
      </c>
      <c r="V68" s="22">
        <f t="shared" si="25"/>
        <v>5260.2</v>
      </c>
      <c r="W68" s="22">
        <f t="shared" si="46"/>
        <v>184.107</v>
      </c>
      <c r="X68" s="22">
        <f t="shared" si="47"/>
        <v>26.300999999999998</v>
      </c>
      <c r="Y68" s="22">
        <f t="shared" si="48"/>
        <v>82</v>
      </c>
      <c r="Z68" s="22" t="e">
        <f>+IF(Datos!#REF!=Listas!$AB$2,Listas!$AC$2,Listas!$AC$3)</f>
        <v>#REF!</v>
      </c>
      <c r="AA68" s="22" t="e">
        <f t="shared" si="28"/>
        <v>#REF!</v>
      </c>
      <c r="AB68" s="22" t="e">
        <f t="shared" si="49"/>
        <v>#REF!</v>
      </c>
      <c r="AC68" s="23" t="e">
        <f t="shared" si="29"/>
        <v>#REF!</v>
      </c>
      <c r="AD68" s="21">
        <f t="shared" si="50"/>
        <v>438.34999999999997</v>
      </c>
      <c r="AE68" s="22">
        <f t="shared" si="50"/>
        <v>0</v>
      </c>
      <c r="AF68" s="22">
        <f t="shared" si="50"/>
        <v>438.34999999999997</v>
      </c>
      <c r="AG68" s="22">
        <f t="shared" si="50"/>
        <v>15.34225</v>
      </c>
      <c r="AH68" s="22">
        <f t="shared" si="50"/>
        <v>2.1917499999999999</v>
      </c>
      <c r="AI68" s="22">
        <f t="shared" si="50"/>
        <v>6.833333333333333</v>
      </c>
      <c r="AJ68" s="22" t="e">
        <f t="shared" si="51"/>
        <v>#REF!</v>
      </c>
      <c r="AK68" s="22" t="e">
        <f t="shared" si="51"/>
        <v>#REF!</v>
      </c>
      <c r="AL68" s="23" t="e">
        <f t="shared" si="51"/>
        <v>#REF!</v>
      </c>
      <c r="AM68" s="21">
        <f t="shared" si="52"/>
        <v>876.69999999999993</v>
      </c>
      <c r="AN68" s="22">
        <f t="shared" si="52"/>
        <v>0</v>
      </c>
      <c r="AO68" s="22">
        <f t="shared" si="52"/>
        <v>876.69999999999993</v>
      </c>
      <c r="AP68" s="22">
        <f t="shared" si="52"/>
        <v>30.6845</v>
      </c>
      <c r="AQ68" s="22">
        <f t="shared" si="52"/>
        <v>4.3834999999999997</v>
      </c>
      <c r="AR68" s="22">
        <f t="shared" si="52"/>
        <v>13.666666666666666</v>
      </c>
      <c r="AS68" s="22" t="e">
        <f t="shared" si="53"/>
        <v>#REF!</v>
      </c>
      <c r="AT68" s="22" t="e">
        <f t="shared" si="53"/>
        <v>#REF!</v>
      </c>
      <c r="AU68" s="23" t="e">
        <f t="shared" si="53"/>
        <v>#REF!</v>
      </c>
      <c r="AV68" s="21">
        <f t="shared" si="54"/>
        <v>1753.3999999999999</v>
      </c>
      <c r="AW68" s="22">
        <f t="shared" si="54"/>
        <v>0</v>
      </c>
      <c r="AX68" s="22">
        <f t="shared" si="54"/>
        <v>1753.3999999999999</v>
      </c>
      <c r="AY68" s="22">
        <f t="shared" si="54"/>
        <v>61.369</v>
      </c>
      <c r="AZ68" s="22">
        <f t="shared" si="54"/>
        <v>8.7669999999999995</v>
      </c>
      <c r="BA68" s="16">
        <f t="shared" si="54"/>
        <v>27.333333333333332</v>
      </c>
      <c r="BB68" s="16" t="e">
        <f t="shared" si="55"/>
        <v>#REF!</v>
      </c>
      <c r="BC68" s="16" t="e">
        <f t="shared" si="55"/>
        <v>#REF!</v>
      </c>
      <c r="BD68" s="118" t="e">
        <f t="shared" si="55"/>
        <v>#REF!</v>
      </c>
      <c r="BE68" s="99">
        <f t="shared" si="63"/>
        <v>4997.1899999999996</v>
      </c>
      <c r="BF68" s="16">
        <f t="shared" si="56"/>
        <v>0</v>
      </c>
      <c r="BG68" s="16">
        <f t="shared" si="32"/>
        <v>4997.1899999999996</v>
      </c>
      <c r="BH68" s="16">
        <f t="shared" si="57"/>
        <v>174.90164999999999</v>
      </c>
      <c r="BI68" s="16">
        <f t="shared" si="58"/>
        <v>24.985949999999999</v>
      </c>
      <c r="BJ68" s="16">
        <f t="shared" si="59"/>
        <v>77.900000000000006</v>
      </c>
      <c r="BK68" s="16" t="e">
        <f>+IF(Datos!#REF!=Listas!$AB$2,Listas!$AC$2,Listas!$AC$3)</f>
        <v>#REF!</v>
      </c>
      <c r="BL68" s="16" t="e">
        <f t="shared" si="35"/>
        <v>#REF!</v>
      </c>
      <c r="BM68" s="16" t="e">
        <f t="shared" si="60"/>
        <v>#REF!</v>
      </c>
      <c r="BN68" s="100" t="e">
        <f t="shared" si="36"/>
        <v>#REF!</v>
      </c>
    </row>
    <row r="69" spans="2:66" x14ac:dyDescent="0.25">
      <c r="B69" s="99">
        <f xml:space="preserve"> IF(C68&lt;&gt;"", IF( (C68+1)&gt;EDADMAX, "",CalculosLB!B68+1 ),"")</f>
        <v>52</v>
      </c>
      <c r="C69" s="16">
        <f t="shared" si="61"/>
        <v>83</v>
      </c>
      <c r="D69" s="16">
        <f t="shared" si="62"/>
        <v>71</v>
      </c>
      <c r="E69" s="18">
        <f t="shared" si="39"/>
        <v>20</v>
      </c>
      <c r="F69" s="16">
        <f>IF($B69="","",IF($C$6=1,VLOOKUP(IF(D69&gt;MAX(TablasLB!$A$4:$A$62),MAX(TablasLB!$A$4:$A$62),D69),datosMasculinoLB,$C$12+$C$6+VLOOKUP(E69,columnaTermino,2,FALSE),FALSE),VLOOKUP(IF(D69&gt;MAX(TablasLB!$B$4:$B$62),MAX(TablasLB!$B$4:$B$62),D69),datosFemeninoLB,$C$12+$C$6+VLOOKUP(E69,columnaTermino,2,FALSE),FALSE)))</f>
        <v>47.82</v>
      </c>
      <c r="G69" s="19">
        <f>IF($B69="","",IF(OR(E69=20,E69=30),IF($C$6=1,VLOOKUP(IF(D69&gt;MAX(TablasLB!$A$4:$A$62),MAX(TablasLB!$A$4:$A$62),D69),datosMasculinoLB,$C$12+$C$6+$C$10+VLOOKUP(E69,columnaTermino,2,FALSE),FALSE),VLOOKUP(IF(D69&gt;MAX(TablasLB!$B$4:$B$62),MAX(TablasLB!$B$4:$B$62),D69),datosFemeninoLB,$C$12+$C$6+$C$10+VLOOKUP(E69,columnaTermino,2,FALSE),FALSE)),F69))</f>
        <v>47.82</v>
      </c>
      <c r="H69" s="16">
        <f t="shared" si="20"/>
        <v>0</v>
      </c>
      <c r="I69" s="111">
        <f t="shared" si="21"/>
        <v>47.82</v>
      </c>
      <c r="J69" s="21">
        <f t="shared" si="37"/>
        <v>4782</v>
      </c>
      <c r="K69" s="22">
        <f t="shared" si="22"/>
        <v>0</v>
      </c>
      <c r="L69" s="22">
        <f t="shared" si="38"/>
        <v>4782</v>
      </c>
      <c r="M69" s="22">
        <f t="shared" si="40"/>
        <v>167.37</v>
      </c>
      <c r="N69" s="22">
        <f t="shared" si="41"/>
        <v>23.91</v>
      </c>
      <c r="O69" s="22">
        <f t="shared" si="42"/>
        <v>75</v>
      </c>
      <c r="P69" s="22" t="e">
        <f>+IF(Datos!#REF!=Listas!$AB$2,Listas!$AC$2,Listas!$AC$3)</f>
        <v>#REF!</v>
      </c>
      <c r="Q69" s="22" t="e">
        <f t="shared" si="5"/>
        <v>#REF!</v>
      </c>
      <c r="R69" s="22" t="e">
        <f t="shared" si="43"/>
        <v>#REF!</v>
      </c>
      <c r="S69" s="23" t="e">
        <f t="shared" si="7"/>
        <v>#REF!</v>
      </c>
      <c r="T69" s="21">
        <f t="shared" si="44"/>
        <v>5260.2</v>
      </c>
      <c r="U69" s="22">
        <f t="shared" si="45"/>
        <v>0</v>
      </c>
      <c r="V69" s="22">
        <f t="shared" si="25"/>
        <v>5260.2</v>
      </c>
      <c r="W69" s="22">
        <f t="shared" si="46"/>
        <v>184.107</v>
      </c>
      <c r="X69" s="22">
        <f t="shared" si="47"/>
        <v>26.300999999999998</v>
      </c>
      <c r="Y69" s="22">
        <f t="shared" si="48"/>
        <v>82</v>
      </c>
      <c r="Z69" s="22" t="e">
        <f>+IF(Datos!#REF!=Listas!$AB$2,Listas!$AC$2,Listas!$AC$3)</f>
        <v>#REF!</v>
      </c>
      <c r="AA69" s="22" t="e">
        <f t="shared" si="28"/>
        <v>#REF!</v>
      </c>
      <c r="AB69" s="22" t="e">
        <f t="shared" si="49"/>
        <v>#REF!</v>
      </c>
      <c r="AC69" s="23" t="e">
        <f t="shared" si="29"/>
        <v>#REF!</v>
      </c>
      <c r="AD69" s="21">
        <f t="shared" si="50"/>
        <v>438.34999999999997</v>
      </c>
      <c r="AE69" s="22">
        <f t="shared" si="50"/>
        <v>0</v>
      </c>
      <c r="AF69" s="22">
        <f t="shared" si="50"/>
        <v>438.34999999999997</v>
      </c>
      <c r="AG69" s="22">
        <f t="shared" si="50"/>
        <v>15.34225</v>
      </c>
      <c r="AH69" s="22">
        <f t="shared" si="50"/>
        <v>2.1917499999999999</v>
      </c>
      <c r="AI69" s="22">
        <f t="shared" si="50"/>
        <v>6.833333333333333</v>
      </c>
      <c r="AJ69" s="22" t="e">
        <f t="shared" si="51"/>
        <v>#REF!</v>
      </c>
      <c r="AK69" s="22" t="e">
        <f t="shared" si="51"/>
        <v>#REF!</v>
      </c>
      <c r="AL69" s="23" t="e">
        <f t="shared" si="51"/>
        <v>#REF!</v>
      </c>
      <c r="AM69" s="21">
        <f t="shared" si="52"/>
        <v>876.69999999999993</v>
      </c>
      <c r="AN69" s="22">
        <f t="shared" si="52"/>
        <v>0</v>
      </c>
      <c r="AO69" s="22">
        <f t="shared" si="52"/>
        <v>876.69999999999993</v>
      </c>
      <c r="AP69" s="22">
        <f t="shared" si="52"/>
        <v>30.6845</v>
      </c>
      <c r="AQ69" s="22">
        <f t="shared" si="52"/>
        <v>4.3834999999999997</v>
      </c>
      <c r="AR69" s="22">
        <f t="shared" si="52"/>
        <v>13.666666666666666</v>
      </c>
      <c r="AS69" s="22" t="e">
        <f t="shared" si="53"/>
        <v>#REF!</v>
      </c>
      <c r="AT69" s="22" t="e">
        <f t="shared" si="53"/>
        <v>#REF!</v>
      </c>
      <c r="AU69" s="23" t="e">
        <f t="shared" si="53"/>
        <v>#REF!</v>
      </c>
      <c r="AV69" s="21">
        <f t="shared" si="54"/>
        <v>1753.3999999999999</v>
      </c>
      <c r="AW69" s="22">
        <f t="shared" si="54"/>
        <v>0</v>
      </c>
      <c r="AX69" s="22">
        <f t="shared" si="54"/>
        <v>1753.3999999999999</v>
      </c>
      <c r="AY69" s="22">
        <f t="shared" si="54"/>
        <v>61.369</v>
      </c>
      <c r="AZ69" s="22">
        <f t="shared" si="54"/>
        <v>8.7669999999999995</v>
      </c>
      <c r="BA69" s="16">
        <f t="shared" si="54"/>
        <v>27.333333333333332</v>
      </c>
      <c r="BB69" s="16" t="e">
        <f t="shared" si="55"/>
        <v>#REF!</v>
      </c>
      <c r="BC69" s="16" t="e">
        <f t="shared" si="55"/>
        <v>#REF!</v>
      </c>
      <c r="BD69" s="118" t="e">
        <f t="shared" si="55"/>
        <v>#REF!</v>
      </c>
      <c r="BE69" s="99">
        <f t="shared" si="63"/>
        <v>4997.1899999999996</v>
      </c>
      <c r="BF69" s="16">
        <f t="shared" si="56"/>
        <v>0</v>
      </c>
      <c r="BG69" s="16">
        <f t="shared" si="32"/>
        <v>4997.1899999999996</v>
      </c>
      <c r="BH69" s="16">
        <f t="shared" si="57"/>
        <v>174.90164999999999</v>
      </c>
      <c r="BI69" s="16">
        <f t="shared" si="58"/>
        <v>24.985949999999999</v>
      </c>
      <c r="BJ69" s="16">
        <f t="shared" si="59"/>
        <v>77.900000000000006</v>
      </c>
      <c r="BK69" s="16" t="e">
        <f>+IF(Datos!#REF!=Listas!$AB$2,Listas!$AC$2,Listas!$AC$3)</f>
        <v>#REF!</v>
      </c>
      <c r="BL69" s="16" t="e">
        <f t="shared" si="35"/>
        <v>#REF!</v>
      </c>
      <c r="BM69" s="16" t="e">
        <f t="shared" si="60"/>
        <v>#REF!</v>
      </c>
      <c r="BN69" s="100" t="e">
        <f t="shared" si="36"/>
        <v>#REF!</v>
      </c>
    </row>
    <row r="70" spans="2:66" x14ac:dyDescent="0.25">
      <c r="B70" s="99">
        <f xml:space="preserve"> IF(C69&lt;&gt;"", IF( (C69+1)&gt;EDADMAX, "",CalculosLB!B69+1 ),"")</f>
        <v>53</v>
      </c>
      <c r="C70" s="16">
        <f t="shared" si="61"/>
        <v>84</v>
      </c>
      <c r="D70" s="16">
        <f t="shared" si="62"/>
        <v>71</v>
      </c>
      <c r="E70" s="18">
        <f t="shared" si="39"/>
        <v>20</v>
      </c>
      <c r="F70" s="16">
        <f>IF($B70="","",IF($C$6=1,VLOOKUP(IF(D70&gt;MAX(TablasLB!$A$4:$A$62),MAX(TablasLB!$A$4:$A$62),D70),datosMasculinoLB,$C$12+$C$6+VLOOKUP(E70,columnaTermino,2,FALSE),FALSE),VLOOKUP(IF(D70&gt;MAX(TablasLB!$B$4:$B$62),MAX(TablasLB!$B$4:$B$62),D70),datosFemeninoLB,$C$12+$C$6+VLOOKUP(E70,columnaTermino,2,FALSE),FALSE)))</f>
        <v>47.82</v>
      </c>
      <c r="G70" s="19">
        <f>IF($B70="","",IF(OR(E70=20,E70=30),IF($C$6=1,VLOOKUP(IF(D70&gt;MAX(TablasLB!$A$4:$A$62),MAX(TablasLB!$A$4:$A$62),D70),datosMasculinoLB,$C$12+$C$6+$C$10+VLOOKUP(E70,columnaTermino,2,FALSE),FALSE),VLOOKUP(IF(D70&gt;MAX(TablasLB!$B$4:$B$62),MAX(TablasLB!$B$4:$B$62),D70),datosFemeninoLB,$C$12+$C$6+$C$10+VLOOKUP(E70,columnaTermino,2,FALSE),FALSE)),F70))</f>
        <v>47.82</v>
      </c>
      <c r="H70" s="16">
        <f t="shared" si="20"/>
        <v>0</v>
      </c>
      <c r="I70" s="111">
        <f t="shared" si="21"/>
        <v>47.82</v>
      </c>
      <c r="J70" s="21">
        <f t="shared" si="37"/>
        <v>4782</v>
      </c>
      <c r="K70" s="22">
        <f t="shared" si="22"/>
        <v>0</v>
      </c>
      <c r="L70" s="22">
        <f t="shared" si="38"/>
        <v>4782</v>
      </c>
      <c r="M70" s="22">
        <f t="shared" si="40"/>
        <v>167.37</v>
      </c>
      <c r="N70" s="22">
        <f t="shared" si="41"/>
        <v>23.91</v>
      </c>
      <c r="O70" s="22">
        <f t="shared" si="42"/>
        <v>75</v>
      </c>
      <c r="P70" s="22" t="e">
        <f>+IF(Datos!#REF!=Listas!$AB$2,Listas!$AC$2,Listas!$AC$3)</f>
        <v>#REF!</v>
      </c>
      <c r="Q70" s="22" t="e">
        <f t="shared" si="5"/>
        <v>#REF!</v>
      </c>
      <c r="R70" s="22" t="e">
        <f t="shared" si="43"/>
        <v>#REF!</v>
      </c>
      <c r="S70" s="23" t="e">
        <f t="shared" si="7"/>
        <v>#REF!</v>
      </c>
      <c r="T70" s="21">
        <f t="shared" si="44"/>
        <v>5260.2</v>
      </c>
      <c r="U70" s="22">
        <f t="shared" si="45"/>
        <v>0</v>
      </c>
      <c r="V70" s="22">
        <f t="shared" si="25"/>
        <v>5260.2</v>
      </c>
      <c r="W70" s="22">
        <f t="shared" si="46"/>
        <v>184.107</v>
      </c>
      <c r="X70" s="22">
        <f t="shared" si="47"/>
        <v>26.300999999999998</v>
      </c>
      <c r="Y70" s="22">
        <f t="shared" si="48"/>
        <v>82</v>
      </c>
      <c r="Z70" s="22" t="e">
        <f>+IF(Datos!#REF!=Listas!$AB$2,Listas!$AC$2,Listas!$AC$3)</f>
        <v>#REF!</v>
      </c>
      <c r="AA70" s="22" t="e">
        <f t="shared" si="28"/>
        <v>#REF!</v>
      </c>
      <c r="AB70" s="22" t="e">
        <f t="shared" si="49"/>
        <v>#REF!</v>
      </c>
      <c r="AC70" s="23" t="e">
        <f t="shared" si="29"/>
        <v>#REF!</v>
      </c>
      <c r="AD70" s="21">
        <f t="shared" si="50"/>
        <v>438.34999999999997</v>
      </c>
      <c r="AE70" s="22">
        <f t="shared" si="50"/>
        <v>0</v>
      </c>
      <c r="AF70" s="22">
        <f t="shared" si="50"/>
        <v>438.34999999999997</v>
      </c>
      <c r="AG70" s="22">
        <f t="shared" si="50"/>
        <v>15.34225</v>
      </c>
      <c r="AH70" s="22">
        <f t="shared" si="50"/>
        <v>2.1917499999999999</v>
      </c>
      <c r="AI70" s="22">
        <f t="shared" si="50"/>
        <v>6.833333333333333</v>
      </c>
      <c r="AJ70" s="22" t="e">
        <f t="shared" si="51"/>
        <v>#REF!</v>
      </c>
      <c r="AK70" s="22" t="e">
        <f t="shared" si="51"/>
        <v>#REF!</v>
      </c>
      <c r="AL70" s="23" t="e">
        <f t="shared" si="51"/>
        <v>#REF!</v>
      </c>
      <c r="AM70" s="21">
        <f t="shared" si="52"/>
        <v>876.69999999999993</v>
      </c>
      <c r="AN70" s="22">
        <f t="shared" si="52"/>
        <v>0</v>
      </c>
      <c r="AO70" s="22">
        <f t="shared" si="52"/>
        <v>876.69999999999993</v>
      </c>
      <c r="AP70" s="22">
        <f t="shared" si="52"/>
        <v>30.6845</v>
      </c>
      <c r="AQ70" s="22">
        <f t="shared" si="52"/>
        <v>4.3834999999999997</v>
      </c>
      <c r="AR70" s="22">
        <f t="shared" si="52"/>
        <v>13.666666666666666</v>
      </c>
      <c r="AS70" s="22" t="e">
        <f t="shared" si="53"/>
        <v>#REF!</v>
      </c>
      <c r="AT70" s="22" t="e">
        <f t="shared" si="53"/>
        <v>#REF!</v>
      </c>
      <c r="AU70" s="23" t="e">
        <f t="shared" si="53"/>
        <v>#REF!</v>
      </c>
      <c r="AV70" s="21">
        <f t="shared" si="54"/>
        <v>1753.3999999999999</v>
      </c>
      <c r="AW70" s="22">
        <f t="shared" si="54"/>
        <v>0</v>
      </c>
      <c r="AX70" s="22">
        <f t="shared" si="54"/>
        <v>1753.3999999999999</v>
      </c>
      <c r="AY70" s="22">
        <f t="shared" si="54"/>
        <v>61.369</v>
      </c>
      <c r="AZ70" s="22">
        <f t="shared" si="54"/>
        <v>8.7669999999999995</v>
      </c>
      <c r="BA70" s="16">
        <f t="shared" si="54"/>
        <v>27.333333333333332</v>
      </c>
      <c r="BB70" s="16" t="e">
        <f t="shared" si="55"/>
        <v>#REF!</v>
      </c>
      <c r="BC70" s="16" t="e">
        <f t="shared" si="55"/>
        <v>#REF!</v>
      </c>
      <c r="BD70" s="118" t="e">
        <f t="shared" si="55"/>
        <v>#REF!</v>
      </c>
      <c r="BE70" s="99">
        <f t="shared" si="63"/>
        <v>4997.1899999999996</v>
      </c>
      <c r="BF70" s="16">
        <f t="shared" si="56"/>
        <v>0</v>
      </c>
      <c r="BG70" s="16">
        <f t="shared" si="32"/>
        <v>4997.1899999999996</v>
      </c>
      <c r="BH70" s="16">
        <f t="shared" si="57"/>
        <v>174.90164999999999</v>
      </c>
      <c r="BI70" s="16">
        <f t="shared" si="58"/>
        <v>24.985949999999999</v>
      </c>
      <c r="BJ70" s="16">
        <f t="shared" si="59"/>
        <v>77.900000000000006</v>
      </c>
      <c r="BK70" s="16" t="e">
        <f>+IF(Datos!#REF!=Listas!$AB$2,Listas!$AC$2,Listas!$AC$3)</f>
        <v>#REF!</v>
      </c>
      <c r="BL70" s="16" t="e">
        <f t="shared" si="35"/>
        <v>#REF!</v>
      </c>
      <c r="BM70" s="16" t="e">
        <f t="shared" si="60"/>
        <v>#REF!</v>
      </c>
      <c r="BN70" s="100" t="e">
        <f t="shared" si="36"/>
        <v>#REF!</v>
      </c>
    </row>
    <row r="71" spans="2:66" x14ac:dyDescent="0.25">
      <c r="B71" s="99">
        <f xml:space="preserve"> IF(C70&lt;&gt;"", IF( (C70+1)&gt;EDADMAX, "",CalculosLB!B70+1 ),"")</f>
        <v>54</v>
      </c>
      <c r="C71" s="16">
        <f t="shared" si="61"/>
        <v>85</v>
      </c>
      <c r="D71" s="16">
        <f t="shared" si="62"/>
        <v>71</v>
      </c>
      <c r="E71" s="18">
        <f t="shared" si="39"/>
        <v>20</v>
      </c>
      <c r="F71" s="16">
        <f>IF($B71="","",IF($C$6=1,VLOOKUP(IF(D71&gt;MAX(TablasLB!$A$4:$A$62),MAX(TablasLB!$A$4:$A$62),D71),datosMasculinoLB,$C$12+$C$6+VLOOKUP(E71,columnaTermino,2,FALSE),FALSE),VLOOKUP(IF(D71&gt;MAX(TablasLB!$B$4:$B$62),MAX(TablasLB!$B$4:$B$62),D71),datosFemeninoLB,$C$12+$C$6+VLOOKUP(E71,columnaTermino,2,FALSE),FALSE)))</f>
        <v>47.82</v>
      </c>
      <c r="G71" s="19">
        <f>IF($B71="","",IF(OR(E71=20,E71=30),IF($C$6=1,VLOOKUP(IF(D71&gt;MAX(TablasLB!$A$4:$A$62),MAX(TablasLB!$A$4:$A$62),D71),datosMasculinoLB,$C$12+$C$6+$C$10+VLOOKUP(E71,columnaTermino,2,FALSE),FALSE),VLOOKUP(IF(D71&gt;MAX(TablasLB!$B$4:$B$62),MAX(TablasLB!$B$4:$B$62),D71),datosFemeninoLB,$C$12+$C$6+$C$10+VLOOKUP(E71,columnaTermino,2,FALSE),FALSE)),F71))</f>
        <v>47.82</v>
      </c>
      <c r="H71" s="16">
        <f t="shared" si="20"/>
        <v>0</v>
      </c>
      <c r="I71" s="111">
        <f t="shared" si="21"/>
        <v>47.82</v>
      </c>
      <c r="J71" s="21">
        <f t="shared" si="37"/>
        <v>4782</v>
      </c>
      <c r="K71" s="22">
        <f t="shared" si="22"/>
        <v>0</v>
      </c>
      <c r="L71" s="22">
        <f t="shared" si="38"/>
        <v>4782</v>
      </c>
      <c r="M71" s="22">
        <f t="shared" si="40"/>
        <v>167.37</v>
      </c>
      <c r="N71" s="22">
        <f t="shared" si="41"/>
        <v>23.91</v>
      </c>
      <c r="O71" s="22">
        <f t="shared" si="42"/>
        <v>75</v>
      </c>
      <c r="P71" s="22" t="e">
        <f>+IF(Datos!#REF!=Listas!$AB$2,Listas!$AC$2,Listas!$AC$3)</f>
        <v>#REF!</v>
      </c>
      <c r="Q71" s="22" t="e">
        <f t="shared" si="5"/>
        <v>#REF!</v>
      </c>
      <c r="R71" s="22" t="e">
        <f t="shared" si="43"/>
        <v>#REF!</v>
      </c>
      <c r="S71" s="23" t="e">
        <f t="shared" si="7"/>
        <v>#REF!</v>
      </c>
      <c r="T71" s="21">
        <f t="shared" si="44"/>
        <v>5260.2</v>
      </c>
      <c r="U71" s="22">
        <f t="shared" si="45"/>
        <v>0</v>
      </c>
      <c r="V71" s="22">
        <f t="shared" si="25"/>
        <v>5260.2</v>
      </c>
      <c r="W71" s="22">
        <f t="shared" si="46"/>
        <v>184.107</v>
      </c>
      <c r="X71" s="22">
        <f t="shared" si="47"/>
        <v>26.300999999999998</v>
      </c>
      <c r="Y71" s="22">
        <f t="shared" si="48"/>
        <v>82</v>
      </c>
      <c r="Z71" s="22" t="e">
        <f>+IF(Datos!#REF!=Listas!$AB$2,Listas!$AC$2,Listas!$AC$3)</f>
        <v>#REF!</v>
      </c>
      <c r="AA71" s="22" t="e">
        <f t="shared" si="28"/>
        <v>#REF!</v>
      </c>
      <c r="AB71" s="22" t="e">
        <f t="shared" si="49"/>
        <v>#REF!</v>
      </c>
      <c r="AC71" s="23" t="e">
        <f t="shared" si="29"/>
        <v>#REF!</v>
      </c>
      <c r="AD71" s="21">
        <f t="shared" si="50"/>
        <v>438.34999999999997</v>
      </c>
      <c r="AE71" s="22">
        <f t="shared" si="50"/>
        <v>0</v>
      </c>
      <c r="AF71" s="22">
        <f t="shared" si="50"/>
        <v>438.34999999999997</v>
      </c>
      <c r="AG71" s="22">
        <f t="shared" si="50"/>
        <v>15.34225</v>
      </c>
      <c r="AH71" s="22">
        <f t="shared" si="50"/>
        <v>2.1917499999999999</v>
      </c>
      <c r="AI71" s="22">
        <f t="shared" si="50"/>
        <v>6.833333333333333</v>
      </c>
      <c r="AJ71" s="22" t="e">
        <f t="shared" si="51"/>
        <v>#REF!</v>
      </c>
      <c r="AK71" s="22" t="e">
        <f t="shared" si="51"/>
        <v>#REF!</v>
      </c>
      <c r="AL71" s="23" t="e">
        <f t="shared" si="51"/>
        <v>#REF!</v>
      </c>
      <c r="AM71" s="21">
        <f t="shared" si="52"/>
        <v>876.69999999999993</v>
      </c>
      <c r="AN71" s="22">
        <f t="shared" si="52"/>
        <v>0</v>
      </c>
      <c r="AO71" s="22">
        <f t="shared" si="52"/>
        <v>876.69999999999993</v>
      </c>
      <c r="AP71" s="22">
        <f t="shared" si="52"/>
        <v>30.6845</v>
      </c>
      <c r="AQ71" s="22">
        <f t="shared" si="52"/>
        <v>4.3834999999999997</v>
      </c>
      <c r="AR71" s="22">
        <f t="shared" si="52"/>
        <v>13.666666666666666</v>
      </c>
      <c r="AS71" s="22" t="e">
        <f t="shared" si="53"/>
        <v>#REF!</v>
      </c>
      <c r="AT71" s="22" t="e">
        <f t="shared" si="53"/>
        <v>#REF!</v>
      </c>
      <c r="AU71" s="23" t="e">
        <f t="shared" si="53"/>
        <v>#REF!</v>
      </c>
      <c r="AV71" s="21">
        <f t="shared" si="54"/>
        <v>1753.3999999999999</v>
      </c>
      <c r="AW71" s="22">
        <f t="shared" si="54"/>
        <v>0</v>
      </c>
      <c r="AX71" s="22">
        <f t="shared" si="54"/>
        <v>1753.3999999999999</v>
      </c>
      <c r="AY71" s="22">
        <f t="shared" si="54"/>
        <v>61.369</v>
      </c>
      <c r="AZ71" s="22">
        <f t="shared" si="54"/>
        <v>8.7669999999999995</v>
      </c>
      <c r="BA71" s="16">
        <f t="shared" si="54"/>
        <v>27.333333333333332</v>
      </c>
      <c r="BB71" s="16" t="e">
        <f t="shared" si="55"/>
        <v>#REF!</v>
      </c>
      <c r="BC71" s="16" t="e">
        <f t="shared" si="55"/>
        <v>#REF!</v>
      </c>
      <c r="BD71" s="118" t="e">
        <f t="shared" si="55"/>
        <v>#REF!</v>
      </c>
      <c r="BE71" s="99">
        <f t="shared" si="63"/>
        <v>4997.1899999999996</v>
      </c>
      <c r="BF71" s="16">
        <f t="shared" si="56"/>
        <v>0</v>
      </c>
      <c r="BG71" s="16">
        <f t="shared" si="32"/>
        <v>4997.1899999999996</v>
      </c>
      <c r="BH71" s="16">
        <f t="shared" si="57"/>
        <v>174.90164999999999</v>
      </c>
      <c r="BI71" s="16">
        <f t="shared" si="58"/>
        <v>24.985949999999999</v>
      </c>
      <c r="BJ71" s="16">
        <f t="shared" si="59"/>
        <v>77.900000000000006</v>
      </c>
      <c r="BK71" s="16" t="e">
        <f>+IF(Datos!#REF!=Listas!$AB$2,Listas!$AC$2,Listas!$AC$3)</f>
        <v>#REF!</v>
      </c>
      <c r="BL71" s="16" t="e">
        <f t="shared" si="35"/>
        <v>#REF!</v>
      </c>
      <c r="BM71" s="16" t="e">
        <f t="shared" si="60"/>
        <v>#REF!</v>
      </c>
      <c r="BN71" s="100" t="e">
        <f t="shared" si="36"/>
        <v>#REF!</v>
      </c>
    </row>
    <row r="72" spans="2:66" x14ac:dyDescent="0.25">
      <c r="B72" s="99">
        <f xml:space="preserve"> IF(C71&lt;&gt;"", IF( (C71+1)&gt;EDADMAX, "",CalculosLB!B71+1 ),"")</f>
        <v>55</v>
      </c>
      <c r="C72" s="16">
        <f t="shared" si="61"/>
        <v>86</v>
      </c>
      <c r="D72" s="16">
        <f t="shared" si="62"/>
        <v>71</v>
      </c>
      <c r="E72" s="18">
        <f t="shared" si="39"/>
        <v>20</v>
      </c>
      <c r="F72" s="16">
        <f>IF($B72="","",IF($C$6=1,VLOOKUP(IF(D72&gt;MAX(TablasLB!$A$4:$A$62),MAX(TablasLB!$A$4:$A$62),D72),datosMasculinoLB,$C$12+$C$6+VLOOKUP(E72,columnaTermino,2,FALSE),FALSE),VLOOKUP(IF(D72&gt;MAX(TablasLB!$B$4:$B$62),MAX(TablasLB!$B$4:$B$62),D72),datosFemeninoLB,$C$12+$C$6+VLOOKUP(E72,columnaTermino,2,FALSE),FALSE)))</f>
        <v>47.82</v>
      </c>
      <c r="G72" s="19">
        <f>IF($B72="","",IF(OR(E72=20,E72=30),IF($C$6=1,VLOOKUP(IF(D72&gt;MAX(TablasLB!$A$4:$A$62),MAX(TablasLB!$A$4:$A$62),D72),datosMasculinoLB,$C$12+$C$6+$C$10+VLOOKUP(E72,columnaTermino,2,FALSE),FALSE),VLOOKUP(IF(D72&gt;MAX(TablasLB!$B$4:$B$62),MAX(TablasLB!$B$4:$B$62),D72),datosFemeninoLB,$C$12+$C$6+$C$10+VLOOKUP(E72,columnaTermino,2,FALSE),FALSE)),F72))</f>
        <v>47.82</v>
      </c>
      <c r="H72" s="16">
        <f t="shared" si="20"/>
        <v>0</v>
      </c>
      <c r="I72" s="111">
        <f t="shared" si="21"/>
        <v>47.82</v>
      </c>
      <c r="J72" s="21">
        <f t="shared" si="37"/>
        <v>4782</v>
      </c>
      <c r="K72" s="22">
        <f t="shared" si="22"/>
        <v>0</v>
      </c>
      <c r="L72" s="22">
        <f t="shared" si="38"/>
        <v>4782</v>
      </c>
      <c r="M72" s="22">
        <f t="shared" si="40"/>
        <v>167.37</v>
      </c>
      <c r="N72" s="22">
        <f t="shared" si="41"/>
        <v>23.91</v>
      </c>
      <c r="O72" s="22">
        <f t="shared" si="42"/>
        <v>75</v>
      </c>
      <c r="P72" s="22" t="e">
        <f>+IF(Datos!#REF!=Listas!$AB$2,Listas!$AC$2,Listas!$AC$3)</f>
        <v>#REF!</v>
      </c>
      <c r="Q72" s="22" t="e">
        <f t="shared" si="5"/>
        <v>#REF!</v>
      </c>
      <c r="R72" s="22" t="e">
        <f t="shared" si="43"/>
        <v>#REF!</v>
      </c>
      <c r="S72" s="23" t="e">
        <f t="shared" si="7"/>
        <v>#REF!</v>
      </c>
      <c r="T72" s="21">
        <f t="shared" si="44"/>
        <v>5260.2</v>
      </c>
      <c r="U72" s="22">
        <f t="shared" si="45"/>
        <v>0</v>
      </c>
      <c r="V72" s="22">
        <f t="shared" si="25"/>
        <v>5260.2</v>
      </c>
      <c r="W72" s="22">
        <f t="shared" si="46"/>
        <v>184.107</v>
      </c>
      <c r="X72" s="22">
        <f t="shared" si="47"/>
        <v>26.300999999999998</v>
      </c>
      <c r="Y72" s="22">
        <f t="shared" si="48"/>
        <v>82</v>
      </c>
      <c r="Z72" s="22" t="e">
        <f>+IF(Datos!#REF!=Listas!$AB$2,Listas!$AC$2,Listas!$AC$3)</f>
        <v>#REF!</v>
      </c>
      <c r="AA72" s="22" t="e">
        <f t="shared" si="28"/>
        <v>#REF!</v>
      </c>
      <c r="AB72" s="22" t="e">
        <f t="shared" si="49"/>
        <v>#REF!</v>
      </c>
      <c r="AC72" s="23" t="e">
        <f t="shared" si="29"/>
        <v>#REF!</v>
      </c>
      <c r="AD72" s="21">
        <f t="shared" si="50"/>
        <v>438.34999999999997</v>
      </c>
      <c r="AE72" s="22">
        <f t="shared" si="50"/>
        <v>0</v>
      </c>
      <c r="AF72" s="22">
        <f t="shared" si="50"/>
        <v>438.34999999999997</v>
      </c>
      <c r="AG72" s="22">
        <f t="shared" si="50"/>
        <v>15.34225</v>
      </c>
      <c r="AH72" s="22">
        <f t="shared" si="50"/>
        <v>2.1917499999999999</v>
      </c>
      <c r="AI72" s="22">
        <f t="shared" si="50"/>
        <v>6.833333333333333</v>
      </c>
      <c r="AJ72" s="22" t="e">
        <f t="shared" si="51"/>
        <v>#REF!</v>
      </c>
      <c r="AK72" s="22" t="e">
        <f t="shared" si="51"/>
        <v>#REF!</v>
      </c>
      <c r="AL72" s="23" t="e">
        <f t="shared" si="51"/>
        <v>#REF!</v>
      </c>
      <c r="AM72" s="21">
        <f t="shared" si="52"/>
        <v>876.69999999999993</v>
      </c>
      <c r="AN72" s="22">
        <f t="shared" si="52"/>
        <v>0</v>
      </c>
      <c r="AO72" s="22">
        <f t="shared" si="52"/>
        <v>876.69999999999993</v>
      </c>
      <c r="AP72" s="22">
        <f t="shared" si="52"/>
        <v>30.6845</v>
      </c>
      <c r="AQ72" s="22">
        <f t="shared" si="52"/>
        <v>4.3834999999999997</v>
      </c>
      <c r="AR72" s="22">
        <f t="shared" si="52"/>
        <v>13.666666666666666</v>
      </c>
      <c r="AS72" s="22" t="e">
        <f t="shared" si="53"/>
        <v>#REF!</v>
      </c>
      <c r="AT72" s="22" t="e">
        <f t="shared" si="53"/>
        <v>#REF!</v>
      </c>
      <c r="AU72" s="23" t="e">
        <f t="shared" si="53"/>
        <v>#REF!</v>
      </c>
      <c r="AV72" s="21">
        <f t="shared" si="54"/>
        <v>1753.3999999999999</v>
      </c>
      <c r="AW72" s="22">
        <f t="shared" si="54"/>
        <v>0</v>
      </c>
      <c r="AX72" s="22">
        <f t="shared" si="54"/>
        <v>1753.3999999999999</v>
      </c>
      <c r="AY72" s="22">
        <f t="shared" si="54"/>
        <v>61.369</v>
      </c>
      <c r="AZ72" s="22">
        <f t="shared" si="54"/>
        <v>8.7669999999999995</v>
      </c>
      <c r="BA72" s="16">
        <f t="shared" si="54"/>
        <v>27.333333333333332</v>
      </c>
      <c r="BB72" s="16" t="e">
        <f t="shared" si="55"/>
        <v>#REF!</v>
      </c>
      <c r="BC72" s="16" t="e">
        <f t="shared" si="55"/>
        <v>#REF!</v>
      </c>
      <c r="BD72" s="118" t="e">
        <f t="shared" si="55"/>
        <v>#REF!</v>
      </c>
      <c r="BE72" s="99">
        <f t="shared" si="63"/>
        <v>4997.1899999999996</v>
      </c>
      <c r="BF72" s="16">
        <f t="shared" si="56"/>
        <v>0</v>
      </c>
      <c r="BG72" s="16">
        <f t="shared" si="32"/>
        <v>4997.1899999999996</v>
      </c>
      <c r="BH72" s="16">
        <f t="shared" si="57"/>
        <v>174.90164999999999</v>
      </c>
      <c r="BI72" s="16">
        <f t="shared" si="58"/>
        <v>24.985949999999999</v>
      </c>
      <c r="BJ72" s="16">
        <f t="shared" si="59"/>
        <v>77.900000000000006</v>
      </c>
      <c r="BK72" s="16" t="e">
        <f>+IF(Datos!#REF!=Listas!$AB$2,Listas!$AC$2,Listas!$AC$3)</f>
        <v>#REF!</v>
      </c>
      <c r="BL72" s="16" t="e">
        <f t="shared" si="35"/>
        <v>#REF!</v>
      </c>
      <c r="BM72" s="16" t="e">
        <f t="shared" si="60"/>
        <v>#REF!</v>
      </c>
      <c r="BN72" s="100" t="e">
        <f t="shared" si="36"/>
        <v>#REF!</v>
      </c>
    </row>
    <row r="73" spans="2:66" x14ac:dyDescent="0.25">
      <c r="B73" s="99">
        <f xml:space="preserve"> IF(C72&lt;&gt;"", IF( (C72+1)&gt;EDADMAX, "",CalculosLB!B72+1 ),"")</f>
        <v>56</v>
      </c>
      <c r="C73" s="16">
        <f t="shared" si="61"/>
        <v>87</v>
      </c>
      <c r="D73" s="16">
        <f t="shared" si="62"/>
        <v>71</v>
      </c>
      <c r="E73" s="18">
        <f t="shared" si="39"/>
        <v>20</v>
      </c>
      <c r="F73" s="16">
        <f>IF($B73="","",IF($C$6=1,VLOOKUP(IF(D73&gt;MAX(TablasLB!$A$4:$A$62),MAX(TablasLB!$A$4:$A$62),D73),datosMasculinoLB,$C$12+$C$6+VLOOKUP(E73,columnaTermino,2,FALSE),FALSE),VLOOKUP(IF(D73&gt;MAX(TablasLB!$B$4:$B$62),MAX(TablasLB!$B$4:$B$62),D73),datosFemeninoLB,$C$12+$C$6+VLOOKUP(E73,columnaTermino,2,FALSE),FALSE)))</f>
        <v>47.82</v>
      </c>
      <c r="G73" s="19">
        <f>IF($B73="","",IF(OR(E73=20,E73=30),IF($C$6=1,VLOOKUP(IF(D73&gt;MAX(TablasLB!$A$4:$A$62),MAX(TablasLB!$A$4:$A$62),D73),datosMasculinoLB,$C$12+$C$6+$C$10+VLOOKUP(E73,columnaTermino,2,FALSE),FALSE),VLOOKUP(IF(D73&gt;MAX(TablasLB!$B$4:$B$62),MAX(TablasLB!$B$4:$B$62),D73),datosFemeninoLB,$C$12+$C$6+$C$10+VLOOKUP(E73,columnaTermino,2,FALSE),FALSE)),F73))</f>
        <v>47.82</v>
      </c>
      <c r="H73" s="16">
        <f t="shared" si="20"/>
        <v>0</v>
      </c>
      <c r="I73" s="111">
        <f t="shared" si="21"/>
        <v>47.82</v>
      </c>
      <c r="J73" s="21">
        <f t="shared" si="37"/>
        <v>4782</v>
      </c>
      <c r="K73" s="22">
        <f t="shared" si="22"/>
        <v>0</v>
      </c>
      <c r="L73" s="22">
        <f t="shared" si="38"/>
        <v>4782</v>
      </c>
      <c r="M73" s="22">
        <f t="shared" si="40"/>
        <v>167.37</v>
      </c>
      <c r="N73" s="22">
        <f t="shared" si="41"/>
        <v>23.91</v>
      </c>
      <c r="O73" s="22">
        <f t="shared" si="42"/>
        <v>75</v>
      </c>
      <c r="P73" s="22" t="e">
        <f>+IF(Datos!#REF!=Listas!$AB$2,Listas!$AC$2,Listas!$AC$3)</f>
        <v>#REF!</v>
      </c>
      <c r="Q73" s="22" t="e">
        <f t="shared" si="5"/>
        <v>#REF!</v>
      </c>
      <c r="R73" s="22" t="e">
        <f t="shared" si="43"/>
        <v>#REF!</v>
      </c>
      <c r="S73" s="23" t="e">
        <f t="shared" si="7"/>
        <v>#REF!</v>
      </c>
      <c r="T73" s="21">
        <f t="shared" si="44"/>
        <v>5260.2</v>
      </c>
      <c r="U73" s="22">
        <f t="shared" si="45"/>
        <v>0</v>
      </c>
      <c r="V73" s="22">
        <f t="shared" si="25"/>
        <v>5260.2</v>
      </c>
      <c r="W73" s="22">
        <f t="shared" si="46"/>
        <v>184.107</v>
      </c>
      <c r="X73" s="22">
        <f t="shared" si="47"/>
        <v>26.300999999999998</v>
      </c>
      <c r="Y73" s="22">
        <f t="shared" si="48"/>
        <v>82</v>
      </c>
      <c r="Z73" s="22" t="e">
        <f>+IF(Datos!#REF!=Listas!$AB$2,Listas!$AC$2,Listas!$AC$3)</f>
        <v>#REF!</v>
      </c>
      <c r="AA73" s="22" t="e">
        <f t="shared" si="28"/>
        <v>#REF!</v>
      </c>
      <c r="AB73" s="22" t="e">
        <f t="shared" si="49"/>
        <v>#REF!</v>
      </c>
      <c r="AC73" s="23" t="e">
        <f t="shared" si="29"/>
        <v>#REF!</v>
      </c>
      <c r="AD73" s="21">
        <f t="shared" si="50"/>
        <v>438.34999999999997</v>
      </c>
      <c r="AE73" s="22">
        <f t="shared" si="50"/>
        <v>0</v>
      </c>
      <c r="AF73" s="22">
        <f t="shared" si="50"/>
        <v>438.34999999999997</v>
      </c>
      <c r="AG73" s="22">
        <f t="shared" si="50"/>
        <v>15.34225</v>
      </c>
      <c r="AH73" s="22">
        <f t="shared" si="50"/>
        <v>2.1917499999999999</v>
      </c>
      <c r="AI73" s="22">
        <f t="shared" si="50"/>
        <v>6.833333333333333</v>
      </c>
      <c r="AJ73" s="22" t="e">
        <f t="shared" si="51"/>
        <v>#REF!</v>
      </c>
      <c r="AK73" s="22" t="e">
        <f t="shared" si="51"/>
        <v>#REF!</v>
      </c>
      <c r="AL73" s="23" t="e">
        <f t="shared" si="51"/>
        <v>#REF!</v>
      </c>
      <c r="AM73" s="21">
        <f t="shared" si="52"/>
        <v>876.69999999999993</v>
      </c>
      <c r="AN73" s="22">
        <f t="shared" si="52"/>
        <v>0</v>
      </c>
      <c r="AO73" s="22">
        <f t="shared" si="52"/>
        <v>876.69999999999993</v>
      </c>
      <c r="AP73" s="22">
        <f t="shared" si="52"/>
        <v>30.6845</v>
      </c>
      <c r="AQ73" s="22">
        <f t="shared" si="52"/>
        <v>4.3834999999999997</v>
      </c>
      <c r="AR73" s="22">
        <f t="shared" si="52"/>
        <v>13.666666666666666</v>
      </c>
      <c r="AS73" s="22" t="e">
        <f t="shared" si="53"/>
        <v>#REF!</v>
      </c>
      <c r="AT73" s="22" t="e">
        <f t="shared" si="53"/>
        <v>#REF!</v>
      </c>
      <c r="AU73" s="23" t="e">
        <f t="shared" si="53"/>
        <v>#REF!</v>
      </c>
      <c r="AV73" s="21">
        <f t="shared" si="54"/>
        <v>1753.3999999999999</v>
      </c>
      <c r="AW73" s="22">
        <f t="shared" si="54"/>
        <v>0</v>
      </c>
      <c r="AX73" s="22">
        <f t="shared" si="54"/>
        <v>1753.3999999999999</v>
      </c>
      <c r="AY73" s="22">
        <f t="shared" si="54"/>
        <v>61.369</v>
      </c>
      <c r="AZ73" s="22">
        <f t="shared" si="54"/>
        <v>8.7669999999999995</v>
      </c>
      <c r="BA73" s="16">
        <f t="shared" si="54"/>
        <v>27.333333333333332</v>
      </c>
      <c r="BB73" s="16" t="e">
        <f t="shared" si="55"/>
        <v>#REF!</v>
      </c>
      <c r="BC73" s="16" t="e">
        <f t="shared" si="55"/>
        <v>#REF!</v>
      </c>
      <c r="BD73" s="118" t="e">
        <f t="shared" si="55"/>
        <v>#REF!</v>
      </c>
      <c r="BE73" s="99">
        <f t="shared" si="63"/>
        <v>4997.1899999999996</v>
      </c>
      <c r="BF73" s="16">
        <f t="shared" si="56"/>
        <v>0</v>
      </c>
      <c r="BG73" s="16">
        <f t="shared" si="32"/>
        <v>4997.1899999999996</v>
      </c>
      <c r="BH73" s="16">
        <f t="shared" si="57"/>
        <v>174.90164999999999</v>
      </c>
      <c r="BI73" s="16">
        <f t="shared" si="58"/>
        <v>24.985949999999999</v>
      </c>
      <c r="BJ73" s="16">
        <f t="shared" si="59"/>
        <v>77.900000000000006</v>
      </c>
      <c r="BK73" s="16" t="e">
        <f>+IF(Datos!#REF!=Listas!$AB$2,Listas!$AC$2,Listas!$AC$3)</f>
        <v>#REF!</v>
      </c>
      <c r="BL73" s="16" t="e">
        <f t="shared" si="35"/>
        <v>#REF!</v>
      </c>
      <c r="BM73" s="16" t="e">
        <f t="shared" si="60"/>
        <v>#REF!</v>
      </c>
      <c r="BN73" s="100" t="e">
        <f t="shared" si="36"/>
        <v>#REF!</v>
      </c>
    </row>
    <row r="74" spans="2:66" x14ac:dyDescent="0.25">
      <c r="B74" s="99">
        <f xml:space="preserve"> IF(C73&lt;&gt;"", IF( (C73+1)&gt;EDADMAX, "",CalculosLB!B73+1 ),"")</f>
        <v>57</v>
      </c>
      <c r="C74" s="16">
        <f t="shared" si="61"/>
        <v>88</v>
      </c>
      <c r="D74" s="16">
        <f t="shared" si="62"/>
        <v>71</v>
      </c>
      <c r="E74" s="18">
        <f t="shared" si="39"/>
        <v>20</v>
      </c>
      <c r="F74" s="16">
        <f>IF($B74="","",IF($C$6=1,VLOOKUP(IF(D74&gt;MAX(TablasLB!$A$4:$A$62),MAX(TablasLB!$A$4:$A$62),D74),datosMasculinoLB,$C$12+$C$6+VLOOKUP(E74,columnaTermino,2,FALSE),FALSE),VLOOKUP(IF(D74&gt;MAX(TablasLB!$B$4:$B$62),MAX(TablasLB!$B$4:$B$62),D74),datosFemeninoLB,$C$12+$C$6+VLOOKUP(E74,columnaTermino,2,FALSE),FALSE)))</f>
        <v>47.82</v>
      </c>
      <c r="G74" s="19">
        <f>IF($B74="","",IF(OR(E74=20,E74=30),IF($C$6=1,VLOOKUP(IF(D74&gt;MAX(TablasLB!$A$4:$A$62),MAX(TablasLB!$A$4:$A$62),D74),datosMasculinoLB,$C$12+$C$6+$C$10+VLOOKUP(E74,columnaTermino,2,FALSE),FALSE),VLOOKUP(IF(D74&gt;MAX(TablasLB!$B$4:$B$62),MAX(TablasLB!$B$4:$B$62),D74),datosFemeninoLB,$C$12+$C$6+$C$10+VLOOKUP(E74,columnaTermino,2,FALSE),FALSE)),F74))</f>
        <v>47.82</v>
      </c>
      <c r="H74" s="16">
        <f t="shared" si="20"/>
        <v>0</v>
      </c>
      <c r="I74" s="111">
        <f t="shared" si="21"/>
        <v>47.82</v>
      </c>
      <c r="J74" s="21">
        <f t="shared" si="37"/>
        <v>4782</v>
      </c>
      <c r="K74" s="22">
        <f t="shared" si="22"/>
        <v>0</v>
      </c>
      <c r="L74" s="22">
        <f t="shared" si="38"/>
        <v>4782</v>
      </c>
      <c r="M74" s="22">
        <f t="shared" si="40"/>
        <v>167.37</v>
      </c>
      <c r="N74" s="22">
        <f t="shared" si="41"/>
        <v>23.91</v>
      </c>
      <c r="O74" s="22">
        <f t="shared" si="42"/>
        <v>75</v>
      </c>
      <c r="P74" s="22" t="e">
        <f>+IF(Datos!#REF!=Listas!$AB$2,Listas!$AC$2,Listas!$AC$3)</f>
        <v>#REF!</v>
      </c>
      <c r="Q74" s="22" t="e">
        <f t="shared" si="5"/>
        <v>#REF!</v>
      </c>
      <c r="R74" s="22" t="e">
        <f t="shared" si="43"/>
        <v>#REF!</v>
      </c>
      <c r="S74" s="23" t="e">
        <f t="shared" si="7"/>
        <v>#REF!</v>
      </c>
      <c r="T74" s="21">
        <f t="shared" si="44"/>
        <v>5260.2</v>
      </c>
      <c r="U74" s="22">
        <f t="shared" si="45"/>
        <v>0</v>
      </c>
      <c r="V74" s="22">
        <f t="shared" si="25"/>
        <v>5260.2</v>
      </c>
      <c r="W74" s="22">
        <f t="shared" si="46"/>
        <v>184.107</v>
      </c>
      <c r="X74" s="22">
        <f t="shared" si="47"/>
        <v>26.300999999999998</v>
      </c>
      <c r="Y74" s="22">
        <f t="shared" si="48"/>
        <v>82</v>
      </c>
      <c r="Z74" s="22" t="e">
        <f>+IF(Datos!#REF!=Listas!$AB$2,Listas!$AC$2,Listas!$AC$3)</f>
        <v>#REF!</v>
      </c>
      <c r="AA74" s="22" t="e">
        <f t="shared" si="28"/>
        <v>#REF!</v>
      </c>
      <c r="AB74" s="22" t="e">
        <f t="shared" si="49"/>
        <v>#REF!</v>
      </c>
      <c r="AC74" s="23" t="e">
        <f t="shared" si="29"/>
        <v>#REF!</v>
      </c>
      <c r="AD74" s="21">
        <f t="shared" si="50"/>
        <v>438.34999999999997</v>
      </c>
      <c r="AE74" s="22">
        <f t="shared" si="50"/>
        <v>0</v>
      </c>
      <c r="AF74" s="22">
        <f t="shared" si="50"/>
        <v>438.34999999999997</v>
      </c>
      <c r="AG74" s="22">
        <f t="shared" si="50"/>
        <v>15.34225</v>
      </c>
      <c r="AH74" s="22">
        <f t="shared" si="50"/>
        <v>2.1917499999999999</v>
      </c>
      <c r="AI74" s="22">
        <f t="shared" si="50"/>
        <v>6.833333333333333</v>
      </c>
      <c r="AJ74" s="22" t="e">
        <f t="shared" si="51"/>
        <v>#REF!</v>
      </c>
      <c r="AK74" s="22" t="e">
        <f t="shared" si="51"/>
        <v>#REF!</v>
      </c>
      <c r="AL74" s="23" t="e">
        <f t="shared" si="51"/>
        <v>#REF!</v>
      </c>
      <c r="AM74" s="21">
        <f t="shared" si="52"/>
        <v>876.69999999999993</v>
      </c>
      <c r="AN74" s="22">
        <f t="shared" si="52"/>
        <v>0</v>
      </c>
      <c r="AO74" s="22">
        <f t="shared" si="52"/>
        <v>876.69999999999993</v>
      </c>
      <c r="AP74" s="22">
        <f t="shared" si="52"/>
        <v>30.6845</v>
      </c>
      <c r="AQ74" s="22">
        <f t="shared" si="52"/>
        <v>4.3834999999999997</v>
      </c>
      <c r="AR74" s="22">
        <f t="shared" si="52"/>
        <v>13.666666666666666</v>
      </c>
      <c r="AS74" s="22" t="e">
        <f t="shared" si="53"/>
        <v>#REF!</v>
      </c>
      <c r="AT74" s="22" t="e">
        <f t="shared" si="53"/>
        <v>#REF!</v>
      </c>
      <c r="AU74" s="23" t="e">
        <f t="shared" si="53"/>
        <v>#REF!</v>
      </c>
      <c r="AV74" s="21">
        <f t="shared" si="54"/>
        <v>1753.3999999999999</v>
      </c>
      <c r="AW74" s="22">
        <f t="shared" si="54"/>
        <v>0</v>
      </c>
      <c r="AX74" s="22">
        <f t="shared" si="54"/>
        <v>1753.3999999999999</v>
      </c>
      <c r="AY74" s="22">
        <f t="shared" si="54"/>
        <v>61.369</v>
      </c>
      <c r="AZ74" s="22">
        <f t="shared" si="54"/>
        <v>8.7669999999999995</v>
      </c>
      <c r="BA74" s="16">
        <f t="shared" si="54"/>
        <v>27.333333333333332</v>
      </c>
      <c r="BB74" s="16" t="e">
        <f t="shared" si="55"/>
        <v>#REF!</v>
      </c>
      <c r="BC74" s="16" t="e">
        <f t="shared" si="55"/>
        <v>#REF!</v>
      </c>
      <c r="BD74" s="118" t="e">
        <f t="shared" si="55"/>
        <v>#REF!</v>
      </c>
      <c r="BE74" s="99">
        <f t="shared" si="63"/>
        <v>4997.1899999999996</v>
      </c>
      <c r="BF74" s="16">
        <f t="shared" si="56"/>
        <v>0</v>
      </c>
      <c r="BG74" s="16">
        <f t="shared" si="32"/>
        <v>4997.1899999999996</v>
      </c>
      <c r="BH74" s="16">
        <f t="shared" si="57"/>
        <v>174.90164999999999</v>
      </c>
      <c r="BI74" s="16">
        <f t="shared" si="58"/>
        <v>24.985949999999999</v>
      </c>
      <c r="BJ74" s="16">
        <f t="shared" si="59"/>
        <v>77.900000000000006</v>
      </c>
      <c r="BK74" s="16" t="e">
        <f>+IF(Datos!#REF!=Listas!$AB$2,Listas!$AC$2,Listas!$AC$3)</f>
        <v>#REF!</v>
      </c>
      <c r="BL74" s="16" t="e">
        <f t="shared" si="35"/>
        <v>#REF!</v>
      </c>
      <c r="BM74" s="16" t="e">
        <f t="shared" si="60"/>
        <v>#REF!</v>
      </c>
      <c r="BN74" s="100" t="e">
        <f t="shared" si="36"/>
        <v>#REF!</v>
      </c>
    </row>
    <row r="75" spans="2:66" x14ac:dyDescent="0.25">
      <c r="B75" s="99">
        <f xml:space="preserve"> IF(C74&lt;&gt;"", IF( (C74+1)&gt;EDADMAX, "",CalculosLB!B74+1 ),"")</f>
        <v>58</v>
      </c>
      <c r="C75" s="16">
        <f t="shared" si="61"/>
        <v>89</v>
      </c>
      <c r="D75" s="16">
        <f t="shared" si="62"/>
        <v>71</v>
      </c>
      <c r="E75" s="18">
        <f t="shared" si="39"/>
        <v>20</v>
      </c>
      <c r="F75" s="16">
        <f>IF($B75="","",IF($C$6=1,VLOOKUP(IF(D75&gt;MAX(TablasLB!$A$4:$A$62),MAX(TablasLB!$A$4:$A$62),D75),datosMasculinoLB,$C$12+$C$6+VLOOKUP(E75,columnaTermino,2,FALSE),FALSE),VLOOKUP(IF(D75&gt;MAX(TablasLB!$B$4:$B$62),MAX(TablasLB!$B$4:$B$62),D75),datosFemeninoLB,$C$12+$C$6+VLOOKUP(E75,columnaTermino,2,FALSE),FALSE)))</f>
        <v>47.82</v>
      </c>
      <c r="G75" s="19">
        <f>IF($B75="","",IF(OR(E75=20,E75=30),IF($C$6=1,VLOOKUP(IF(D75&gt;MAX(TablasLB!$A$4:$A$62),MAX(TablasLB!$A$4:$A$62),D75),datosMasculinoLB,$C$12+$C$6+$C$10+VLOOKUP(E75,columnaTermino,2,FALSE),FALSE),VLOOKUP(IF(D75&gt;MAX(TablasLB!$B$4:$B$62),MAX(TablasLB!$B$4:$B$62),D75),datosFemeninoLB,$C$12+$C$6+$C$10+VLOOKUP(E75,columnaTermino,2,FALSE),FALSE)),F75))</f>
        <v>47.82</v>
      </c>
      <c r="H75" s="16">
        <f t="shared" si="20"/>
        <v>0</v>
      </c>
      <c r="I75" s="111">
        <f t="shared" si="21"/>
        <v>47.82</v>
      </c>
      <c r="J75" s="21">
        <f t="shared" si="37"/>
        <v>4782</v>
      </c>
      <c r="K75" s="22">
        <f t="shared" si="22"/>
        <v>0</v>
      </c>
      <c r="L75" s="22">
        <f t="shared" si="38"/>
        <v>4782</v>
      </c>
      <c r="M75" s="22">
        <f t="shared" si="40"/>
        <v>167.37</v>
      </c>
      <c r="N75" s="22">
        <f t="shared" si="41"/>
        <v>23.91</v>
      </c>
      <c r="O75" s="22">
        <f t="shared" si="42"/>
        <v>75</v>
      </c>
      <c r="P75" s="22" t="e">
        <f>+IF(Datos!#REF!=Listas!$AB$2,Listas!$AC$2,Listas!$AC$3)</f>
        <v>#REF!</v>
      </c>
      <c r="Q75" s="22" t="e">
        <f t="shared" si="5"/>
        <v>#REF!</v>
      </c>
      <c r="R75" s="22" t="e">
        <f t="shared" si="43"/>
        <v>#REF!</v>
      </c>
      <c r="S75" s="23" t="e">
        <f t="shared" si="7"/>
        <v>#REF!</v>
      </c>
      <c r="T75" s="21">
        <f t="shared" si="44"/>
        <v>5260.2</v>
      </c>
      <c r="U75" s="22">
        <f t="shared" si="45"/>
        <v>0</v>
      </c>
      <c r="V75" s="22">
        <f t="shared" si="25"/>
        <v>5260.2</v>
      </c>
      <c r="W75" s="22">
        <f t="shared" si="46"/>
        <v>184.107</v>
      </c>
      <c r="X75" s="22">
        <f t="shared" si="47"/>
        <v>26.300999999999998</v>
      </c>
      <c r="Y75" s="22">
        <f t="shared" si="48"/>
        <v>82</v>
      </c>
      <c r="Z75" s="22" t="e">
        <f>+IF(Datos!#REF!=Listas!$AB$2,Listas!$AC$2,Listas!$AC$3)</f>
        <v>#REF!</v>
      </c>
      <c r="AA75" s="22" t="e">
        <f t="shared" si="28"/>
        <v>#REF!</v>
      </c>
      <c r="AB75" s="22" t="e">
        <f t="shared" si="49"/>
        <v>#REF!</v>
      </c>
      <c r="AC75" s="23" t="e">
        <f t="shared" si="29"/>
        <v>#REF!</v>
      </c>
      <c r="AD75" s="21">
        <f t="shared" si="50"/>
        <v>438.34999999999997</v>
      </c>
      <c r="AE75" s="22">
        <f t="shared" si="50"/>
        <v>0</v>
      </c>
      <c r="AF75" s="22">
        <f t="shared" si="50"/>
        <v>438.34999999999997</v>
      </c>
      <c r="AG75" s="22">
        <f t="shared" si="50"/>
        <v>15.34225</v>
      </c>
      <c r="AH75" s="22">
        <f t="shared" si="50"/>
        <v>2.1917499999999999</v>
      </c>
      <c r="AI75" s="22">
        <f t="shared" si="50"/>
        <v>6.833333333333333</v>
      </c>
      <c r="AJ75" s="22" t="e">
        <f t="shared" si="51"/>
        <v>#REF!</v>
      </c>
      <c r="AK75" s="22" t="e">
        <f t="shared" si="51"/>
        <v>#REF!</v>
      </c>
      <c r="AL75" s="23" t="e">
        <f t="shared" si="51"/>
        <v>#REF!</v>
      </c>
      <c r="AM75" s="21">
        <f t="shared" si="52"/>
        <v>876.69999999999993</v>
      </c>
      <c r="AN75" s="22">
        <f t="shared" si="52"/>
        <v>0</v>
      </c>
      <c r="AO75" s="22">
        <f t="shared" si="52"/>
        <v>876.69999999999993</v>
      </c>
      <c r="AP75" s="22">
        <f t="shared" si="52"/>
        <v>30.6845</v>
      </c>
      <c r="AQ75" s="22">
        <f t="shared" si="52"/>
        <v>4.3834999999999997</v>
      </c>
      <c r="AR75" s="22">
        <f t="shared" si="52"/>
        <v>13.666666666666666</v>
      </c>
      <c r="AS75" s="22" t="e">
        <f t="shared" si="53"/>
        <v>#REF!</v>
      </c>
      <c r="AT75" s="22" t="e">
        <f t="shared" si="53"/>
        <v>#REF!</v>
      </c>
      <c r="AU75" s="23" t="e">
        <f t="shared" si="53"/>
        <v>#REF!</v>
      </c>
      <c r="AV75" s="21">
        <f t="shared" si="54"/>
        <v>1753.3999999999999</v>
      </c>
      <c r="AW75" s="22">
        <f t="shared" si="54"/>
        <v>0</v>
      </c>
      <c r="AX75" s="22">
        <f t="shared" si="54"/>
        <v>1753.3999999999999</v>
      </c>
      <c r="AY75" s="22">
        <f t="shared" si="54"/>
        <v>61.369</v>
      </c>
      <c r="AZ75" s="22">
        <f t="shared" si="54"/>
        <v>8.7669999999999995</v>
      </c>
      <c r="BA75" s="16">
        <f t="shared" si="54"/>
        <v>27.333333333333332</v>
      </c>
      <c r="BB75" s="16" t="e">
        <f t="shared" si="55"/>
        <v>#REF!</v>
      </c>
      <c r="BC75" s="16" t="e">
        <f t="shared" si="55"/>
        <v>#REF!</v>
      </c>
      <c r="BD75" s="118" t="e">
        <f t="shared" si="55"/>
        <v>#REF!</v>
      </c>
      <c r="BE75" s="99">
        <f t="shared" si="63"/>
        <v>4997.1899999999996</v>
      </c>
      <c r="BF75" s="16">
        <f t="shared" si="56"/>
        <v>0</v>
      </c>
      <c r="BG75" s="16">
        <f t="shared" si="32"/>
        <v>4997.1899999999996</v>
      </c>
      <c r="BH75" s="16">
        <f t="shared" si="57"/>
        <v>174.90164999999999</v>
      </c>
      <c r="BI75" s="16">
        <f t="shared" si="58"/>
        <v>24.985949999999999</v>
      </c>
      <c r="BJ75" s="16">
        <f t="shared" si="59"/>
        <v>77.900000000000006</v>
      </c>
      <c r="BK75" s="16" t="e">
        <f>+IF(Datos!#REF!=Listas!$AB$2,Listas!$AC$2,Listas!$AC$3)</f>
        <v>#REF!</v>
      </c>
      <c r="BL75" s="16" t="e">
        <f t="shared" si="35"/>
        <v>#REF!</v>
      </c>
      <c r="BM75" s="16" t="e">
        <f t="shared" si="60"/>
        <v>#REF!</v>
      </c>
      <c r="BN75" s="100" t="e">
        <f t="shared" si="36"/>
        <v>#REF!</v>
      </c>
    </row>
    <row r="76" spans="2:66" x14ac:dyDescent="0.25">
      <c r="B76" s="99">
        <f xml:space="preserve"> IF(C75&lt;&gt;"", IF( (C75+1)&gt;EDADMAX, "",CalculosLB!B75+1 ),"")</f>
        <v>59</v>
      </c>
      <c r="C76" s="16">
        <f t="shared" si="61"/>
        <v>90</v>
      </c>
      <c r="D76" s="16">
        <f t="shared" si="62"/>
        <v>71</v>
      </c>
      <c r="E76" s="18">
        <f t="shared" si="39"/>
        <v>20</v>
      </c>
      <c r="F76" s="16">
        <f>IF($B76="","",IF($C$6=1,VLOOKUP(IF(D76&gt;MAX(TablasLB!$A$4:$A$62),MAX(TablasLB!$A$4:$A$62),D76),datosMasculinoLB,$C$12+$C$6+VLOOKUP(E76,columnaTermino,2,FALSE),FALSE),VLOOKUP(IF(D76&gt;MAX(TablasLB!$B$4:$B$62),MAX(TablasLB!$B$4:$B$62),D76),datosFemeninoLB,$C$12+$C$6+VLOOKUP(E76,columnaTermino,2,FALSE),FALSE)))</f>
        <v>47.82</v>
      </c>
      <c r="G76" s="19">
        <f>IF($B76="","",IF(OR(E76=20,E76=30),IF($C$6=1,VLOOKUP(IF(D76&gt;MAX(TablasLB!$A$4:$A$62),MAX(TablasLB!$A$4:$A$62),D76),datosMasculinoLB,$C$12+$C$6+$C$10+VLOOKUP(E76,columnaTermino,2,FALSE),FALSE),VLOOKUP(IF(D76&gt;MAX(TablasLB!$B$4:$B$62),MAX(TablasLB!$B$4:$B$62),D76),datosFemeninoLB,$C$12+$C$6+$C$10+VLOOKUP(E76,columnaTermino,2,FALSE),FALSE)),F76))</f>
        <v>47.82</v>
      </c>
      <c r="H76" s="16">
        <f t="shared" si="20"/>
        <v>0</v>
      </c>
      <c r="I76" s="111">
        <f t="shared" si="21"/>
        <v>47.82</v>
      </c>
      <c r="J76" s="21">
        <f t="shared" si="37"/>
        <v>4782</v>
      </c>
      <c r="K76" s="22">
        <f t="shared" si="22"/>
        <v>0</v>
      </c>
      <c r="L76" s="22">
        <f t="shared" si="38"/>
        <v>4782</v>
      </c>
      <c r="M76" s="22">
        <f t="shared" si="40"/>
        <v>167.37</v>
      </c>
      <c r="N76" s="22">
        <f t="shared" si="41"/>
        <v>23.91</v>
      </c>
      <c r="O76" s="22">
        <f t="shared" si="42"/>
        <v>75</v>
      </c>
      <c r="P76" s="22" t="e">
        <f>+IF(Datos!#REF!=Listas!$AB$2,Listas!$AC$2,Listas!$AC$3)</f>
        <v>#REF!</v>
      </c>
      <c r="Q76" s="22" t="e">
        <f t="shared" si="5"/>
        <v>#REF!</v>
      </c>
      <c r="R76" s="22" t="e">
        <f t="shared" si="43"/>
        <v>#REF!</v>
      </c>
      <c r="S76" s="23" t="e">
        <f t="shared" si="7"/>
        <v>#REF!</v>
      </c>
      <c r="T76" s="21">
        <f t="shared" si="44"/>
        <v>5260.2</v>
      </c>
      <c r="U76" s="22">
        <f t="shared" si="45"/>
        <v>0</v>
      </c>
      <c r="V76" s="22">
        <f t="shared" si="25"/>
        <v>5260.2</v>
      </c>
      <c r="W76" s="22">
        <f t="shared" si="46"/>
        <v>184.107</v>
      </c>
      <c r="X76" s="22">
        <f t="shared" si="47"/>
        <v>26.300999999999998</v>
      </c>
      <c r="Y76" s="22">
        <f t="shared" si="48"/>
        <v>82</v>
      </c>
      <c r="Z76" s="22" t="e">
        <f>+IF(Datos!#REF!=Listas!$AB$2,Listas!$AC$2,Listas!$AC$3)</f>
        <v>#REF!</v>
      </c>
      <c r="AA76" s="22" t="e">
        <f t="shared" si="28"/>
        <v>#REF!</v>
      </c>
      <c r="AB76" s="22" t="e">
        <f t="shared" si="49"/>
        <v>#REF!</v>
      </c>
      <c r="AC76" s="23" t="e">
        <f t="shared" si="29"/>
        <v>#REF!</v>
      </c>
      <c r="AD76" s="21">
        <f t="shared" si="50"/>
        <v>438.34999999999997</v>
      </c>
      <c r="AE76" s="22">
        <f t="shared" si="50"/>
        <v>0</v>
      </c>
      <c r="AF76" s="22">
        <f t="shared" si="50"/>
        <v>438.34999999999997</v>
      </c>
      <c r="AG76" s="22">
        <f t="shared" si="50"/>
        <v>15.34225</v>
      </c>
      <c r="AH76" s="22">
        <f t="shared" si="50"/>
        <v>2.1917499999999999</v>
      </c>
      <c r="AI76" s="22">
        <f t="shared" si="50"/>
        <v>6.833333333333333</v>
      </c>
      <c r="AJ76" s="22" t="e">
        <f t="shared" si="51"/>
        <v>#REF!</v>
      </c>
      <c r="AK76" s="22" t="e">
        <f t="shared" si="51"/>
        <v>#REF!</v>
      </c>
      <c r="AL76" s="23" t="e">
        <f t="shared" si="51"/>
        <v>#REF!</v>
      </c>
      <c r="AM76" s="21">
        <f t="shared" si="52"/>
        <v>876.69999999999993</v>
      </c>
      <c r="AN76" s="22">
        <f t="shared" si="52"/>
        <v>0</v>
      </c>
      <c r="AO76" s="22">
        <f t="shared" si="52"/>
        <v>876.69999999999993</v>
      </c>
      <c r="AP76" s="22">
        <f t="shared" si="52"/>
        <v>30.6845</v>
      </c>
      <c r="AQ76" s="22">
        <f t="shared" si="52"/>
        <v>4.3834999999999997</v>
      </c>
      <c r="AR76" s="22">
        <f t="shared" si="52"/>
        <v>13.666666666666666</v>
      </c>
      <c r="AS76" s="22" t="e">
        <f t="shared" si="53"/>
        <v>#REF!</v>
      </c>
      <c r="AT76" s="22" t="e">
        <f t="shared" si="53"/>
        <v>#REF!</v>
      </c>
      <c r="AU76" s="23" t="e">
        <f t="shared" si="53"/>
        <v>#REF!</v>
      </c>
      <c r="AV76" s="21">
        <f t="shared" si="54"/>
        <v>1753.3999999999999</v>
      </c>
      <c r="AW76" s="22">
        <f t="shared" si="54"/>
        <v>0</v>
      </c>
      <c r="AX76" s="22">
        <f t="shared" si="54"/>
        <v>1753.3999999999999</v>
      </c>
      <c r="AY76" s="22">
        <f t="shared" si="54"/>
        <v>61.369</v>
      </c>
      <c r="AZ76" s="22">
        <f t="shared" si="54"/>
        <v>8.7669999999999995</v>
      </c>
      <c r="BA76" s="16">
        <f t="shared" si="54"/>
        <v>27.333333333333332</v>
      </c>
      <c r="BB76" s="16" t="e">
        <f t="shared" si="55"/>
        <v>#REF!</v>
      </c>
      <c r="BC76" s="16" t="e">
        <f t="shared" si="55"/>
        <v>#REF!</v>
      </c>
      <c r="BD76" s="118" t="e">
        <f t="shared" si="55"/>
        <v>#REF!</v>
      </c>
      <c r="BE76" s="99">
        <f t="shared" si="63"/>
        <v>4997.1899999999996</v>
      </c>
      <c r="BF76" s="16">
        <f t="shared" si="56"/>
        <v>0</v>
      </c>
      <c r="BG76" s="16">
        <f t="shared" si="32"/>
        <v>4997.1899999999996</v>
      </c>
      <c r="BH76" s="16">
        <f t="shared" si="57"/>
        <v>174.90164999999999</v>
      </c>
      <c r="BI76" s="16">
        <f t="shared" si="58"/>
        <v>24.985949999999999</v>
      </c>
      <c r="BJ76" s="16">
        <f t="shared" si="59"/>
        <v>77.900000000000006</v>
      </c>
      <c r="BK76" s="16" t="e">
        <f>+IF(Datos!#REF!=Listas!$AB$2,Listas!$AC$2,Listas!$AC$3)</f>
        <v>#REF!</v>
      </c>
      <c r="BL76" s="16" t="e">
        <f t="shared" si="35"/>
        <v>#REF!</v>
      </c>
      <c r="BM76" s="16" t="e">
        <f t="shared" si="60"/>
        <v>#REF!</v>
      </c>
      <c r="BN76" s="100" t="e">
        <f t="shared" si="36"/>
        <v>#REF!</v>
      </c>
    </row>
    <row r="77" spans="2:66" x14ac:dyDescent="0.25">
      <c r="B77" s="99">
        <f xml:space="preserve"> IF(C76&lt;&gt;"", IF( (C76+1)&gt;EDADMAX, "",CalculosLB!B76+1 ),"")</f>
        <v>60</v>
      </c>
      <c r="C77" s="16">
        <f t="shared" si="61"/>
        <v>91</v>
      </c>
      <c r="D77" s="16">
        <f t="shared" si="62"/>
        <v>71</v>
      </c>
      <c r="E77" s="18">
        <f t="shared" si="39"/>
        <v>20</v>
      </c>
      <c r="F77" s="16">
        <f>IF($B77="","",IF($C$6=1,VLOOKUP(IF(D77&gt;MAX(TablasLB!$A$4:$A$62),MAX(TablasLB!$A$4:$A$62),D77),datosMasculinoLB,$C$12+$C$6+VLOOKUP(E77,columnaTermino,2,FALSE),FALSE),VLOOKUP(IF(D77&gt;MAX(TablasLB!$B$4:$B$62),MAX(TablasLB!$B$4:$B$62),D77),datosFemeninoLB,$C$12+$C$6+VLOOKUP(E77,columnaTermino,2,FALSE),FALSE)))</f>
        <v>47.82</v>
      </c>
      <c r="G77" s="19">
        <f>IF($B77="","",IF(OR(E77=20,E77=30),IF($C$6=1,VLOOKUP(IF(D77&gt;MAX(TablasLB!$A$4:$A$62),MAX(TablasLB!$A$4:$A$62),D77),datosMasculinoLB,$C$12+$C$6+$C$10+VLOOKUP(E77,columnaTermino,2,FALSE),FALSE),VLOOKUP(IF(D77&gt;MAX(TablasLB!$B$4:$B$62),MAX(TablasLB!$B$4:$B$62),D77),datosFemeninoLB,$C$12+$C$6+$C$10+VLOOKUP(E77,columnaTermino,2,FALSE),FALSE)),F77))</f>
        <v>47.82</v>
      </c>
      <c r="H77" s="16">
        <f t="shared" si="20"/>
        <v>0</v>
      </c>
      <c r="I77" s="111">
        <f t="shared" si="21"/>
        <v>47.82</v>
      </c>
      <c r="J77" s="21">
        <f t="shared" si="37"/>
        <v>4782</v>
      </c>
      <c r="K77" s="22">
        <f t="shared" si="22"/>
        <v>0</v>
      </c>
      <c r="L77" s="22">
        <f t="shared" si="38"/>
        <v>4782</v>
      </c>
      <c r="M77" s="22">
        <f t="shared" si="40"/>
        <v>167.37</v>
      </c>
      <c r="N77" s="22">
        <f t="shared" si="41"/>
        <v>23.91</v>
      </c>
      <c r="O77" s="22">
        <f t="shared" si="42"/>
        <v>75</v>
      </c>
      <c r="P77" s="22" t="e">
        <f>+IF(Datos!#REF!=Listas!$AB$2,Listas!$AC$2,Listas!$AC$3)</f>
        <v>#REF!</v>
      </c>
      <c r="Q77" s="22" t="e">
        <f t="shared" si="5"/>
        <v>#REF!</v>
      </c>
      <c r="R77" s="22" t="e">
        <f t="shared" si="43"/>
        <v>#REF!</v>
      </c>
      <c r="S77" s="23" t="e">
        <f t="shared" si="7"/>
        <v>#REF!</v>
      </c>
      <c r="T77" s="21">
        <f t="shared" si="44"/>
        <v>5260.2</v>
      </c>
      <c r="U77" s="22">
        <f t="shared" si="45"/>
        <v>0</v>
      </c>
      <c r="V77" s="22">
        <f t="shared" si="25"/>
        <v>5260.2</v>
      </c>
      <c r="W77" s="22">
        <f t="shared" si="46"/>
        <v>184.107</v>
      </c>
      <c r="X77" s="22">
        <f t="shared" si="47"/>
        <v>26.300999999999998</v>
      </c>
      <c r="Y77" s="22">
        <f t="shared" si="48"/>
        <v>82</v>
      </c>
      <c r="Z77" s="22" t="e">
        <f>+IF(Datos!#REF!=Listas!$AB$2,Listas!$AC$2,Listas!$AC$3)</f>
        <v>#REF!</v>
      </c>
      <c r="AA77" s="22" t="e">
        <f t="shared" si="28"/>
        <v>#REF!</v>
      </c>
      <c r="AB77" s="22" t="e">
        <f t="shared" si="49"/>
        <v>#REF!</v>
      </c>
      <c r="AC77" s="23" t="e">
        <f t="shared" si="29"/>
        <v>#REF!</v>
      </c>
      <c r="AD77" s="21">
        <f t="shared" si="50"/>
        <v>438.34999999999997</v>
      </c>
      <c r="AE77" s="22">
        <f t="shared" si="50"/>
        <v>0</v>
      </c>
      <c r="AF77" s="22">
        <f t="shared" si="50"/>
        <v>438.34999999999997</v>
      </c>
      <c r="AG77" s="22">
        <f t="shared" si="50"/>
        <v>15.34225</v>
      </c>
      <c r="AH77" s="22">
        <f t="shared" si="50"/>
        <v>2.1917499999999999</v>
      </c>
      <c r="AI77" s="22">
        <f t="shared" si="50"/>
        <v>6.833333333333333</v>
      </c>
      <c r="AJ77" s="22" t="e">
        <f t="shared" si="51"/>
        <v>#REF!</v>
      </c>
      <c r="AK77" s="22" t="e">
        <f t="shared" si="51"/>
        <v>#REF!</v>
      </c>
      <c r="AL77" s="23" t="e">
        <f t="shared" si="51"/>
        <v>#REF!</v>
      </c>
      <c r="AM77" s="21">
        <f t="shared" si="52"/>
        <v>876.69999999999993</v>
      </c>
      <c r="AN77" s="22">
        <f t="shared" si="52"/>
        <v>0</v>
      </c>
      <c r="AO77" s="22">
        <f t="shared" si="52"/>
        <v>876.69999999999993</v>
      </c>
      <c r="AP77" s="22">
        <f t="shared" si="52"/>
        <v>30.6845</v>
      </c>
      <c r="AQ77" s="22">
        <f t="shared" si="52"/>
        <v>4.3834999999999997</v>
      </c>
      <c r="AR77" s="22">
        <f t="shared" si="52"/>
        <v>13.666666666666666</v>
      </c>
      <c r="AS77" s="22" t="e">
        <f t="shared" si="53"/>
        <v>#REF!</v>
      </c>
      <c r="AT77" s="22" t="e">
        <f t="shared" si="53"/>
        <v>#REF!</v>
      </c>
      <c r="AU77" s="23" t="e">
        <f t="shared" si="53"/>
        <v>#REF!</v>
      </c>
      <c r="AV77" s="21">
        <f t="shared" si="54"/>
        <v>1753.3999999999999</v>
      </c>
      <c r="AW77" s="22">
        <f t="shared" si="54"/>
        <v>0</v>
      </c>
      <c r="AX77" s="22">
        <f t="shared" si="54"/>
        <v>1753.3999999999999</v>
      </c>
      <c r="AY77" s="22">
        <f t="shared" si="54"/>
        <v>61.369</v>
      </c>
      <c r="AZ77" s="22">
        <f t="shared" si="54"/>
        <v>8.7669999999999995</v>
      </c>
      <c r="BA77" s="16">
        <f t="shared" si="54"/>
        <v>27.333333333333332</v>
      </c>
      <c r="BB77" s="16" t="e">
        <f t="shared" si="55"/>
        <v>#REF!</v>
      </c>
      <c r="BC77" s="16" t="e">
        <f t="shared" si="55"/>
        <v>#REF!</v>
      </c>
      <c r="BD77" s="118" t="e">
        <f t="shared" si="55"/>
        <v>#REF!</v>
      </c>
      <c r="BE77" s="99">
        <f t="shared" si="63"/>
        <v>4997.1899999999996</v>
      </c>
      <c r="BF77" s="16">
        <f t="shared" si="56"/>
        <v>0</v>
      </c>
      <c r="BG77" s="16">
        <f t="shared" si="32"/>
        <v>4997.1899999999996</v>
      </c>
      <c r="BH77" s="16">
        <f t="shared" si="57"/>
        <v>174.90164999999999</v>
      </c>
      <c r="BI77" s="16">
        <f t="shared" si="58"/>
        <v>24.985949999999999</v>
      </c>
      <c r="BJ77" s="16">
        <f t="shared" si="59"/>
        <v>77.900000000000006</v>
      </c>
      <c r="BK77" s="16" t="e">
        <f>+IF(Datos!#REF!=Listas!$AB$2,Listas!$AC$2,Listas!$AC$3)</f>
        <v>#REF!</v>
      </c>
      <c r="BL77" s="16" t="e">
        <f t="shared" si="35"/>
        <v>#REF!</v>
      </c>
      <c r="BM77" s="16" t="e">
        <f t="shared" si="60"/>
        <v>#REF!</v>
      </c>
      <c r="BN77" s="100" t="e">
        <f t="shared" si="36"/>
        <v>#REF!</v>
      </c>
    </row>
    <row r="78" spans="2:66" x14ac:dyDescent="0.25">
      <c r="B78" s="99">
        <f xml:space="preserve"> IF(C77&lt;&gt;"", IF( (C77+1)&gt;EDADMAX, "",CalculosLB!B77+1 ),"")</f>
        <v>61</v>
      </c>
      <c r="C78" s="16">
        <f t="shared" si="61"/>
        <v>92</v>
      </c>
      <c r="D78" s="16">
        <f t="shared" si="62"/>
        <v>91</v>
      </c>
      <c r="E78" s="18">
        <f t="shared" si="39"/>
        <v>5</v>
      </c>
      <c r="F78" s="16">
        <f>IF($B78="","",IF($C$6=1,VLOOKUP(IF(D78&gt;MAX(TablasLB!$A$4:$A$62),MAX(TablasLB!$A$4:$A$62),D78),datosMasculinoLB,$C$12+$C$6+VLOOKUP(E78,columnaTermino,2,FALSE),FALSE),VLOOKUP(IF(D78&gt;MAX(TablasLB!$B$4:$B$62),MAX(TablasLB!$B$4:$B$62),D78),datosFemeninoLB,$C$12+$C$6+VLOOKUP(E78,columnaTermino,2,FALSE),FALSE)))</f>
        <v>36.54</v>
      </c>
      <c r="G78" s="19">
        <f>IF($B78="","",IF(OR(E78=20,E78=30),IF($C$6=1,VLOOKUP(IF(D78&gt;MAX(TablasLB!$A$4:$A$62),MAX(TablasLB!$A$4:$A$62),D78),datosMasculinoLB,$C$12+$C$6+$C$10+VLOOKUP(E78,columnaTermino,2,FALSE),FALSE),VLOOKUP(IF(D78&gt;MAX(TablasLB!$B$4:$B$62),MAX(TablasLB!$B$4:$B$62),D78),datosFemeninoLB,$C$12+$C$6+$C$10+VLOOKUP(E78,columnaTermino,2,FALSE),FALSE)),F78))</f>
        <v>36.54</v>
      </c>
      <c r="H78" s="16">
        <f t="shared" si="20"/>
        <v>0</v>
      </c>
      <c r="I78" s="111">
        <f t="shared" si="21"/>
        <v>36.54</v>
      </c>
      <c r="J78" s="101">
        <f t="shared" si="37"/>
        <v>3654</v>
      </c>
      <c r="K78" s="26">
        <f t="shared" si="22"/>
        <v>0</v>
      </c>
      <c r="L78" s="26">
        <f t="shared" si="38"/>
        <v>3654</v>
      </c>
      <c r="M78" s="26">
        <f t="shared" si="40"/>
        <v>127.89000000000001</v>
      </c>
      <c r="N78" s="26">
        <f t="shared" si="41"/>
        <v>18.27</v>
      </c>
      <c r="O78" s="26">
        <f t="shared" si="42"/>
        <v>75</v>
      </c>
      <c r="P78" s="26" t="e">
        <f>+IF(Datos!#REF!=Listas!$AB$2,Listas!$AC$2,Listas!$AC$3)</f>
        <v>#REF!</v>
      </c>
      <c r="Q78" s="26" t="e">
        <f t="shared" si="5"/>
        <v>#REF!</v>
      </c>
      <c r="R78" s="26" t="e">
        <f t="shared" si="43"/>
        <v>#REF!</v>
      </c>
      <c r="S78" s="102" t="e">
        <f t="shared" si="7"/>
        <v>#REF!</v>
      </c>
      <c r="T78" s="101">
        <f t="shared" si="44"/>
        <v>4019.4</v>
      </c>
      <c r="U78" s="26">
        <f t="shared" si="45"/>
        <v>0</v>
      </c>
      <c r="V78" s="26">
        <f t="shared" si="25"/>
        <v>4019.4</v>
      </c>
      <c r="W78" s="26">
        <f t="shared" si="46"/>
        <v>140.67900000000003</v>
      </c>
      <c r="X78" s="26">
        <f t="shared" si="47"/>
        <v>20.097000000000001</v>
      </c>
      <c r="Y78" s="26">
        <f t="shared" si="48"/>
        <v>82</v>
      </c>
      <c r="Z78" s="26" t="e">
        <f>+IF(Datos!#REF!=Listas!$AB$2,Listas!$AC$2,Listas!$AC$3)</f>
        <v>#REF!</v>
      </c>
      <c r="AA78" s="26" t="e">
        <f t="shared" si="28"/>
        <v>#REF!</v>
      </c>
      <c r="AB78" s="26" t="e">
        <f t="shared" si="49"/>
        <v>#REF!</v>
      </c>
      <c r="AC78" s="102" t="e">
        <f t="shared" si="29"/>
        <v>#REF!</v>
      </c>
      <c r="AD78" s="101">
        <f t="shared" si="50"/>
        <v>334.95</v>
      </c>
      <c r="AE78" s="26">
        <f t="shared" si="50"/>
        <v>0</v>
      </c>
      <c r="AF78" s="26">
        <f t="shared" si="50"/>
        <v>334.95</v>
      </c>
      <c r="AG78" s="26">
        <f t="shared" si="50"/>
        <v>11.723250000000002</v>
      </c>
      <c r="AH78" s="26">
        <f t="shared" si="50"/>
        <v>1.6747500000000002</v>
      </c>
      <c r="AI78" s="26">
        <f t="shared" si="50"/>
        <v>6.833333333333333</v>
      </c>
      <c r="AJ78" s="26" t="e">
        <f t="shared" si="51"/>
        <v>#REF!</v>
      </c>
      <c r="AK78" s="26" t="e">
        <f t="shared" si="51"/>
        <v>#REF!</v>
      </c>
      <c r="AL78" s="102" t="e">
        <f t="shared" si="51"/>
        <v>#REF!</v>
      </c>
      <c r="AM78" s="101">
        <f t="shared" si="52"/>
        <v>669.9</v>
      </c>
      <c r="AN78" s="26">
        <f t="shared" si="52"/>
        <v>0</v>
      </c>
      <c r="AO78" s="26">
        <f t="shared" si="52"/>
        <v>669.9</v>
      </c>
      <c r="AP78" s="26">
        <f t="shared" si="52"/>
        <v>23.446500000000004</v>
      </c>
      <c r="AQ78" s="26">
        <f t="shared" si="52"/>
        <v>3.3495000000000004</v>
      </c>
      <c r="AR78" s="26">
        <f t="shared" si="52"/>
        <v>13.666666666666666</v>
      </c>
      <c r="AS78" s="26" t="e">
        <f t="shared" si="53"/>
        <v>#REF!</v>
      </c>
      <c r="AT78" s="26" t="e">
        <f t="shared" si="53"/>
        <v>#REF!</v>
      </c>
      <c r="AU78" s="102" t="e">
        <f t="shared" si="53"/>
        <v>#REF!</v>
      </c>
      <c r="AV78" s="101">
        <f t="shared" si="54"/>
        <v>1339.8</v>
      </c>
      <c r="AW78" s="26">
        <f t="shared" si="54"/>
        <v>0</v>
      </c>
      <c r="AX78" s="26">
        <f t="shared" si="54"/>
        <v>1339.8</v>
      </c>
      <c r="AY78" s="26">
        <f t="shared" si="54"/>
        <v>46.893000000000008</v>
      </c>
      <c r="AZ78" s="26">
        <f t="shared" si="54"/>
        <v>6.6990000000000007</v>
      </c>
      <c r="BA78" s="15">
        <f t="shared" si="54"/>
        <v>27.333333333333332</v>
      </c>
      <c r="BB78" s="15" t="e">
        <f t="shared" si="55"/>
        <v>#REF!</v>
      </c>
      <c r="BC78" s="15" t="e">
        <f t="shared" si="55"/>
        <v>#REF!</v>
      </c>
      <c r="BD78" s="15" t="e">
        <f t="shared" si="55"/>
        <v>#REF!</v>
      </c>
      <c r="BE78" s="99">
        <f t="shared" si="63"/>
        <v>3818.43</v>
      </c>
      <c r="BF78" s="16">
        <f t="shared" si="56"/>
        <v>0</v>
      </c>
      <c r="BG78" s="16">
        <f t="shared" si="32"/>
        <v>3818.43</v>
      </c>
      <c r="BH78" s="16">
        <f t="shared" si="57"/>
        <v>133.64505</v>
      </c>
      <c r="BI78" s="16">
        <f t="shared" si="58"/>
        <v>19.09215</v>
      </c>
      <c r="BJ78" s="16">
        <f t="shared" si="59"/>
        <v>77.900000000000006</v>
      </c>
      <c r="BK78" s="16" t="e">
        <f>+IF(Datos!#REF!=Listas!$AB$2,Listas!$AC$2,Listas!$AC$3)</f>
        <v>#REF!</v>
      </c>
      <c r="BL78" s="16" t="e">
        <f t="shared" si="35"/>
        <v>#REF!</v>
      </c>
      <c r="BM78" s="16" t="e">
        <f t="shared" si="60"/>
        <v>#REF!</v>
      </c>
      <c r="BN78" s="100" t="e">
        <f t="shared" si="36"/>
        <v>#REF!</v>
      </c>
    </row>
    <row r="79" spans="2:66" x14ac:dyDescent="0.25">
      <c r="B79" s="99">
        <f xml:space="preserve"> IF(C78&lt;&gt;"", IF( (C78+1)&gt;EDADMAX, "",CalculosLB!B78+1 ),"")</f>
        <v>62</v>
      </c>
      <c r="C79" s="16">
        <f t="shared" si="61"/>
        <v>93</v>
      </c>
      <c r="D79" s="16">
        <f t="shared" si="62"/>
        <v>91</v>
      </c>
      <c r="E79" s="18">
        <f t="shared" si="39"/>
        <v>5</v>
      </c>
      <c r="F79" s="16">
        <f>IF($B79="","",IF($C$6=1,VLOOKUP(IF(D79&gt;MAX(TablasLB!$A$4:$A$62),MAX(TablasLB!$A$4:$A$62),D79),datosMasculinoLB,$C$12+$C$6+VLOOKUP(E79,columnaTermino,2,FALSE),FALSE),VLOOKUP(IF(D79&gt;MAX(TablasLB!$B$4:$B$62),MAX(TablasLB!$B$4:$B$62),D79),datosFemeninoLB,$C$12+$C$6+VLOOKUP(E79,columnaTermino,2,FALSE),FALSE)))</f>
        <v>36.54</v>
      </c>
      <c r="G79" s="19">
        <f>IF($B79="","",IF(OR(E79=20,E79=30),IF($C$6=1,VLOOKUP(IF(D79&gt;MAX(TablasLB!$A$4:$A$62),MAX(TablasLB!$A$4:$A$62),D79),datosMasculinoLB,$C$12+$C$6+$C$10+VLOOKUP(E79,columnaTermino,2,FALSE),FALSE),VLOOKUP(IF(D79&gt;MAX(TablasLB!$B$4:$B$62),MAX(TablasLB!$B$4:$B$62),D79),datosFemeninoLB,$C$12+$C$6+$C$10+VLOOKUP(E79,columnaTermino,2,FALSE),FALSE)),F79))</f>
        <v>36.54</v>
      </c>
      <c r="H79" s="16">
        <f t="shared" si="20"/>
        <v>0</v>
      </c>
      <c r="I79" s="111">
        <f t="shared" si="21"/>
        <v>36.54</v>
      </c>
      <c r="J79" s="101">
        <f t="shared" si="37"/>
        <v>3654</v>
      </c>
      <c r="K79" s="26">
        <f t="shared" si="22"/>
        <v>0</v>
      </c>
      <c r="L79" s="26">
        <f t="shared" si="38"/>
        <v>3654</v>
      </c>
      <c r="M79" s="26">
        <f t="shared" si="40"/>
        <v>127.89000000000001</v>
      </c>
      <c r="N79" s="26">
        <f t="shared" si="41"/>
        <v>18.27</v>
      </c>
      <c r="O79" s="26">
        <f t="shared" si="42"/>
        <v>75</v>
      </c>
      <c r="P79" s="26" t="e">
        <f>+IF(Datos!#REF!=Listas!$AB$2,Listas!$AC$2,Listas!$AC$3)</f>
        <v>#REF!</v>
      </c>
      <c r="Q79" s="26" t="e">
        <f t="shared" si="5"/>
        <v>#REF!</v>
      </c>
      <c r="R79" s="26" t="e">
        <f t="shared" si="43"/>
        <v>#REF!</v>
      </c>
      <c r="S79" s="102" t="e">
        <f t="shared" si="7"/>
        <v>#REF!</v>
      </c>
      <c r="T79" s="101">
        <f t="shared" si="44"/>
        <v>4019.4</v>
      </c>
      <c r="U79" s="26">
        <f t="shared" si="45"/>
        <v>0</v>
      </c>
      <c r="V79" s="26">
        <f t="shared" si="25"/>
        <v>4019.4</v>
      </c>
      <c r="W79" s="26">
        <f t="shared" si="46"/>
        <v>140.67900000000003</v>
      </c>
      <c r="X79" s="26">
        <f t="shared" si="47"/>
        <v>20.097000000000001</v>
      </c>
      <c r="Y79" s="26">
        <f t="shared" si="48"/>
        <v>82</v>
      </c>
      <c r="Z79" s="26" t="e">
        <f>+IF(Datos!#REF!=Listas!$AB$2,Listas!$AC$2,Listas!$AC$3)</f>
        <v>#REF!</v>
      </c>
      <c r="AA79" s="26" t="e">
        <f t="shared" si="28"/>
        <v>#REF!</v>
      </c>
      <c r="AB79" s="26" t="e">
        <f t="shared" si="49"/>
        <v>#REF!</v>
      </c>
      <c r="AC79" s="102" t="e">
        <f t="shared" si="29"/>
        <v>#REF!</v>
      </c>
      <c r="AD79" s="101">
        <f t="shared" si="50"/>
        <v>334.95</v>
      </c>
      <c r="AE79" s="26">
        <f t="shared" si="50"/>
        <v>0</v>
      </c>
      <c r="AF79" s="26">
        <f t="shared" si="50"/>
        <v>334.95</v>
      </c>
      <c r="AG79" s="26">
        <f t="shared" si="50"/>
        <v>11.723250000000002</v>
      </c>
      <c r="AH79" s="26">
        <f t="shared" si="50"/>
        <v>1.6747500000000002</v>
      </c>
      <c r="AI79" s="26">
        <f t="shared" si="50"/>
        <v>6.833333333333333</v>
      </c>
      <c r="AJ79" s="26" t="e">
        <f t="shared" si="51"/>
        <v>#REF!</v>
      </c>
      <c r="AK79" s="26" t="e">
        <f t="shared" si="51"/>
        <v>#REF!</v>
      </c>
      <c r="AL79" s="102" t="e">
        <f t="shared" si="51"/>
        <v>#REF!</v>
      </c>
      <c r="AM79" s="101">
        <f t="shared" si="52"/>
        <v>669.9</v>
      </c>
      <c r="AN79" s="26">
        <f t="shared" si="52"/>
        <v>0</v>
      </c>
      <c r="AO79" s="26">
        <f t="shared" si="52"/>
        <v>669.9</v>
      </c>
      <c r="AP79" s="26">
        <f t="shared" si="52"/>
        <v>23.446500000000004</v>
      </c>
      <c r="AQ79" s="26">
        <f t="shared" si="52"/>
        <v>3.3495000000000004</v>
      </c>
      <c r="AR79" s="26">
        <f t="shared" si="52"/>
        <v>13.666666666666666</v>
      </c>
      <c r="AS79" s="26" t="e">
        <f t="shared" si="53"/>
        <v>#REF!</v>
      </c>
      <c r="AT79" s="26" t="e">
        <f t="shared" si="53"/>
        <v>#REF!</v>
      </c>
      <c r="AU79" s="102" t="e">
        <f t="shared" si="53"/>
        <v>#REF!</v>
      </c>
      <c r="AV79" s="101">
        <f t="shared" si="54"/>
        <v>1339.8</v>
      </c>
      <c r="AW79" s="26">
        <f t="shared" si="54"/>
        <v>0</v>
      </c>
      <c r="AX79" s="26">
        <f t="shared" si="54"/>
        <v>1339.8</v>
      </c>
      <c r="AY79" s="26">
        <f t="shared" si="54"/>
        <v>46.893000000000008</v>
      </c>
      <c r="AZ79" s="26">
        <f t="shared" si="54"/>
        <v>6.6990000000000007</v>
      </c>
      <c r="BA79" s="15">
        <f t="shared" si="54"/>
        <v>27.333333333333332</v>
      </c>
      <c r="BB79" s="15" t="e">
        <f t="shared" si="55"/>
        <v>#REF!</v>
      </c>
      <c r="BC79" s="15" t="e">
        <f t="shared" si="55"/>
        <v>#REF!</v>
      </c>
      <c r="BD79" s="15" t="e">
        <f t="shared" si="55"/>
        <v>#REF!</v>
      </c>
      <c r="BE79" s="99">
        <f t="shared" si="63"/>
        <v>3818.43</v>
      </c>
      <c r="BF79" s="16">
        <f t="shared" si="56"/>
        <v>0</v>
      </c>
      <c r="BG79" s="16">
        <f t="shared" si="32"/>
        <v>3818.43</v>
      </c>
      <c r="BH79" s="16">
        <f t="shared" si="57"/>
        <v>133.64505</v>
      </c>
      <c r="BI79" s="16">
        <f t="shared" si="58"/>
        <v>19.09215</v>
      </c>
      <c r="BJ79" s="16">
        <f t="shared" si="59"/>
        <v>77.900000000000006</v>
      </c>
      <c r="BK79" s="16" t="e">
        <f>+IF(Datos!#REF!=Listas!$AB$2,Listas!$AC$2,Listas!$AC$3)</f>
        <v>#REF!</v>
      </c>
      <c r="BL79" s="16" t="e">
        <f t="shared" si="35"/>
        <v>#REF!</v>
      </c>
      <c r="BM79" s="16" t="e">
        <f t="shared" si="60"/>
        <v>#REF!</v>
      </c>
      <c r="BN79" s="100" t="e">
        <f t="shared" si="36"/>
        <v>#REF!</v>
      </c>
    </row>
    <row r="80" spans="2:66" x14ac:dyDescent="0.25">
      <c r="B80" s="99">
        <f xml:space="preserve"> IF(C79&lt;&gt;"", IF( (C79+1)&gt;EDADMAX, "",CalculosLB!B79+1 ),"")</f>
        <v>63</v>
      </c>
      <c r="C80" s="16">
        <f t="shared" si="61"/>
        <v>94</v>
      </c>
      <c r="D80" s="16">
        <f t="shared" si="62"/>
        <v>91</v>
      </c>
      <c r="E80" s="18">
        <f t="shared" si="39"/>
        <v>5</v>
      </c>
      <c r="F80" s="16">
        <f>IF($B80="","",IF($C$6=1,VLOOKUP(IF(D80&gt;MAX(TablasLB!$A$4:$A$62),MAX(TablasLB!$A$4:$A$62),D80),datosMasculinoLB,$C$12+$C$6+VLOOKUP(E80,columnaTermino,2,FALSE),FALSE),VLOOKUP(IF(D80&gt;MAX(TablasLB!$B$4:$B$62),MAX(TablasLB!$B$4:$B$62),D80),datosFemeninoLB,$C$12+$C$6+VLOOKUP(E80,columnaTermino,2,FALSE),FALSE)))</f>
        <v>36.54</v>
      </c>
      <c r="G80" s="19">
        <f>IF($B80="","",IF(OR(E80=20,E80=30),IF($C$6=1,VLOOKUP(IF(D80&gt;MAX(TablasLB!$A$4:$A$62),MAX(TablasLB!$A$4:$A$62),D80),datosMasculinoLB,$C$12+$C$6+$C$10+VLOOKUP(E80,columnaTermino,2,FALSE),FALSE),VLOOKUP(IF(D80&gt;MAX(TablasLB!$B$4:$B$62),MAX(TablasLB!$B$4:$B$62),D80),datosFemeninoLB,$C$12+$C$6+$C$10+VLOOKUP(E80,columnaTermino,2,FALSE),FALSE)),F80))</f>
        <v>36.54</v>
      </c>
      <c r="H80" s="16">
        <f t="shared" si="20"/>
        <v>0</v>
      </c>
      <c r="I80" s="111">
        <f t="shared" si="21"/>
        <v>36.54</v>
      </c>
      <c r="J80" s="101">
        <f t="shared" si="37"/>
        <v>3654</v>
      </c>
      <c r="K80" s="26">
        <f t="shared" si="22"/>
        <v>0</v>
      </c>
      <c r="L80" s="26">
        <f t="shared" si="38"/>
        <v>3654</v>
      </c>
      <c r="M80" s="26">
        <f t="shared" si="40"/>
        <v>127.89000000000001</v>
      </c>
      <c r="N80" s="26">
        <f t="shared" si="41"/>
        <v>18.27</v>
      </c>
      <c r="O80" s="26">
        <f t="shared" si="42"/>
        <v>75</v>
      </c>
      <c r="P80" s="26" t="e">
        <f>+IF(Datos!#REF!=Listas!$AB$2,Listas!$AC$2,Listas!$AC$3)</f>
        <v>#REF!</v>
      </c>
      <c r="Q80" s="26" t="e">
        <f t="shared" si="5"/>
        <v>#REF!</v>
      </c>
      <c r="R80" s="26" t="e">
        <f t="shared" si="43"/>
        <v>#REF!</v>
      </c>
      <c r="S80" s="102" t="e">
        <f t="shared" si="7"/>
        <v>#REF!</v>
      </c>
      <c r="T80" s="101">
        <f t="shared" si="44"/>
        <v>4019.4</v>
      </c>
      <c r="U80" s="26">
        <f t="shared" si="45"/>
        <v>0</v>
      </c>
      <c r="V80" s="26">
        <f t="shared" si="25"/>
        <v>4019.4</v>
      </c>
      <c r="W80" s="26">
        <f t="shared" si="46"/>
        <v>140.67900000000003</v>
      </c>
      <c r="X80" s="26">
        <f t="shared" si="47"/>
        <v>20.097000000000001</v>
      </c>
      <c r="Y80" s="26">
        <f t="shared" si="48"/>
        <v>82</v>
      </c>
      <c r="Z80" s="26" t="e">
        <f>+IF(Datos!#REF!=Listas!$AB$2,Listas!$AC$2,Listas!$AC$3)</f>
        <v>#REF!</v>
      </c>
      <c r="AA80" s="26" t="e">
        <f t="shared" si="28"/>
        <v>#REF!</v>
      </c>
      <c r="AB80" s="26" t="e">
        <f t="shared" si="49"/>
        <v>#REF!</v>
      </c>
      <c r="AC80" s="102" t="e">
        <f t="shared" si="29"/>
        <v>#REF!</v>
      </c>
      <c r="AD80" s="101">
        <f t="shared" si="50"/>
        <v>334.95</v>
      </c>
      <c r="AE80" s="26">
        <f t="shared" si="50"/>
        <v>0</v>
      </c>
      <c r="AF80" s="26">
        <f t="shared" si="50"/>
        <v>334.95</v>
      </c>
      <c r="AG80" s="26">
        <f t="shared" si="50"/>
        <v>11.723250000000002</v>
      </c>
      <c r="AH80" s="26">
        <f t="shared" si="50"/>
        <v>1.6747500000000002</v>
      </c>
      <c r="AI80" s="26">
        <f t="shared" si="50"/>
        <v>6.833333333333333</v>
      </c>
      <c r="AJ80" s="26" t="e">
        <f t="shared" si="51"/>
        <v>#REF!</v>
      </c>
      <c r="AK80" s="26" t="e">
        <f t="shared" si="51"/>
        <v>#REF!</v>
      </c>
      <c r="AL80" s="102" t="e">
        <f t="shared" si="51"/>
        <v>#REF!</v>
      </c>
      <c r="AM80" s="101">
        <f t="shared" si="52"/>
        <v>669.9</v>
      </c>
      <c r="AN80" s="26">
        <f t="shared" si="52"/>
        <v>0</v>
      </c>
      <c r="AO80" s="26">
        <f t="shared" si="52"/>
        <v>669.9</v>
      </c>
      <c r="AP80" s="26">
        <f t="shared" si="52"/>
        <v>23.446500000000004</v>
      </c>
      <c r="AQ80" s="26">
        <f t="shared" si="52"/>
        <v>3.3495000000000004</v>
      </c>
      <c r="AR80" s="26">
        <f t="shared" si="52"/>
        <v>13.666666666666666</v>
      </c>
      <c r="AS80" s="26" t="e">
        <f t="shared" si="53"/>
        <v>#REF!</v>
      </c>
      <c r="AT80" s="26" t="e">
        <f t="shared" si="53"/>
        <v>#REF!</v>
      </c>
      <c r="AU80" s="102" t="e">
        <f t="shared" si="53"/>
        <v>#REF!</v>
      </c>
      <c r="AV80" s="101">
        <f t="shared" si="54"/>
        <v>1339.8</v>
      </c>
      <c r="AW80" s="26">
        <f t="shared" si="54"/>
        <v>0</v>
      </c>
      <c r="AX80" s="26">
        <f t="shared" si="54"/>
        <v>1339.8</v>
      </c>
      <c r="AY80" s="26">
        <f t="shared" si="54"/>
        <v>46.893000000000008</v>
      </c>
      <c r="AZ80" s="26">
        <f t="shared" si="54"/>
        <v>6.6990000000000007</v>
      </c>
      <c r="BA80" s="15">
        <f t="shared" si="54"/>
        <v>27.333333333333332</v>
      </c>
      <c r="BB80" s="15" t="e">
        <f t="shared" si="55"/>
        <v>#REF!</v>
      </c>
      <c r="BC80" s="15" t="e">
        <f t="shared" si="55"/>
        <v>#REF!</v>
      </c>
      <c r="BD80" s="15" t="e">
        <f t="shared" si="55"/>
        <v>#REF!</v>
      </c>
      <c r="BE80" s="99">
        <f t="shared" si="63"/>
        <v>3818.43</v>
      </c>
      <c r="BF80" s="16">
        <f t="shared" si="56"/>
        <v>0</v>
      </c>
      <c r="BG80" s="16">
        <f t="shared" si="32"/>
        <v>3818.43</v>
      </c>
      <c r="BH80" s="16">
        <f t="shared" si="57"/>
        <v>133.64505</v>
      </c>
      <c r="BI80" s="16">
        <f t="shared" si="58"/>
        <v>19.09215</v>
      </c>
      <c r="BJ80" s="16">
        <f t="shared" si="59"/>
        <v>77.900000000000006</v>
      </c>
      <c r="BK80" s="16" t="e">
        <f>+IF(Datos!#REF!=Listas!$AB$2,Listas!$AC$2,Listas!$AC$3)</f>
        <v>#REF!</v>
      </c>
      <c r="BL80" s="16" t="e">
        <f t="shared" si="35"/>
        <v>#REF!</v>
      </c>
      <c r="BM80" s="16" t="e">
        <f t="shared" si="60"/>
        <v>#REF!</v>
      </c>
      <c r="BN80" s="100" t="e">
        <f t="shared" si="36"/>
        <v>#REF!</v>
      </c>
    </row>
    <row r="81" spans="2:66" x14ac:dyDescent="0.25">
      <c r="B81" s="99">
        <f xml:space="preserve"> IF(C80&lt;&gt;"", IF( (C80+1)&gt;EDADMAX, "",CalculosLB!B80+1 ),"")</f>
        <v>64</v>
      </c>
      <c r="C81" s="16">
        <f t="shared" si="61"/>
        <v>95</v>
      </c>
      <c r="D81" s="16">
        <f t="shared" si="62"/>
        <v>91</v>
      </c>
      <c r="E81" s="18">
        <f t="shared" si="39"/>
        <v>5</v>
      </c>
      <c r="F81" s="16">
        <f>IF($B81="","",IF($C$6=1,VLOOKUP(IF(D81&gt;MAX(TablasLB!$A$4:$A$62),MAX(TablasLB!$A$4:$A$62),D81),datosMasculinoLB,$C$12+$C$6+VLOOKUP(E81,columnaTermino,2,FALSE),FALSE),VLOOKUP(IF(D81&gt;MAX(TablasLB!$B$4:$B$62),MAX(TablasLB!$B$4:$B$62),D81),datosFemeninoLB,$C$12+$C$6+VLOOKUP(E81,columnaTermino,2,FALSE),FALSE)))</f>
        <v>36.54</v>
      </c>
      <c r="G81" s="19">
        <f>IF($B81="","",IF(OR(E81=20,E81=30),IF($C$6=1,VLOOKUP(IF(D81&gt;MAX(TablasLB!$A$4:$A$62),MAX(TablasLB!$A$4:$A$62),D81),datosMasculinoLB,$C$12+$C$6+$C$10+VLOOKUP(E81,columnaTermino,2,FALSE),FALSE),VLOOKUP(IF(D81&gt;MAX(TablasLB!$B$4:$B$62),MAX(TablasLB!$B$4:$B$62),D81),datosFemeninoLB,$C$12+$C$6+$C$10+VLOOKUP(E81,columnaTermino,2,FALSE),FALSE)),F81))</f>
        <v>36.54</v>
      </c>
      <c r="H81" s="16">
        <f t="shared" si="20"/>
        <v>0</v>
      </c>
      <c r="I81" s="111">
        <f t="shared" si="21"/>
        <v>36.54</v>
      </c>
      <c r="J81" s="101">
        <f t="shared" si="37"/>
        <v>3654</v>
      </c>
      <c r="K81" s="26">
        <f t="shared" si="22"/>
        <v>0</v>
      </c>
      <c r="L81" s="26">
        <f t="shared" si="38"/>
        <v>3654</v>
      </c>
      <c r="M81" s="26">
        <f t="shared" si="40"/>
        <v>127.89000000000001</v>
      </c>
      <c r="N81" s="26">
        <f t="shared" si="41"/>
        <v>18.27</v>
      </c>
      <c r="O81" s="26">
        <f t="shared" si="42"/>
        <v>75</v>
      </c>
      <c r="P81" s="26" t="e">
        <f>+IF(Datos!#REF!=Listas!$AB$2,Listas!$AC$2,Listas!$AC$3)</f>
        <v>#REF!</v>
      </c>
      <c r="Q81" s="26" t="e">
        <f t="shared" si="5"/>
        <v>#REF!</v>
      </c>
      <c r="R81" s="26" t="e">
        <f t="shared" si="43"/>
        <v>#REF!</v>
      </c>
      <c r="S81" s="102" t="e">
        <f t="shared" si="7"/>
        <v>#REF!</v>
      </c>
      <c r="T81" s="101">
        <f t="shared" si="44"/>
        <v>4019.4</v>
      </c>
      <c r="U81" s="26">
        <f t="shared" si="45"/>
        <v>0</v>
      </c>
      <c r="V81" s="26">
        <f t="shared" si="25"/>
        <v>4019.4</v>
      </c>
      <c r="W81" s="26">
        <f t="shared" si="46"/>
        <v>140.67900000000003</v>
      </c>
      <c r="X81" s="26">
        <f t="shared" si="47"/>
        <v>20.097000000000001</v>
      </c>
      <c r="Y81" s="26">
        <f t="shared" si="48"/>
        <v>82</v>
      </c>
      <c r="Z81" s="26" t="e">
        <f>+IF(Datos!#REF!=Listas!$AB$2,Listas!$AC$2,Listas!$AC$3)</f>
        <v>#REF!</v>
      </c>
      <c r="AA81" s="26" t="e">
        <f t="shared" si="28"/>
        <v>#REF!</v>
      </c>
      <c r="AB81" s="26" t="e">
        <f t="shared" si="49"/>
        <v>#REF!</v>
      </c>
      <c r="AC81" s="102" t="e">
        <f t="shared" si="29"/>
        <v>#REF!</v>
      </c>
      <c r="AD81" s="101">
        <f t="shared" si="50"/>
        <v>334.95</v>
      </c>
      <c r="AE81" s="26">
        <f t="shared" si="50"/>
        <v>0</v>
      </c>
      <c r="AF81" s="26">
        <f t="shared" si="50"/>
        <v>334.95</v>
      </c>
      <c r="AG81" s="26">
        <f t="shared" si="50"/>
        <v>11.723250000000002</v>
      </c>
      <c r="AH81" s="26">
        <f t="shared" si="50"/>
        <v>1.6747500000000002</v>
      </c>
      <c r="AI81" s="26">
        <f t="shared" si="50"/>
        <v>6.833333333333333</v>
      </c>
      <c r="AJ81" s="26" t="e">
        <f t="shared" si="51"/>
        <v>#REF!</v>
      </c>
      <c r="AK81" s="26" t="e">
        <f t="shared" si="51"/>
        <v>#REF!</v>
      </c>
      <c r="AL81" s="102" t="e">
        <f t="shared" si="51"/>
        <v>#REF!</v>
      </c>
      <c r="AM81" s="101">
        <f t="shared" si="52"/>
        <v>669.9</v>
      </c>
      <c r="AN81" s="26">
        <f t="shared" si="52"/>
        <v>0</v>
      </c>
      <c r="AO81" s="26">
        <f t="shared" si="52"/>
        <v>669.9</v>
      </c>
      <c r="AP81" s="26">
        <f t="shared" si="52"/>
        <v>23.446500000000004</v>
      </c>
      <c r="AQ81" s="26">
        <f t="shared" si="52"/>
        <v>3.3495000000000004</v>
      </c>
      <c r="AR81" s="26">
        <f t="shared" si="52"/>
        <v>13.666666666666666</v>
      </c>
      <c r="AS81" s="26" t="e">
        <f t="shared" si="53"/>
        <v>#REF!</v>
      </c>
      <c r="AT81" s="26" t="e">
        <f t="shared" si="53"/>
        <v>#REF!</v>
      </c>
      <c r="AU81" s="102" t="e">
        <f t="shared" si="53"/>
        <v>#REF!</v>
      </c>
      <c r="AV81" s="101">
        <f t="shared" si="54"/>
        <v>1339.8</v>
      </c>
      <c r="AW81" s="26">
        <f t="shared" si="54"/>
        <v>0</v>
      </c>
      <c r="AX81" s="26">
        <f t="shared" si="54"/>
        <v>1339.8</v>
      </c>
      <c r="AY81" s="26">
        <f t="shared" si="54"/>
        <v>46.893000000000008</v>
      </c>
      <c r="AZ81" s="26">
        <f t="shared" si="54"/>
        <v>6.6990000000000007</v>
      </c>
      <c r="BA81" s="15">
        <f t="shared" si="54"/>
        <v>27.333333333333332</v>
      </c>
      <c r="BB81" s="15" t="e">
        <f t="shared" si="55"/>
        <v>#REF!</v>
      </c>
      <c r="BC81" s="15" t="e">
        <f t="shared" si="55"/>
        <v>#REF!</v>
      </c>
      <c r="BD81" s="15" t="e">
        <f t="shared" si="55"/>
        <v>#REF!</v>
      </c>
      <c r="BE81" s="99">
        <f t="shared" si="63"/>
        <v>3818.43</v>
      </c>
      <c r="BF81" s="16">
        <f t="shared" si="56"/>
        <v>0</v>
      </c>
      <c r="BG81" s="16">
        <f t="shared" si="32"/>
        <v>3818.43</v>
      </c>
      <c r="BH81" s="16">
        <f t="shared" si="57"/>
        <v>133.64505</v>
      </c>
      <c r="BI81" s="16">
        <f t="shared" si="58"/>
        <v>19.09215</v>
      </c>
      <c r="BJ81" s="16">
        <f t="shared" si="59"/>
        <v>77.900000000000006</v>
      </c>
      <c r="BK81" s="16" t="e">
        <f>+IF(Datos!#REF!=Listas!$AB$2,Listas!$AC$2,Listas!$AC$3)</f>
        <v>#REF!</v>
      </c>
      <c r="BL81" s="16" t="e">
        <f t="shared" si="35"/>
        <v>#REF!</v>
      </c>
      <c r="BM81" s="16" t="e">
        <f t="shared" si="60"/>
        <v>#REF!</v>
      </c>
      <c r="BN81" s="100" t="e">
        <f t="shared" si="36"/>
        <v>#REF!</v>
      </c>
    </row>
    <row r="82" spans="2:66" x14ac:dyDescent="0.25">
      <c r="B82" s="99" t="str">
        <f xml:space="preserve"> IF(C81&lt;&gt;"", IF( (C81+1)&gt;EDADMAX, "",CalculosLB!B81+1 ),"")</f>
        <v/>
      </c>
      <c r="C82" s="16" t="str">
        <f t="shared" si="61"/>
        <v/>
      </c>
      <c r="D82" s="16" t="str">
        <f t="shared" si="62"/>
        <v/>
      </c>
      <c r="E82" s="18" t="str">
        <f t="shared" ref="E82:E113" si="64">IF($B82="","",  VLOOKUP(IF(EDADMAX-D82&gt;=B$4,B$4,EDADMAX-D82),columnaCorrecion,2,FALSE) )</f>
        <v/>
      </c>
      <c r="F82" s="16" t="str">
        <f>IF($B82="","",IF($C$6=1,VLOOKUP(IF(D82&gt;MAX(TablasLB!$A$4:$A$62),MAX(TablasLB!$A$4:$A$62),D82),datosMasculinoLB,$C$12+$C$6+VLOOKUP(E82,columnaTermino,2,FALSE),FALSE),VLOOKUP(IF(D82&gt;MAX(TablasLB!$B$4:$B$62),MAX(TablasLB!$B$4:$B$62),D82),datosFemeninoLB,$C$12+$C$6+VLOOKUP(E82,columnaTermino,2,FALSE),FALSE)))</f>
        <v/>
      </c>
      <c r="G82" s="19" t="str">
        <f>IF($B82="","",IF(OR(E82=20,E82=30),IF($C$6=1,VLOOKUP(IF(D82&gt;MAX(TablasLB!$A$4:$A$62),MAX(TablasLB!$A$4:$A$62),D82),datosMasculinoLB,$C$12+$C$6+$C$10+VLOOKUP(E82,columnaTermino,2,FALSE),FALSE),VLOOKUP(IF(D82&gt;MAX(TablasLB!$B$4:$B$62),MAX(TablasLB!$B$4:$B$62),D82),datosFemeninoLB,$C$12+$C$6+$C$10+VLOOKUP(E82,columnaTermino,2,FALSE),FALSE)),F82))</f>
        <v/>
      </c>
      <c r="H82" s="16" t="str">
        <f t="shared" ref="H82:H113" si="65">IF($B82="","",G82-F82)</f>
        <v/>
      </c>
      <c r="I82" s="111" t="str">
        <f t="shared" ref="I82:I113" si="66">IF($B82="","",H82+F82*$G$3)</f>
        <v/>
      </c>
      <c r="J82" s="101" t="str">
        <f t="shared" ref="J82:J115" si="67">IF($B82="","",($B$8/1000)*F82)</f>
        <v/>
      </c>
      <c r="K82" s="26" t="str">
        <f t="shared" ref="K82:K115" si="68">IF(B82="","",($B$8/1000)*H82)</f>
        <v/>
      </c>
      <c r="L82" s="26" t="str">
        <f t="shared" ref="L82:L113" si="69">IF(B82="","",J82*$G$3+K82)</f>
        <v/>
      </c>
      <c r="M82" s="26" t="str">
        <f t="shared" ref="M82:M113" si="70">IF($B82="","",L82*SUPBAN)</f>
        <v/>
      </c>
      <c r="N82" s="26" t="str">
        <f t="shared" ref="N82:N115" si="71">IF($B82="","",L82*SEGCAM)</f>
        <v/>
      </c>
      <c r="O82" s="26" t="str">
        <f t="shared" ref="O82:O115" si="72">IF($B82="","",OTRCC)</f>
        <v/>
      </c>
      <c r="P82" s="26" t="e">
        <f>+IF(Datos!#REF!=Listas!$AB$2,Listas!$AC$2,Listas!$AC$3)</f>
        <v>#REF!</v>
      </c>
      <c r="Q82" s="26" t="str">
        <f t="shared" ref="Q82:Q115" si="73">IF($B82="","",L82+M82+N82+O82+P82)</f>
        <v/>
      </c>
      <c r="R82" s="26" t="str">
        <f t="shared" ref="R82:R113" si="74">IF($B82="","",Q82*IVA)</f>
        <v/>
      </c>
      <c r="S82" s="102" t="str">
        <f t="shared" ref="S82:S113" si="75">IF($B82="","",R82+Q82)</f>
        <v/>
      </c>
      <c r="T82" s="101" t="str">
        <f t="shared" ref="T82:T115" si="76">IF($B82="","",(J82+J82*ENCDIF))</f>
        <v/>
      </c>
      <c r="U82" s="26" t="str">
        <f t="shared" ref="U82:U115" si="77">IF($B82="","",(K82+K82*ENCDIF))</f>
        <v/>
      </c>
      <c r="V82" s="26" t="str">
        <f t="shared" ref="V82:V115" si="78">IF(B82="","",T82*$G$3+U82)</f>
        <v/>
      </c>
      <c r="W82" s="26" t="str">
        <f t="shared" ref="W82:W113" si="79">IF($B82="","",V82*SUPBAN)</f>
        <v/>
      </c>
      <c r="X82" s="26" t="str">
        <f t="shared" ref="X82:X115" si="80">IF($B82="","",V82*SEGCAM)</f>
        <v/>
      </c>
      <c r="Y82" s="26" t="str">
        <f t="shared" ref="Y82:Y115" si="81">IF($B82="","",OTRCD)</f>
        <v/>
      </c>
      <c r="Z82" s="26" t="e">
        <f>+IF(Datos!#REF!=Listas!$AB$2,Listas!$AC$2,Listas!$AC$3)</f>
        <v>#REF!</v>
      </c>
      <c r="AA82" s="26" t="str">
        <f t="shared" si="28"/>
        <v/>
      </c>
      <c r="AB82" s="26" t="str">
        <f t="shared" ref="AB82:AB113" si="82">IF($B82="","",AA82*IVA)</f>
        <v/>
      </c>
      <c r="AC82" s="102" t="str">
        <f t="shared" ref="AC82:AC113" si="83">IF($B82="","",AB82+AA82)</f>
        <v/>
      </c>
      <c r="AD82" s="101" t="str">
        <f t="shared" ref="AD82:AI115" si="84">IF($B82="","",T82/12)</f>
        <v/>
      </c>
      <c r="AE82" s="26" t="str">
        <f t="shared" si="84"/>
        <v/>
      </c>
      <c r="AF82" s="26" t="str">
        <f t="shared" si="84"/>
        <v/>
      </c>
      <c r="AG82" s="26" t="str">
        <f t="shared" si="84"/>
        <v/>
      </c>
      <c r="AH82" s="26" t="str">
        <f t="shared" si="84"/>
        <v/>
      </c>
      <c r="AI82" s="26" t="str">
        <f t="shared" si="84"/>
        <v/>
      </c>
      <c r="AJ82" s="26" t="str">
        <f t="shared" ref="AJ82:AL115" si="85">IF($B82="","",AA82/12)</f>
        <v/>
      </c>
      <c r="AK82" s="26" t="str">
        <f t="shared" si="85"/>
        <v/>
      </c>
      <c r="AL82" s="102" t="str">
        <f t="shared" si="85"/>
        <v/>
      </c>
      <c r="AM82" s="101" t="str">
        <f t="shared" ref="AM82:AR115" si="86">IF($B82="","",T82/6)</f>
        <v/>
      </c>
      <c r="AN82" s="26" t="str">
        <f t="shared" si="86"/>
        <v/>
      </c>
      <c r="AO82" s="26" t="str">
        <f t="shared" si="86"/>
        <v/>
      </c>
      <c r="AP82" s="26" t="str">
        <f t="shared" si="86"/>
        <v/>
      </c>
      <c r="AQ82" s="26" t="str">
        <f t="shared" si="86"/>
        <v/>
      </c>
      <c r="AR82" s="26" t="str">
        <f t="shared" si="86"/>
        <v/>
      </c>
      <c r="AS82" s="26" t="str">
        <f t="shared" ref="AS82:AU115" si="87">IF($B82="","",AA82/6)</f>
        <v/>
      </c>
      <c r="AT82" s="26" t="str">
        <f t="shared" si="87"/>
        <v/>
      </c>
      <c r="AU82" s="102" t="str">
        <f t="shared" si="87"/>
        <v/>
      </c>
      <c r="AV82" s="101" t="str">
        <f t="shared" ref="AV82:BA115" si="88">IF($B82="","",T82/3)</f>
        <v/>
      </c>
      <c r="AW82" s="26" t="str">
        <f t="shared" si="88"/>
        <v/>
      </c>
      <c r="AX82" s="26" t="str">
        <f t="shared" si="88"/>
        <v/>
      </c>
      <c r="AY82" s="26" t="str">
        <f t="shared" si="88"/>
        <v/>
      </c>
      <c r="AZ82" s="26" t="str">
        <f t="shared" si="88"/>
        <v/>
      </c>
      <c r="BA82" s="15" t="str">
        <f t="shared" si="88"/>
        <v/>
      </c>
      <c r="BB82" s="15" t="str">
        <f t="shared" ref="BB82:BD115" si="89">IF($B82="","",AA82/3)</f>
        <v/>
      </c>
      <c r="BC82" s="15" t="str">
        <f t="shared" si="89"/>
        <v/>
      </c>
      <c r="BD82" s="15" t="str">
        <f t="shared" si="89"/>
        <v/>
      </c>
      <c r="BE82" s="99" t="str">
        <f t="shared" si="63"/>
        <v/>
      </c>
      <c r="BF82" s="16" t="str">
        <f t="shared" ref="BF82:BF115" si="90">IF($B82="","",(U82*(1-ENCDIFESP)))</f>
        <v/>
      </c>
      <c r="BG82" s="16" t="str">
        <f t="shared" si="32"/>
        <v/>
      </c>
      <c r="BH82" s="16" t="str">
        <f t="shared" ref="BH82:BH113" si="91">IF($B82="","",BG82*SUPBAN)</f>
        <v/>
      </c>
      <c r="BI82" s="16" t="str">
        <f t="shared" ref="BI82:BI115" si="92">IF($B82="","",BG82*SEGCAM)</f>
        <v/>
      </c>
      <c r="BJ82" s="16" t="str">
        <f t="shared" ref="BJ82:BJ115" si="93">IF($B82="","",OTRCC)</f>
        <v/>
      </c>
      <c r="BK82" s="16" t="e">
        <f>+IF(Datos!#REF!=Listas!$AB$2,Listas!$AC$2,Listas!$AC$3)</f>
        <v>#REF!</v>
      </c>
      <c r="BL82" s="16" t="str">
        <f t="shared" si="35"/>
        <v/>
      </c>
      <c r="BM82" s="16" t="str">
        <f t="shared" ref="BM82:BM113" si="94">IF($B82="","",BL82*IVA)</f>
        <v/>
      </c>
      <c r="BN82" s="100" t="str">
        <f t="shared" si="36"/>
        <v/>
      </c>
    </row>
    <row r="83" spans="2:66" x14ac:dyDescent="0.25">
      <c r="B83" s="99" t="str">
        <f xml:space="preserve"> IF(C82&lt;&gt;"", IF( (C82+1)&gt;EDADMAX, "",CalculosLB!B82+1 ),"")</f>
        <v/>
      </c>
      <c r="C83" s="16" t="str">
        <f t="shared" ref="C83:C115" si="95" xml:space="preserve"> IF(C82&lt;&gt;"", IF(C82+1&gt;EDADMAX,"",C82+1),"")</f>
        <v/>
      </c>
      <c r="D83" s="16" t="str">
        <f t="shared" ref="D83:D115" si="96">IF(B83="","",IF(B83&gt;EDADMAX-B$2,0,B$2+B$4*INT((B83-1)/B$4)))</f>
        <v/>
      </c>
      <c r="E83" s="18" t="str">
        <f t="shared" si="64"/>
        <v/>
      </c>
      <c r="F83" s="16" t="str">
        <f>IF($B83="","",IF($C$6=1,VLOOKUP(IF(D83&gt;MAX(TablasLB!$A$4:$A$62),MAX(TablasLB!$A$4:$A$62),D83),datosMasculinoLB,$C$12+$C$6+VLOOKUP(E83,columnaTermino,2,FALSE),FALSE),VLOOKUP(IF(D83&gt;MAX(TablasLB!$B$4:$B$62),MAX(TablasLB!$B$4:$B$62),D83),datosFemeninoLB,$C$12+$C$6+VLOOKUP(E83,columnaTermino,2,FALSE),FALSE)))</f>
        <v/>
      </c>
      <c r="G83" s="19" t="str">
        <f>IF($B83="","",IF(OR(E83=20,E83=30),IF($C$6=1,VLOOKUP(IF(D83&gt;MAX(TablasLB!$A$4:$A$62),MAX(TablasLB!$A$4:$A$62),D83),datosMasculinoLB,$C$12+$C$6+$C$10+VLOOKUP(E83,columnaTermino,2,FALSE),FALSE),VLOOKUP(IF(D83&gt;MAX(TablasLB!$B$4:$B$62),MAX(TablasLB!$B$4:$B$62),D83),datosFemeninoLB,$C$12+$C$6+$C$10+VLOOKUP(E83,columnaTermino,2,FALSE),FALSE)),F83))</f>
        <v/>
      </c>
      <c r="H83" s="16" t="str">
        <f t="shared" si="65"/>
        <v/>
      </c>
      <c r="I83" s="111" t="str">
        <f t="shared" si="66"/>
        <v/>
      </c>
      <c r="J83" s="101" t="str">
        <f t="shared" si="67"/>
        <v/>
      </c>
      <c r="K83" s="26" t="str">
        <f t="shared" si="68"/>
        <v/>
      </c>
      <c r="L83" s="26" t="str">
        <f t="shared" si="69"/>
        <v/>
      </c>
      <c r="M83" s="26" t="str">
        <f t="shared" si="70"/>
        <v/>
      </c>
      <c r="N83" s="26" t="str">
        <f t="shared" si="71"/>
        <v/>
      </c>
      <c r="O83" s="26" t="str">
        <f t="shared" si="72"/>
        <v/>
      </c>
      <c r="P83" s="26" t="e">
        <f>+IF(Datos!#REF!=Listas!$AB$2,Listas!$AC$2,Listas!$AC$3)</f>
        <v>#REF!</v>
      </c>
      <c r="Q83" s="26" t="str">
        <f t="shared" si="73"/>
        <v/>
      </c>
      <c r="R83" s="26" t="str">
        <f t="shared" si="74"/>
        <v/>
      </c>
      <c r="S83" s="102" t="str">
        <f t="shared" si="75"/>
        <v/>
      </c>
      <c r="T83" s="101" t="str">
        <f t="shared" si="76"/>
        <v/>
      </c>
      <c r="U83" s="26" t="str">
        <f t="shared" si="77"/>
        <v/>
      </c>
      <c r="V83" s="26" t="str">
        <f t="shared" si="78"/>
        <v/>
      </c>
      <c r="W83" s="26" t="str">
        <f t="shared" si="79"/>
        <v/>
      </c>
      <c r="X83" s="26" t="str">
        <f t="shared" si="80"/>
        <v/>
      </c>
      <c r="Y83" s="26" t="str">
        <f t="shared" si="81"/>
        <v/>
      </c>
      <c r="Z83" s="26" t="e">
        <f>+IF(Datos!#REF!=Listas!$AB$2,Listas!$AC$2,Listas!$AC$3)</f>
        <v>#REF!</v>
      </c>
      <c r="AA83" s="26" t="str">
        <f t="shared" ref="AA83:AA115" si="97">IF($B83="","",V83+W83+X83+Y83+Z83)</f>
        <v/>
      </c>
      <c r="AB83" s="26" t="str">
        <f t="shared" si="82"/>
        <v/>
      </c>
      <c r="AC83" s="102" t="str">
        <f t="shared" si="83"/>
        <v/>
      </c>
      <c r="AD83" s="101" t="str">
        <f t="shared" si="84"/>
        <v/>
      </c>
      <c r="AE83" s="26" t="str">
        <f t="shared" si="84"/>
        <v/>
      </c>
      <c r="AF83" s="26" t="str">
        <f t="shared" si="84"/>
        <v/>
      </c>
      <c r="AG83" s="26" t="str">
        <f t="shared" si="84"/>
        <v/>
      </c>
      <c r="AH83" s="26" t="str">
        <f t="shared" si="84"/>
        <v/>
      </c>
      <c r="AI83" s="26" t="str">
        <f t="shared" si="84"/>
        <v/>
      </c>
      <c r="AJ83" s="26" t="str">
        <f t="shared" si="85"/>
        <v/>
      </c>
      <c r="AK83" s="26" t="str">
        <f t="shared" si="85"/>
        <v/>
      </c>
      <c r="AL83" s="102" t="str">
        <f t="shared" si="85"/>
        <v/>
      </c>
      <c r="AM83" s="101" t="str">
        <f t="shared" si="86"/>
        <v/>
      </c>
      <c r="AN83" s="26" t="str">
        <f t="shared" si="86"/>
        <v/>
      </c>
      <c r="AO83" s="26" t="str">
        <f t="shared" si="86"/>
        <v/>
      </c>
      <c r="AP83" s="26" t="str">
        <f t="shared" si="86"/>
        <v/>
      </c>
      <c r="AQ83" s="26" t="str">
        <f t="shared" si="86"/>
        <v/>
      </c>
      <c r="AR83" s="26" t="str">
        <f t="shared" si="86"/>
        <v/>
      </c>
      <c r="AS83" s="26" t="str">
        <f t="shared" si="87"/>
        <v/>
      </c>
      <c r="AT83" s="26" t="str">
        <f t="shared" si="87"/>
        <v/>
      </c>
      <c r="AU83" s="102" t="str">
        <f t="shared" si="87"/>
        <v/>
      </c>
      <c r="AV83" s="101" t="str">
        <f t="shared" si="88"/>
        <v/>
      </c>
      <c r="AW83" s="26" t="str">
        <f t="shared" si="88"/>
        <v/>
      </c>
      <c r="AX83" s="26" t="str">
        <f t="shared" si="88"/>
        <v/>
      </c>
      <c r="AY83" s="26" t="str">
        <f t="shared" si="88"/>
        <v/>
      </c>
      <c r="AZ83" s="26" t="str">
        <f t="shared" si="88"/>
        <v/>
      </c>
      <c r="BA83" s="15" t="str">
        <f t="shared" si="88"/>
        <v/>
      </c>
      <c r="BB83" s="15" t="str">
        <f t="shared" si="89"/>
        <v/>
      </c>
      <c r="BC83" s="15" t="str">
        <f t="shared" si="89"/>
        <v/>
      </c>
      <c r="BD83" s="15" t="str">
        <f t="shared" si="89"/>
        <v/>
      </c>
      <c r="BE83" s="99" t="str">
        <f t="shared" ref="BE83:BE115" si="98">IF($B83="","",(T83*(1-ENCDIFESP)))</f>
        <v/>
      </c>
      <c r="BF83" s="16" t="str">
        <f t="shared" si="90"/>
        <v/>
      </c>
      <c r="BG83" s="16" t="str">
        <f t="shared" ref="BG83:BG115" si="99">IF(B83="","",BE83*$G$3+BF83)</f>
        <v/>
      </c>
      <c r="BH83" s="16" t="str">
        <f t="shared" si="91"/>
        <v/>
      </c>
      <c r="BI83" s="16" t="str">
        <f t="shared" si="92"/>
        <v/>
      </c>
      <c r="BJ83" s="16" t="str">
        <f t="shared" si="93"/>
        <v/>
      </c>
      <c r="BK83" s="16" t="e">
        <f>+IF(Datos!#REF!=Listas!$AB$2,Listas!$AC$2,Listas!$AC$3)</f>
        <v>#REF!</v>
      </c>
      <c r="BL83" s="16" t="str">
        <f t="shared" ref="BL83:BL115" si="100">IF($B83="","",BG83+BH83+BI83+BJ83+BK83)</f>
        <v/>
      </c>
      <c r="BM83" s="16" t="str">
        <f t="shared" si="94"/>
        <v/>
      </c>
      <c r="BN83" s="100" t="str">
        <f t="shared" ref="BN83:BN115" si="101">IF($B83="","",BM83+BL83)</f>
        <v/>
      </c>
    </row>
    <row r="84" spans="2:66" x14ac:dyDescent="0.25">
      <c r="B84" s="99" t="str">
        <f xml:space="preserve"> IF(C83&lt;&gt;"", IF( (C83+1)&gt;EDADMAX, "",CalculosLB!B83+1 ),"")</f>
        <v/>
      </c>
      <c r="C84" s="16" t="str">
        <f t="shared" si="95"/>
        <v/>
      </c>
      <c r="D84" s="16" t="str">
        <f t="shared" si="96"/>
        <v/>
      </c>
      <c r="E84" s="18" t="str">
        <f t="shared" si="64"/>
        <v/>
      </c>
      <c r="F84" s="16" t="str">
        <f>IF($B84="","",IF($C$6=1,VLOOKUP(IF(D84&gt;MAX(TablasLB!$A$4:$A$62),MAX(TablasLB!$A$4:$A$62),D84),datosMasculinoLB,$C$12+$C$6+VLOOKUP(E84,columnaTermino,2,FALSE),FALSE),VLOOKUP(IF(D84&gt;MAX(TablasLB!$B$4:$B$62),MAX(TablasLB!$B$4:$B$62),D84),datosFemeninoLB,$C$12+$C$6+VLOOKUP(E84,columnaTermino,2,FALSE),FALSE)))</f>
        <v/>
      </c>
      <c r="G84" s="19" t="str">
        <f>IF($B84="","",IF(OR(E84=20,E84=30),IF($C$6=1,VLOOKUP(IF(D84&gt;MAX(TablasLB!$A$4:$A$62),MAX(TablasLB!$A$4:$A$62),D84),datosMasculinoLB,$C$12+$C$6+$C$10+VLOOKUP(E84,columnaTermino,2,FALSE),FALSE),VLOOKUP(IF(D84&gt;MAX(TablasLB!$B$4:$B$62),MAX(TablasLB!$B$4:$B$62),D84),datosFemeninoLB,$C$12+$C$6+$C$10+VLOOKUP(E84,columnaTermino,2,FALSE),FALSE)),F84))</f>
        <v/>
      </c>
      <c r="H84" s="16" t="str">
        <f t="shared" si="65"/>
        <v/>
      </c>
      <c r="I84" s="111" t="str">
        <f t="shared" si="66"/>
        <v/>
      </c>
      <c r="J84" s="101" t="str">
        <f t="shared" si="67"/>
        <v/>
      </c>
      <c r="K84" s="26" t="str">
        <f t="shared" si="68"/>
        <v/>
      </c>
      <c r="L84" s="26" t="str">
        <f t="shared" si="69"/>
        <v/>
      </c>
      <c r="M84" s="26" t="str">
        <f t="shared" si="70"/>
        <v/>
      </c>
      <c r="N84" s="26" t="str">
        <f t="shared" si="71"/>
        <v/>
      </c>
      <c r="O84" s="26" t="str">
        <f t="shared" si="72"/>
        <v/>
      </c>
      <c r="P84" s="26" t="e">
        <f>+IF(Datos!#REF!=Listas!$AB$2,Listas!$AC$2,Listas!$AC$3)</f>
        <v>#REF!</v>
      </c>
      <c r="Q84" s="26" t="str">
        <f t="shared" si="73"/>
        <v/>
      </c>
      <c r="R84" s="26" t="str">
        <f t="shared" si="74"/>
        <v/>
      </c>
      <c r="S84" s="102" t="str">
        <f t="shared" si="75"/>
        <v/>
      </c>
      <c r="T84" s="101" t="str">
        <f t="shared" si="76"/>
        <v/>
      </c>
      <c r="U84" s="26" t="str">
        <f t="shared" si="77"/>
        <v/>
      </c>
      <c r="V84" s="26" t="str">
        <f t="shared" si="78"/>
        <v/>
      </c>
      <c r="W84" s="26" t="str">
        <f t="shared" si="79"/>
        <v/>
      </c>
      <c r="X84" s="26" t="str">
        <f t="shared" si="80"/>
        <v/>
      </c>
      <c r="Y84" s="26" t="str">
        <f t="shared" si="81"/>
        <v/>
      </c>
      <c r="Z84" s="26" t="e">
        <f>+IF(Datos!#REF!=Listas!$AB$2,Listas!$AC$2,Listas!$AC$3)</f>
        <v>#REF!</v>
      </c>
      <c r="AA84" s="26" t="str">
        <f t="shared" si="97"/>
        <v/>
      </c>
      <c r="AB84" s="26" t="str">
        <f t="shared" si="82"/>
        <v/>
      </c>
      <c r="AC84" s="102" t="str">
        <f t="shared" si="83"/>
        <v/>
      </c>
      <c r="AD84" s="101" t="str">
        <f t="shared" si="84"/>
        <v/>
      </c>
      <c r="AE84" s="26" t="str">
        <f t="shared" si="84"/>
        <v/>
      </c>
      <c r="AF84" s="26" t="str">
        <f t="shared" si="84"/>
        <v/>
      </c>
      <c r="AG84" s="26" t="str">
        <f t="shared" si="84"/>
        <v/>
      </c>
      <c r="AH84" s="26" t="str">
        <f t="shared" si="84"/>
        <v/>
      </c>
      <c r="AI84" s="26" t="str">
        <f t="shared" si="84"/>
        <v/>
      </c>
      <c r="AJ84" s="26" t="str">
        <f t="shared" si="85"/>
        <v/>
      </c>
      <c r="AK84" s="26" t="str">
        <f t="shared" si="85"/>
        <v/>
      </c>
      <c r="AL84" s="102" t="str">
        <f t="shared" si="85"/>
        <v/>
      </c>
      <c r="AM84" s="101" t="str">
        <f t="shared" si="86"/>
        <v/>
      </c>
      <c r="AN84" s="26" t="str">
        <f t="shared" si="86"/>
        <v/>
      </c>
      <c r="AO84" s="26" t="str">
        <f t="shared" si="86"/>
        <v/>
      </c>
      <c r="AP84" s="26" t="str">
        <f t="shared" si="86"/>
        <v/>
      </c>
      <c r="AQ84" s="26" t="str">
        <f t="shared" si="86"/>
        <v/>
      </c>
      <c r="AR84" s="26" t="str">
        <f t="shared" si="86"/>
        <v/>
      </c>
      <c r="AS84" s="26" t="str">
        <f t="shared" si="87"/>
        <v/>
      </c>
      <c r="AT84" s="26" t="str">
        <f t="shared" si="87"/>
        <v/>
      </c>
      <c r="AU84" s="102" t="str">
        <f t="shared" si="87"/>
        <v/>
      </c>
      <c r="AV84" s="101" t="str">
        <f t="shared" si="88"/>
        <v/>
      </c>
      <c r="AW84" s="26" t="str">
        <f t="shared" si="88"/>
        <v/>
      </c>
      <c r="AX84" s="26" t="str">
        <f t="shared" si="88"/>
        <v/>
      </c>
      <c r="AY84" s="26" t="str">
        <f t="shared" si="88"/>
        <v/>
      </c>
      <c r="AZ84" s="26" t="str">
        <f t="shared" si="88"/>
        <v/>
      </c>
      <c r="BA84" s="15" t="str">
        <f t="shared" si="88"/>
        <v/>
      </c>
      <c r="BB84" s="15" t="str">
        <f t="shared" si="89"/>
        <v/>
      </c>
      <c r="BC84" s="15" t="str">
        <f t="shared" si="89"/>
        <v/>
      </c>
      <c r="BD84" s="15" t="str">
        <f t="shared" si="89"/>
        <v/>
      </c>
      <c r="BE84" s="99" t="str">
        <f t="shared" si="98"/>
        <v/>
      </c>
      <c r="BF84" s="16" t="str">
        <f t="shared" si="90"/>
        <v/>
      </c>
      <c r="BG84" s="16" t="str">
        <f t="shared" si="99"/>
        <v/>
      </c>
      <c r="BH84" s="16" t="str">
        <f t="shared" si="91"/>
        <v/>
      </c>
      <c r="BI84" s="16" t="str">
        <f t="shared" si="92"/>
        <v/>
      </c>
      <c r="BJ84" s="16" t="str">
        <f t="shared" si="93"/>
        <v/>
      </c>
      <c r="BK84" s="16" t="e">
        <f>+IF(Datos!#REF!=Listas!$AB$2,Listas!$AC$2,Listas!$AC$3)</f>
        <v>#REF!</v>
      </c>
      <c r="BL84" s="16" t="str">
        <f t="shared" si="100"/>
        <v/>
      </c>
      <c r="BM84" s="16" t="str">
        <f t="shared" si="94"/>
        <v/>
      </c>
      <c r="BN84" s="100" t="str">
        <f t="shared" si="101"/>
        <v/>
      </c>
    </row>
    <row r="85" spans="2:66" x14ac:dyDescent="0.25">
      <c r="B85" s="99" t="str">
        <f xml:space="preserve"> IF(C84&lt;&gt;"", IF( (C84+1)&gt;EDADMAX, "",CalculosLB!B84+1 ),"")</f>
        <v/>
      </c>
      <c r="C85" s="16" t="str">
        <f t="shared" si="95"/>
        <v/>
      </c>
      <c r="D85" s="16" t="str">
        <f t="shared" si="96"/>
        <v/>
      </c>
      <c r="E85" s="18" t="str">
        <f t="shared" si="64"/>
        <v/>
      </c>
      <c r="F85" s="16" t="str">
        <f>IF($B85="","",IF($C$6=1,VLOOKUP(IF(D85&gt;MAX(TablasLB!$A$4:$A$62),MAX(TablasLB!$A$4:$A$62),D85),datosMasculinoLB,$C$12+$C$6+VLOOKUP(E85,columnaTermino,2,FALSE),FALSE),VLOOKUP(IF(D85&gt;MAX(TablasLB!$B$4:$B$62),MAX(TablasLB!$B$4:$B$62),D85),datosFemeninoLB,$C$12+$C$6+VLOOKUP(E85,columnaTermino,2,FALSE),FALSE)))</f>
        <v/>
      </c>
      <c r="G85" s="19" t="str">
        <f>IF($B85="","",IF(OR(E85=20,E85=30),IF($C$6=1,VLOOKUP(IF(D85&gt;MAX(TablasLB!$A$4:$A$62),MAX(TablasLB!$A$4:$A$62),D85),datosMasculinoLB,$C$12+$C$6+$C$10+VLOOKUP(E85,columnaTermino,2,FALSE),FALSE),VLOOKUP(IF(D85&gt;MAX(TablasLB!$B$4:$B$62),MAX(TablasLB!$B$4:$B$62),D85),datosFemeninoLB,$C$12+$C$6+$C$10+VLOOKUP(E85,columnaTermino,2,FALSE),FALSE)),F85))</f>
        <v/>
      </c>
      <c r="H85" s="16" t="str">
        <f t="shared" si="65"/>
        <v/>
      </c>
      <c r="I85" s="111" t="str">
        <f t="shared" si="66"/>
        <v/>
      </c>
      <c r="J85" s="101" t="str">
        <f t="shared" si="67"/>
        <v/>
      </c>
      <c r="K85" s="26" t="str">
        <f t="shared" si="68"/>
        <v/>
      </c>
      <c r="L85" s="26" t="str">
        <f t="shared" si="69"/>
        <v/>
      </c>
      <c r="M85" s="26" t="str">
        <f t="shared" si="70"/>
        <v/>
      </c>
      <c r="N85" s="26" t="str">
        <f t="shared" si="71"/>
        <v/>
      </c>
      <c r="O85" s="26" t="str">
        <f t="shared" si="72"/>
        <v/>
      </c>
      <c r="P85" s="26" t="e">
        <f>+IF(Datos!#REF!=Listas!$AB$2,Listas!$AC$2,Listas!$AC$3)</f>
        <v>#REF!</v>
      </c>
      <c r="Q85" s="26" t="str">
        <f t="shared" si="73"/>
        <v/>
      </c>
      <c r="R85" s="26" t="str">
        <f t="shared" si="74"/>
        <v/>
      </c>
      <c r="S85" s="102" t="str">
        <f t="shared" si="75"/>
        <v/>
      </c>
      <c r="T85" s="101" t="str">
        <f t="shared" si="76"/>
        <v/>
      </c>
      <c r="U85" s="26" t="str">
        <f t="shared" si="77"/>
        <v/>
      </c>
      <c r="V85" s="26" t="str">
        <f t="shared" si="78"/>
        <v/>
      </c>
      <c r="W85" s="26" t="str">
        <f t="shared" si="79"/>
        <v/>
      </c>
      <c r="X85" s="26" t="str">
        <f t="shared" si="80"/>
        <v/>
      </c>
      <c r="Y85" s="26" t="str">
        <f t="shared" si="81"/>
        <v/>
      </c>
      <c r="Z85" s="26" t="e">
        <f>+IF(Datos!#REF!=Listas!$AB$2,Listas!$AC$2,Listas!$AC$3)</f>
        <v>#REF!</v>
      </c>
      <c r="AA85" s="26" t="str">
        <f t="shared" si="97"/>
        <v/>
      </c>
      <c r="AB85" s="26" t="str">
        <f t="shared" si="82"/>
        <v/>
      </c>
      <c r="AC85" s="102" t="str">
        <f t="shared" si="83"/>
        <v/>
      </c>
      <c r="AD85" s="101" t="str">
        <f t="shared" si="84"/>
        <v/>
      </c>
      <c r="AE85" s="26" t="str">
        <f t="shared" si="84"/>
        <v/>
      </c>
      <c r="AF85" s="26" t="str">
        <f t="shared" si="84"/>
        <v/>
      </c>
      <c r="AG85" s="26" t="str">
        <f t="shared" si="84"/>
        <v/>
      </c>
      <c r="AH85" s="26" t="str">
        <f t="shared" si="84"/>
        <v/>
      </c>
      <c r="AI85" s="26" t="str">
        <f t="shared" si="84"/>
        <v/>
      </c>
      <c r="AJ85" s="26" t="str">
        <f t="shared" si="85"/>
        <v/>
      </c>
      <c r="AK85" s="26" t="str">
        <f t="shared" si="85"/>
        <v/>
      </c>
      <c r="AL85" s="102" t="str">
        <f t="shared" si="85"/>
        <v/>
      </c>
      <c r="AM85" s="101" t="str">
        <f t="shared" si="86"/>
        <v/>
      </c>
      <c r="AN85" s="26" t="str">
        <f t="shared" si="86"/>
        <v/>
      </c>
      <c r="AO85" s="26" t="str">
        <f t="shared" si="86"/>
        <v/>
      </c>
      <c r="AP85" s="26" t="str">
        <f t="shared" si="86"/>
        <v/>
      </c>
      <c r="AQ85" s="26" t="str">
        <f t="shared" si="86"/>
        <v/>
      </c>
      <c r="AR85" s="26" t="str">
        <f t="shared" si="86"/>
        <v/>
      </c>
      <c r="AS85" s="26" t="str">
        <f t="shared" si="87"/>
        <v/>
      </c>
      <c r="AT85" s="26" t="str">
        <f t="shared" si="87"/>
        <v/>
      </c>
      <c r="AU85" s="102" t="str">
        <f t="shared" si="87"/>
        <v/>
      </c>
      <c r="AV85" s="101" t="str">
        <f t="shared" si="88"/>
        <v/>
      </c>
      <c r="AW85" s="26" t="str">
        <f t="shared" si="88"/>
        <v/>
      </c>
      <c r="AX85" s="26" t="str">
        <f t="shared" si="88"/>
        <v/>
      </c>
      <c r="AY85" s="26" t="str">
        <f t="shared" si="88"/>
        <v/>
      </c>
      <c r="AZ85" s="26" t="str">
        <f t="shared" si="88"/>
        <v/>
      </c>
      <c r="BA85" s="15" t="str">
        <f t="shared" si="88"/>
        <v/>
      </c>
      <c r="BB85" s="15" t="str">
        <f t="shared" si="89"/>
        <v/>
      </c>
      <c r="BC85" s="15" t="str">
        <f t="shared" si="89"/>
        <v/>
      </c>
      <c r="BD85" s="15" t="str">
        <f t="shared" si="89"/>
        <v/>
      </c>
      <c r="BE85" s="99" t="str">
        <f t="shared" si="98"/>
        <v/>
      </c>
      <c r="BF85" s="16" t="str">
        <f t="shared" si="90"/>
        <v/>
      </c>
      <c r="BG85" s="16" t="str">
        <f t="shared" si="99"/>
        <v/>
      </c>
      <c r="BH85" s="16" t="str">
        <f t="shared" si="91"/>
        <v/>
      </c>
      <c r="BI85" s="16" t="str">
        <f t="shared" si="92"/>
        <v/>
      </c>
      <c r="BJ85" s="16" t="str">
        <f t="shared" si="93"/>
        <v/>
      </c>
      <c r="BK85" s="16" t="e">
        <f>+IF(Datos!#REF!=Listas!$AB$2,Listas!$AC$2,Listas!$AC$3)</f>
        <v>#REF!</v>
      </c>
      <c r="BL85" s="16" t="str">
        <f t="shared" si="100"/>
        <v/>
      </c>
      <c r="BM85" s="16" t="str">
        <f t="shared" si="94"/>
        <v/>
      </c>
      <c r="BN85" s="100" t="str">
        <f t="shared" si="101"/>
        <v/>
      </c>
    </row>
    <row r="86" spans="2:66" x14ac:dyDescent="0.25">
      <c r="B86" s="99" t="str">
        <f xml:space="preserve"> IF(C85&lt;&gt;"", IF( (C85+1)&gt;EDADMAX, "",CalculosLB!B85+1 ),"")</f>
        <v/>
      </c>
      <c r="C86" s="16" t="str">
        <f t="shared" si="95"/>
        <v/>
      </c>
      <c r="D86" s="16" t="str">
        <f t="shared" si="96"/>
        <v/>
      </c>
      <c r="E86" s="18" t="str">
        <f t="shared" si="64"/>
        <v/>
      </c>
      <c r="F86" s="16" t="str">
        <f>IF($B86="","",IF($C$6=1,VLOOKUP(IF(D86&gt;MAX(TablasLB!$A$4:$A$62),MAX(TablasLB!$A$4:$A$62),D86),datosMasculinoLB,$C$12+$C$6+VLOOKUP(E86,columnaTermino,2,FALSE),FALSE),VLOOKUP(IF(D86&gt;MAX(TablasLB!$B$4:$B$62),MAX(TablasLB!$B$4:$B$62),D86),datosFemeninoLB,$C$12+$C$6+VLOOKUP(E86,columnaTermino,2,FALSE),FALSE)))</f>
        <v/>
      </c>
      <c r="G86" s="19" t="str">
        <f>IF($B86="","",IF(OR(E86=20,E86=30),IF($C$6=1,VLOOKUP(IF(D86&gt;MAX(TablasLB!$A$4:$A$62),MAX(TablasLB!$A$4:$A$62),D86),datosMasculinoLB,$C$12+$C$6+$C$10+VLOOKUP(E86,columnaTermino,2,FALSE),FALSE),VLOOKUP(IF(D86&gt;MAX(TablasLB!$B$4:$B$62),MAX(TablasLB!$B$4:$B$62),D86),datosFemeninoLB,$C$12+$C$6+$C$10+VLOOKUP(E86,columnaTermino,2,FALSE),FALSE)),F86))</f>
        <v/>
      </c>
      <c r="H86" s="16" t="str">
        <f t="shared" si="65"/>
        <v/>
      </c>
      <c r="I86" s="111" t="str">
        <f t="shared" si="66"/>
        <v/>
      </c>
      <c r="J86" s="101" t="str">
        <f t="shared" si="67"/>
        <v/>
      </c>
      <c r="K86" s="26" t="str">
        <f t="shared" si="68"/>
        <v/>
      </c>
      <c r="L86" s="26" t="str">
        <f t="shared" si="69"/>
        <v/>
      </c>
      <c r="M86" s="26" t="str">
        <f t="shared" si="70"/>
        <v/>
      </c>
      <c r="N86" s="26" t="str">
        <f t="shared" si="71"/>
        <v/>
      </c>
      <c r="O86" s="26" t="str">
        <f t="shared" si="72"/>
        <v/>
      </c>
      <c r="P86" s="26" t="e">
        <f>+IF(Datos!#REF!=Listas!$AB$2,Listas!$AC$2,Listas!$AC$3)</f>
        <v>#REF!</v>
      </c>
      <c r="Q86" s="26" t="str">
        <f t="shared" si="73"/>
        <v/>
      </c>
      <c r="R86" s="26" t="str">
        <f t="shared" si="74"/>
        <v/>
      </c>
      <c r="S86" s="102" t="str">
        <f t="shared" si="75"/>
        <v/>
      </c>
      <c r="T86" s="101" t="str">
        <f t="shared" si="76"/>
        <v/>
      </c>
      <c r="U86" s="26" t="str">
        <f t="shared" si="77"/>
        <v/>
      </c>
      <c r="V86" s="26" t="str">
        <f t="shared" si="78"/>
        <v/>
      </c>
      <c r="W86" s="26" t="str">
        <f t="shared" si="79"/>
        <v/>
      </c>
      <c r="X86" s="26" t="str">
        <f t="shared" si="80"/>
        <v/>
      </c>
      <c r="Y86" s="26" t="str">
        <f t="shared" si="81"/>
        <v/>
      </c>
      <c r="Z86" s="26" t="e">
        <f>+IF(Datos!#REF!=Listas!$AB$2,Listas!$AC$2,Listas!$AC$3)</f>
        <v>#REF!</v>
      </c>
      <c r="AA86" s="26" t="str">
        <f t="shared" si="97"/>
        <v/>
      </c>
      <c r="AB86" s="26" t="str">
        <f t="shared" si="82"/>
        <v/>
      </c>
      <c r="AC86" s="102" t="str">
        <f t="shared" si="83"/>
        <v/>
      </c>
      <c r="AD86" s="101" t="str">
        <f t="shared" si="84"/>
        <v/>
      </c>
      <c r="AE86" s="26" t="str">
        <f t="shared" si="84"/>
        <v/>
      </c>
      <c r="AF86" s="26" t="str">
        <f t="shared" si="84"/>
        <v/>
      </c>
      <c r="AG86" s="26" t="str">
        <f t="shared" si="84"/>
        <v/>
      </c>
      <c r="AH86" s="26" t="str">
        <f t="shared" si="84"/>
        <v/>
      </c>
      <c r="AI86" s="26" t="str">
        <f t="shared" si="84"/>
        <v/>
      </c>
      <c r="AJ86" s="26" t="str">
        <f t="shared" si="85"/>
        <v/>
      </c>
      <c r="AK86" s="26" t="str">
        <f t="shared" si="85"/>
        <v/>
      </c>
      <c r="AL86" s="102" t="str">
        <f t="shared" si="85"/>
        <v/>
      </c>
      <c r="AM86" s="101" t="str">
        <f t="shared" si="86"/>
        <v/>
      </c>
      <c r="AN86" s="26" t="str">
        <f t="shared" si="86"/>
        <v/>
      </c>
      <c r="AO86" s="26" t="str">
        <f t="shared" si="86"/>
        <v/>
      </c>
      <c r="AP86" s="26" t="str">
        <f t="shared" si="86"/>
        <v/>
      </c>
      <c r="AQ86" s="26" t="str">
        <f t="shared" si="86"/>
        <v/>
      </c>
      <c r="AR86" s="26" t="str">
        <f t="shared" si="86"/>
        <v/>
      </c>
      <c r="AS86" s="26" t="str">
        <f t="shared" si="87"/>
        <v/>
      </c>
      <c r="AT86" s="26" t="str">
        <f t="shared" si="87"/>
        <v/>
      </c>
      <c r="AU86" s="102" t="str">
        <f t="shared" si="87"/>
        <v/>
      </c>
      <c r="AV86" s="101" t="str">
        <f t="shared" si="88"/>
        <v/>
      </c>
      <c r="AW86" s="26" t="str">
        <f t="shared" si="88"/>
        <v/>
      </c>
      <c r="AX86" s="26" t="str">
        <f t="shared" si="88"/>
        <v/>
      </c>
      <c r="AY86" s="26" t="str">
        <f t="shared" si="88"/>
        <v/>
      </c>
      <c r="AZ86" s="26" t="str">
        <f t="shared" si="88"/>
        <v/>
      </c>
      <c r="BA86" s="15" t="str">
        <f t="shared" si="88"/>
        <v/>
      </c>
      <c r="BB86" s="15" t="str">
        <f t="shared" si="89"/>
        <v/>
      </c>
      <c r="BC86" s="15" t="str">
        <f t="shared" si="89"/>
        <v/>
      </c>
      <c r="BD86" s="15" t="str">
        <f t="shared" si="89"/>
        <v/>
      </c>
      <c r="BE86" s="99" t="str">
        <f t="shared" si="98"/>
        <v/>
      </c>
      <c r="BF86" s="16" t="str">
        <f t="shared" si="90"/>
        <v/>
      </c>
      <c r="BG86" s="16" t="str">
        <f t="shared" si="99"/>
        <v/>
      </c>
      <c r="BH86" s="16" t="str">
        <f t="shared" si="91"/>
        <v/>
      </c>
      <c r="BI86" s="16" t="str">
        <f t="shared" si="92"/>
        <v/>
      </c>
      <c r="BJ86" s="16" t="str">
        <f t="shared" si="93"/>
        <v/>
      </c>
      <c r="BK86" s="16" t="e">
        <f>+IF(Datos!#REF!=Listas!$AB$2,Listas!$AC$2,Listas!$AC$3)</f>
        <v>#REF!</v>
      </c>
      <c r="BL86" s="16" t="str">
        <f t="shared" si="100"/>
        <v/>
      </c>
      <c r="BM86" s="16" t="str">
        <f t="shared" si="94"/>
        <v/>
      </c>
      <c r="BN86" s="100" t="str">
        <f t="shared" si="101"/>
        <v/>
      </c>
    </row>
    <row r="87" spans="2:66" x14ac:dyDescent="0.25">
      <c r="B87" s="99" t="str">
        <f xml:space="preserve"> IF(C86&lt;&gt;"", IF( (C86+1)&gt;EDADMAX, "",CalculosLB!B86+1 ),"")</f>
        <v/>
      </c>
      <c r="C87" s="16" t="str">
        <f t="shared" si="95"/>
        <v/>
      </c>
      <c r="D87" s="16" t="str">
        <f t="shared" si="96"/>
        <v/>
      </c>
      <c r="E87" s="18" t="str">
        <f t="shared" si="64"/>
        <v/>
      </c>
      <c r="F87" s="16" t="str">
        <f>IF($B87="","",IF($C$6=1,VLOOKUP(IF(D87&gt;MAX(TablasLB!$A$4:$A$62),MAX(TablasLB!$A$4:$A$62),D87),datosMasculinoLB,$C$12+$C$6+VLOOKUP(E87,columnaTermino,2,FALSE),FALSE),VLOOKUP(IF(D87&gt;MAX(TablasLB!$B$4:$B$62),MAX(TablasLB!$B$4:$B$62),D87),datosFemeninoLB,$C$12+$C$6+VLOOKUP(E87,columnaTermino,2,FALSE),FALSE)))</f>
        <v/>
      </c>
      <c r="G87" s="19" t="str">
        <f>IF($B87="","",IF(OR(E87=20,E87=30),IF($C$6=1,VLOOKUP(IF(D87&gt;MAX(TablasLB!$A$4:$A$62),MAX(TablasLB!$A$4:$A$62),D87),datosMasculinoLB,$C$12+$C$6+$C$10+VLOOKUP(E87,columnaTermino,2,FALSE),FALSE),VLOOKUP(IF(D87&gt;MAX(TablasLB!$B$4:$B$62),MAX(TablasLB!$B$4:$B$62),D87),datosFemeninoLB,$C$12+$C$6+$C$10+VLOOKUP(E87,columnaTermino,2,FALSE),FALSE)),F87))</f>
        <v/>
      </c>
      <c r="H87" s="16" t="str">
        <f t="shared" si="65"/>
        <v/>
      </c>
      <c r="I87" s="111" t="str">
        <f t="shared" si="66"/>
        <v/>
      </c>
      <c r="J87" s="101" t="str">
        <f t="shared" si="67"/>
        <v/>
      </c>
      <c r="K87" s="26" t="str">
        <f t="shared" si="68"/>
        <v/>
      </c>
      <c r="L87" s="26" t="str">
        <f t="shared" si="69"/>
        <v/>
      </c>
      <c r="M87" s="26" t="str">
        <f t="shared" si="70"/>
        <v/>
      </c>
      <c r="N87" s="26" t="str">
        <f t="shared" si="71"/>
        <v/>
      </c>
      <c r="O87" s="26" t="str">
        <f t="shared" si="72"/>
        <v/>
      </c>
      <c r="P87" s="26" t="e">
        <f>+IF(Datos!#REF!=Listas!$AB$2,Listas!$AC$2,Listas!$AC$3)</f>
        <v>#REF!</v>
      </c>
      <c r="Q87" s="26" t="str">
        <f t="shared" si="73"/>
        <v/>
      </c>
      <c r="R87" s="26" t="str">
        <f t="shared" si="74"/>
        <v/>
      </c>
      <c r="S87" s="102" t="str">
        <f t="shared" si="75"/>
        <v/>
      </c>
      <c r="T87" s="101" t="str">
        <f t="shared" si="76"/>
        <v/>
      </c>
      <c r="U87" s="26" t="str">
        <f t="shared" si="77"/>
        <v/>
      </c>
      <c r="V87" s="26" t="str">
        <f t="shared" si="78"/>
        <v/>
      </c>
      <c r="W87" s="26" t="str">
        <f t="shared" si="79"/>
        <v/>
      </c>
      <c r="X87" s="26" t="str">
        <f t="shared" si="80"/>
        <v/>
      </c>
      <c r="Y87" s="26" t="str">
        <f t="shared" si="81"/>
        <v/>
      </c>
      <c r="Z87" s="26" t="e">
        <f>+IF(Datos!#REF!=Listas!$AB$2,Listas!$AC$2,Listas!$AC$3)</f>
        <v>#REF!</v>
      </c>
      <c r="AA87" s="26" t="str">
        <f t="shared" si="97"/>
        <v/>
      </c>
      <c r="AB87" s="26" t="str">
        <f t="shared" si="82"/>
        <v/>
      </c>
      <c r="AC87" s="102" t="str">
        <f t="shared" si="83"/>
        <v/>
      </c>
      <c r="AD87" s="101" t="str">
        <f t="shared" si="84"/>
        <v/>
      </c>
      <c r="AE87" s="26" t="str">
        <f t="shared" si="84"/>
        <v/>
      </c>
      <c r="AF87" s="26" t="str">
        <f t="shared" si="84"/>
        <v/>
      </c>
      <c r="AG87" s="26" t="str">
        <f t="shared" si="84"/>
        <v/>
      </c>
      <c r="AH87" s="26" t="str">
        <f t="shared" si="84"/>
        <v/>
      </c>
      <c r="AI87" s="26" t="str">
        <f t="shared" si="84"/>
        <v/>
      </c>
      <c r="AJ87" s="26" t="str">
        <f t="shared" si="85"/>
        <v/>
      </c>
      <c r="AK87" s="26" t="str">
        <f t="shared" si="85"/>
        <v/>
      </c>
      <c r="AL87" s="102" t="str">
        <f t="shared" si="85"/>
        <v/>
      </c>
      <c r="AM87" s="101" t="str">
        <f t="shared" si="86"/>
        <v/>
      </c>
      <c r="AN87" s="26" t="str">
        <f t="shared" si="86"/>
        <v/>
      </c>
      <c r="AO87" s="26" t="str">
        <f t="shared" si="86"/>
        <v/>
      </c>
      <c r="AP87" s="26" t="str">
        <f t="shared" si="86"/>
        <v/>
      </c>
      <c r="AQ87" s="26" t="str">
        <f t="shared" si="86"/>
        <v/>
      </c>
      <c r="AR87" s="26" t="str">
        <f t="shared" si="86"/>
        <v/>
      </c>
      <c r="AS87" s="26" t="str">
        <f t="shared" si="87"/>
        <v/>
      </c>
      <c r="AT87" s="26" t="str">
        <f t="shared" si="87"/>
        <v/>
      </c>
      <c r="AU87" s="102" t="str">
        <f t="shared" si="87"/>
        <v/>
      </c>
      <c r="AV87" s="101" t="str">
        <f t="shared" si="88"/>
        <v/>
      </c>
      <c r="AW87" s="26" t="str">
        <f t="shared" si="88"/>
        <v/>
      </c>
      <c r="AX87" s="26" t="str">
        <f t="shared" si="88"/>
        <v/>
      </c>
      <c r="AY87" s="26" t="str">
        <f t="shared" si="88"/>
        <v/>
      </c>
      <c r="AZ87" s="26" t="str">
        <f t="shared" si="88"/>
        <v/>
      </c>
      <c r="BA87" s="15" t="str">
        <f t="shared" si="88"/>
        <v/>
      </c>
      <c r="BB87" s="15" t="str">
        <f t="shared" si="89"/>
        <v/>
      </c>
      <c r="BC87" s="15" t="str">
        <f t="shared" si="89"/>
        <v/>
      </c>
      <c r="BD87" s="15" t="str">
        <f t="shared" si="89"/>
        <v/>
      </c>
      <c r="BE87" s="99" t="str">
        <f t="shared" si="98"/>
        <v/>
      </c>
      <c r="BF87" s="16" t="str">
        <f t="shared" si="90"/>
        <v/>
      </c>
      <c r="BG87" s="16" t="str">
        <f t="shared" si="99"/>
        <v/>
      </c>
      <c r="BH87" s="16" t="str">
        <f t="shared" si="91"/>
        <v/>
      </c>
      <c r="BI87" s="16" t="str">
        <f t="shared" si="92"/>
        <v/>
      </c>
      <c r="BJ87" s="16" t="str">
        <f t="shared" si="93"/>
        <v/>
      </c>
      <c r="BK87" s="16" t="e">
        <f>+IF(Datos!#REF!=Listas!$AB$2,Listas!$AC$2,Listas!$AC$3)</f>
        <v>#REF!</v>
      </c>
      <c r="BL87" s="16" t="str">
        <f t="shared" si="100"/>
        <v/>
      </c>
      <c r="BM87" s="16" t="str">
        <f t="shared" si="94"/>
        <v/>
      </c>
      <c r="BN87" s="100" t="str">
        <f t="shared" si="101"/>
        <v/>
      </c>
    </row>
    <row r="88" spans="2:66" x14ac:dyDescent="0.25">
      <c r="B88" s="99" t="str">
        <f xml:space="preserve"> IF(C87&lt;&gt;"", IF( (C87+1)&gt;EDADMAX, "",CalculosLB!B87+1 ),"")</f>
        <v/>
      </c>
      <c r="C88" s="16" t="str">
        <f t="shared" si="95"/>
        <v/>
      </c>
      <c r="D88" s="16" t="str">
        <f t="shared" si="96"/>
        <v/>
      </c>
      <c r="E88" s="18" t="str">
        <f t="shared" si="64"/>
        <v/>
      </c>
      <c r="F88" s="16" t="str">
        <f>IF($B88="","",IF($C$6=1,VLOOKUP(IF(D88&gt;MAX(TablasLB!$A$4:$A$62),MAX(TablasLB!$A$4:$A$62),D88),datosMasculinoLB,$C$12+$C$6+VLOOKUP(E88,columnaTermino,2,FALSE),FALSE),VLOOKUP(IF(D88&gt;MAX(TablasLB!$B$4:$B$62),MAX(TablasLB!$B$4:$B$62),D88),datosFemeninoLB,$C$12+$C$6+VLOOKUP(E88,columnaTermino,2,FALSE),FALSE)))</f>
        <v/>
      </c>
      <c r="G88" s="19" t="str">
        <f>IF($B88="","",IF(OR(E88=20,E88=30),IF($C$6=1,VLOOKUP(IF(D88&gt;MAX(TablasLB!$A$4:$A$62),MAX(TablasLB!$A$4:$A$62),D88),datosMasculinoLB,$C$12+$C$6+$C$10+VLOOKUP(E88,columnaTermino,2,FALSE),FALSE),VLOOKUP(IF(D88&gt;MAX(TablasLB!$B$4:$B$62),MAX(TablasLB!$B$4:$B$62),D88),datosFemeninoLB,$C$12+$C$6+$C$10+VLOOKUP(E88,columnaTermino,2,FALSE),FALSE)),F88))</f>
        <v/>
      </c>
      <c r="H88" s="16" t="str">
        <f t="shared" si="65"/>
        <v/>
      </c>
      <c r="I88" s="111" t="str">
        <f t="shared" si="66"/>
        <v/>
      </c>
      <c r="J88" s="101" t="str">
        <f t="shared" si="67"/>
        <v/>
      </c>
      <c r="K88" s="26" t="str">
        <f t="shared" si="68"/>
        <v/>
      </c>
      <c r="L88" s="26" t="str">
        <f t="shared" si="69"/>
        <v/>
      </c>
      <c r="M88" s="26" t="str">
        <f t="shared" si="70"/>
        <v/>
      </c>
      <c r="N88" s="26" t="str">
        <f t="shared" si="71"/>
        <v/>
      </c>
      <c r="O88" s="26" t="str">
        <f t="shared" si="72"/>
        <v/>
      </c>
      <c r="P88" s="26" t="e">
        <f>+IF(Datos!#REF!=Listas!$AB$2,Listas!$AC$2,Listas!$AC$3)</f>
        <v>#REF!</v>
      </c>
      <c r="Q88" s="26" t="str">
        <f t="shared" si="73"/>
        <v/>
      </c>
      <c r="R88" s="26" t="str">
        <f t="shared" si="74"/>
        <v/>
      </c>
      <c r="S88" s="102" t="str">
        <f t="shared" si="75"/>
        <v/>
      </c>
      <c r="T88" s="101" t="str">
        <f t="shared" si="76"/>
        <v/>
      </c>
      <c r="U88" s="26" t="str">
        <f t="shared" si="77"/>
        <v/>
      </c>
      <c r="V88" s="26" t="str">
        <f t="shared" si="78"/>
        <v/>
      </c>
      <c r="W88" s="26" t="str">
        <f t="shared" si="79"/>
        <v/>
      </c>
      <c r="X88" s="26" t="str">
        <f t="shared" si="80"/>
        <v/>
      </c>
      <c r="Y88" s="26" t="str">
        <f t="shared" si="81"/>
        <v/>
      </c>
      <c r="Z88" s="26" t="e">
        <f>+IF(Datos!#REF!=Listas!$AB$2,Listas!$AC$2,Listas!$AC$3)</f>
        <v>#REF!</v>
      </c>
      <c r="AA88" s="26" t="str">
        <f t="shared" si="97"/>
        <v/>
      </c>
      <c r="AB88" s="26" t="str">
        <f t="shared" si="82"/>
        <v/>
      </c>
      <c r="AC88" s="102" t="str">
        <f t="shared" si="83"/>
        <v/>
      </c>
      <c r="AD88" s="101" t="str">
        <f t="shared" si="84"/>
        <v/>
      </c>
      <c r="AE88" s="26" t="str">
        <f t="shared" si="84"/>
        <v/>
      </c>
      <c r="AF88" s="26" t="str">
        <f t="shared" si="84"/>
        <v/>
      </c>
      <c r="AG88" s="26" t="str">
        <f t="shared" si="84"/>
        <v/>
      </c>
      <c r="AH88" s="26" t="str">
        <f t="shared" si="84"/>
        <v/>
      </c>
      <c r="AI88" s="26" t="str">
        <f t="shared" si="84"/>
        <v/>
      </c>
      <c r="AJ88" s="26" t="str">
        <f t="shared" si="85"/>
        <v/>
      </c>
      <c r="AK88" s="26" t="str">
        <f t="shared" si="85"/>
        <v/>
      </c>
      <c r="AL88" s="102" t="str">
        <f t="shared" si="85"/>
        <v/>
      </c>
      <c r="AM88" s="101" t="str">
        <f t="shared" si="86"/>
        <v/>
      </c>
      <c r="AN88" s="26" t="str">
        <f t="shared" si="86"/>
        <v/>
      </c>
      <c r="AO88" s="26" t="str">
        <f t="shared" si="86"/>
        <v/>
      </c>
      <c r="AP88" s="26" t="str">
        <f t="shared" si="86"/>
        <v/>
      </c>
      <c r="AQ88" s="26" t="str">
        <f t="shared" si="86"/>
        <v/>
      </c>
      <c r="AR88" s="26" t="str">
        <f t="shared" si="86"/>
        <v/>
      </c>
      <c r="AS88" s="26" t="str">
        <f t="shared" si="87"/>
        <v/>
      </c>
      <c r="AT88" s="26" t="str">
        <f t="shared" si="87"/>
        <v/>
      </c>
      <c r="AU88" s="102" t="str">
        <f t="shared" si="87"/>
        <v/>
      </c>
      <c r="AV88" s="101" t="str">
        <f t="shared" si="88"/>
        <v/>
      </c>
      <c r="AW88" s="26" t="str">
        <f t="shared" si="88"/>
        <v/>
      </c>
      <c r="AX88" s="26" t="str">
        <f t="shared" si="88"/>
        <v/>
      </c>
      <c r="AY88" s="26" t="str">
        <f t="shared" si="88"/>
        <v/>
      </c>
      <c r="AZ88" s="26" t="str">
        <f t="shared" si="88"/>
        <v/>
      </c>
      <c r="BA88" s="15" t="str">
        <f t="shared" si="88"/>
        <v/>
      </c>
      <c r="BB88" s="15" t="str">
        <f t="shared" si="89"/>
        <v/>
      </c>
      <c r="BC88" s="15" t="str">
        <f t="shared" si="89"/>
        <v/>
      </c>
      <c r="BD88" s="15" t="str">
        <f t="shared" si="89"/>
        <v/>
      </c>
      <c r="BE88" s="99" t="str">
        <f t="shared" si="98"/>
        <v/>
      </c>
      <c r="BF88" s="16" t="str">
        <f t="shared" si="90"/>
        <v/>
      </c>
      <c r="BG88" s="16" t="str">
        <f t="shared" si="99"/>
        <v/>
      </c>
      <c r="BH88" s="16" t="str">
        <f t="shared" si="91"/>
        <v/>
      </c>
      <c r="BI88" s="16" t="str">
        <f t="shared" si="92"/>
        <v/>
      </c>
      <c r="BJ88" s="16" t="str">
        <f t="shared" si="93"/>
        <v/>
      </c>
      <c r="BK88" s="16" t="e">
        <f>+IF(Datos!#REF!=Listas!$AB$2,Listas!$AC$2,Listas!$AC$3)</f>
        <v>#REF!</v>
      </c>
      <c r="BL88" s="16" t="str">
        <f t="shared" si="100"/>
        <v/>
      </c>
      <c r="BM88" s="16" t="str">
        <f t="shared" si="94"/>
        <v/>
      </c>
      <c r="BN88" s="100" t="str">
        <f t="shared" si="101"/>
        <v/>
      </c>
    </row>
    <row r="89" spans="2:66" x14ac:dyDescent="0.25">
      <c r="B89" s="99" t="str">
        <f xml:space="preserve"> IF(C88&lt;&gt;"", IF( (C88+1)&gt;EDADMAX, "",CalculosLB!B88+1 ),"")</f>
        <v/>
      </c>
      <c r="C89" s="16" t="str">
        <f t="shared" si="95"/>
        <v/>
      </c>
      <c r="D89" s="16" t="str">
        <f t="shared" si="96"/>
        <v/>
      </c>
      <c r="E89" s="18" t="str">
        <f t="shared" si="64"/>
        <v/>
      </c>
      <c r="F89" s="16" t="str">
        <f>IF($B89="","",IF($C$6=1,VLOOKUP(IF(D89&gt;MAX(TablasLB!$A$4:$A$62),MAX(TablasLB!$A$4:$A$62),D89),datosMasculinoLB,$C$12+$C$6+VLOOKUP(E89,columnaTermino,2,FALSE),FALSE),VLOOKUP(IF(D89&gt;MAX(TablasLB!$B$4:$B$62),MAX(TablasLB!$B$4:$B$62),D89),datosFemeninoLB,$C$12+$C$6+VLOOKUP(E89,columnaTermino,2,FALSE),FALSE)))</f>
        <v/>
      </c>
      <c r="G89" s="19" t="str">
        <f>IF($B89="","",IF(OR(E89=20,E89=30),IF($C$6=1,VLOOKUP(IF(D89&gt;MAX(TablasLB!$A$4:$A$62),MAX(TablasLB!$A$4:$A$62),D89),datosMasculinoLB,$C$12+$C$6+$C$10+VLOOKUP(E89,columnaTermino,2,FALSE),FALSE),VLOOKUP(IF(D89&gt;MAX(TablasLB!$B$4:$B$62),MAX(TablasLB!$B$4:$B$62),D89),datosFemeninoLB,$C$12+$C$6+$C$10+VLOOKUP(E89,columnaTermino,2,FALSE),FALSE)),F89))</f>
        <v/>
      </c>
      <c r="H89" s="16" t="str">
        <f t="shared" si="65"/>
        <v/>
      </c>
      <c r="I89" s="111" t="str">
        <f t="shared" si="66"/>
        <v/>
      </c>
      <c r="J89" s="101" t="str">
        <f t="shared" si="67"/>
        <v/>
      </c>
      <c r="K89" s="26" t="str">
        <f t="shared" si="68"/>
        <v/>
      </c>
      <c r="L89" s="26" t="str">
        <f t="shared" si="69"/>
        <v/>
      </c>
      <c r="M89" s="26" t="str">
        <f t="shared" si="70"/>
        <v/>
      </c>
      <c r="N89" s="26" t="str">
        <f t="shared" si="71"/>
        <v/>
      </c>
      <c r="O89" s="26" t="str">
        <f t="shared" si="72"/>
        <v/>
      </c>
      <c r="P89" s="26" t="e">
        <f>+IF(Datos!#REF!=Listas!$AB$2,Listas!$AC$2,Listas!$AC$3)</f>
        <v>#REF!</v>
      </c>
      <c r="Q89" s="26" t="str">
        <f t="shared" si="73"/>
        <v/>
      </c>
      <c r="R89" s="26" t="str">
        <f t="shared" si="74"/>
        <v/>
      </c>
      <c r="S89" s="102" t="str">
        <f t="shared" si="75"/>
        <v/>
      </c>
      <c r="T89" s="101" t="str">
        <f t="shared" si="76"/>
        <v/>
      </c>
      <c r="U89" s="26" t="str">
        <f t="shared" si="77"/>
        <v/>
      </c>
      <c r="V89" s="26" t="str">
        <f t="shared" si="78"/>
        <v/>
      </c>
      <c r="W89" s="26" t="str">
        <f t="shared" si="79"/>
        <v/>
      </c>
      <c r="X89" s="26" t="str">
        <f t="shared" si="80"/>
        <v/>
      </c>
      <c r="Y89" s="26" t="str">
        <f t="shared" si="81"/>
        <v/>
      </c>
      <c r="Z89" s="26" t="e">
        <f>+IF(Datos!#REF!=Listas!$AB$2,Listas!$AC$2,Listas!$AC$3)</f>
        <v>#REF!</v>
      </c>
      <c r="AA89" s="26" t="str">
        <f t="shared" si="97"/>
        <v/>
      </c>
      <c r="AB89" s="26" t="str">
        <f t="shared" si="82"/>
        <v/>
      </c>
      <c r="AC89" s="102" t="str">
        <f t="shared" si="83"/>
        <v/>
      </c>
      <c r="AD89" s="101" t="str">
        <f t="shared" si="84"/>
        <v/>
      </c>
      <c r="AE89" s="26" t="str">
        <f t="shared" si="84"/>
        <v/>
      </c>
      <c r="AF89" s="26" t="str">
        <f t="shared" si="84"/>
        <v/>
      </c>
      <c r="AG89" s="26" t="str">
        <f t="shared" si="84"/>
        <v/>
      </c>
      <c r="AH89" s="26" t="str">
        <f t="shared" si="84"/>
        <v/>
      </c>
      <c r="AI89" s="26" t="str">
        <f t="shared" si="84"/>
        <v/>
      </c>
      <c r="AJ89" s="26" t="str">
        <f t="shared" si="85"/>
        <v/>
      </c>
      <c r="AK89" s="26" t="str">
        <f t="shared" si="85"/>
        <v/>
      </c>
      <c r="AL89" s="102" t="str">
        <f t="shared" si="85"/>
        <v/>
      </c>
      <c r="AM89" s="101" t="str">
        <f t="shared" si="86"/>
        <v/>
      </c>
      <c r="AN89" s="26" t="str">
        <f t="shared" si="86"/>
        <v/>
      </c>
      <c r="AO89" s="26" t="str">
        <f t="shared" si="86"/>
        <v/>
      </c>
      <c r="AP89" s="26" t="str">
        <f t="shared" si="86"/>
        <v/>
      </c>
      <c r="AQ89" s="26" t="str">
        <f t="shared" si="86"/>
        <v/>
      </c>
      <c r="AR89" s="26" t="str">
        <f t="shared" si="86"/>
        <v/>
      </c>
      <c r="AS89" s="26" t="str">
        <f t="shared" si="87"/>
        <v/>
      </c>
      <c r="AT89" s="26" t="str">
        <f t="shared" si="87"/>
        <v/>
      </c>
      <c r="AU89" s="102" t="str">
        <f t="shared" si="87"/>
        <v/>
      </c>
      <c r="AV89" s="101" t="str">
        <f t="shared" si="88"/>
        <v/>
      </c>
      <c r="AW89" s="26" t="str">
        <f t="shared" si="88"/>
        <v/>
      </c>
      <c r="AX89" s="26" t="str">
        <f t="shared" si="88"/>
        <v/>
      </c>
      <c r="AY89" s="26" t="str">
        <f t="shared" si="88"/>
        <v/>
      </c>
      <c r="AZ89" s="26" t="str">
        <f t="shared" si="88"/>
        <v/>
      </c>
      <c r="BA89" s="15" t="str">
        <f t="shared" si="88"/>
        <v/>
      </c>
      <c r="BB89" s="15" t="str">
        <f t="shared" si="89"/>
        <v/>
      </c>
      <c r="BC89" s="15" t="str">
        <f t="shared" si="89"/>
        <v/>
      </c>
      <c r="BD89" s="15" t="str">
        <f t="shared" si="89"/>
        <v/>
      </c>
      <c r="BE89" s="99" t="str">
        <f t="shared" si="98"/>
        <v/>
      </c>
      <c r="BF89" s="16" t="str">
        <f t="shared" si="90"/>
        <v/>
      </c>
      <c r="BG89" s="16" t="str">
        <f t="shared" si="99"/>
        <v/>
      </c>
      <c r="BH89" s="16" t="str">
        <f t="shared" si="91"/>
        <v/>
      </c>
      <c r="BI89" s="16" t="str">
        <f t="shared" si="92"/>
        <v/>
      </c>
      <c r="BJ89" s="16" t="str">
        <f t="shared" si="93"/>
        <v/>
      </c>
      <c r="BK89" s="16" t="e">
        <f>+IF(Datos!#REF!=Listas!$AB$2,Listas!$AC$2,Listas!$AC$3)</f>
        <v>#REF!</v>
      </c>
      <c r="BL89" s="16" t="str">
        <f t="shared" si="100"/>
        <v/>
      </c>
      <c r="BM89" s="16" t="str">
        <f t="shared" si="94"/>
        <v/>
      </c>
      <c r="BN89" s="100" t="str">
        <f t="shared" si="101"/>
        <v/>
      </c>
    </row>
    <row r="90" spans="2:66" x14ac:dyDescent="0.25">
      <c r="B90" s="99" t="str">
        <f xml:space="preserve"> IF(C89&lt;&gt;"", IF( (C89+1)&gt;EDADMAX, "",CalculosLB!B89+1 ),"")</f>
        <v/>
      </c>
      <c r="C90" s="16" t="str">
        <f t="shared" si="95"/>
        <v/>
      </c>
      <c r="D90" s="16" t="str">
        <f t="shared" si="96"/>
        <v/>
      </c>
      <c r="E90" s="18" t="str">
        <f t="shared" si="64"/>
        <v/>
      </c>
      <c r="F90" s="16" t="str">
        <f>IF($B90="","",IF($C$6=1,VLOOKUP(IF(D90&gt;MAX(TablasLB!$A$4:$A$62),MAX(TablasLB!$A$4:$A$62),D90),datosMasculinoLB,$C$12+$C$6+VLOOKUP(E90,columnaTermino,2,FALSE),FALSE),VLOOKUP(IF(D90&gt;MAX(TablasLB!$B$4:$B$62),MAX(TablasLB!$B$4:$B$62),D90),datosFemeninoLB,$C$12+$C$6+VLOOKUP(E90,columnaTermino,2,FALSE),FALSE)))</f>
        <v/>
      </c>
      <c r="G90" s="19" t="str">
        <f>IF($B90="","",IF(OR(E90=20,E90=30),IF($C$6=1,VLOOKUP(IF(D90&gt;MAX(TablasLB!$A$4:$A$62),MAX(TablasLB!$A$4:$A$62),D90),datosMasculinoLB,$C$12+$C$6+$C$10+VLOOKUP(E90,columnaTermino,2,FALSE),FALSE),VLOOKUP(IF(D90&gt;MAX(TablasLB!$B$4:$B$62),MAX(TablasLB!$B$4:$B$62),D90),datosFemeninoLB,$C$12+$C$6+$C$10+VLOOKUP(E90,columnaTermino,2,FALSE),FALSE)),F90))</f>
        <v/>
      </c>
      <c r="H90" s="16" t="str">
        <f t="shared" si="65"/>
        <v/>
      </c>
      <c r="I90" s="111" t="str">
        <f t="shared" si="66"/>
        <v/>
      </c>
      <c r="J90" s="101" t="str">
        <f t="shared" si="67"/>
        <v/>
      </c>
      <c r="K90" s="26" t="str">
        <f t="shared" si="68"/>
        <v/>
      </c>
      <c r="L90" s="26" t="str">
        <f t="shared" si="69"/>
        <v/>
      </c>
      <c r="M90" s="26" t="str">
        <f t="shared" si="70"/>
        <v/>
      </c>
      <c r="N90" s="26" t="str">
        <f t="shared" si="71"/>
        <v/>
      </c>
      <c r="O90" s="26" t="str">
        <f t="shared" si="72"/>
        <v/>
      </c>
      <c r="P90" s="26" t="e">
        <f>+IF(Datos!#REF!=Listas!$AB$2,Listas!$AC$2,Listas!$AC$3)</f>
        <v>#REF!</v>
      </c>
      <c r="Q90" s="26" t="str">
        <f t="shared" si="73"/>
        <v/>
      </c>
      <c r="R90" s="26" t="str">
        <f t="shared" si="74"/>
        <v/>
      </c>
      <c r="S90" s="102" t="str">
        <f t="shared" si="75"/>
        <v/>
      </c>
      <c r="T90" s="101" t="str">
        <f t="shared" si="76"/>
        <v/>
      </c>
      <c r="U90" s="26" t="str">
        <f t="shared" si="77"/>
        <v/>
      </c>
      <c r="V90" s="26" t="str">
        <f t="shared" si="78"/>
        <v/>
      </c>
      <c r="W90" s="26" t="str">
        <f t="shared" si="79"/>
        <v/>
      </c>
      <c r="X90" s="26" t="str">
        <f t="shared" si="80"/>
        <v/>
      </c>
      <c r="Y90" s="26" t="str">
        <f t="shared" si="81"/>
        <v/>
      </c>
      <c r="Z90" s="26" t="e">
        <f>+IF(Datos!#REF!=Listas!$AB$2,Listas!$AC$2,Listas!$AC$3)</f>
        <v>#REF!</v>
      </c>
      <c r="AA90" s="26" t="str">
        <f t="shared" si="97"/>
        <v/>
      </c>
      <c r="AB90" s="26" t="str">
        <f t="shared" si="82"/>
        <v/>
      </c>
      <c r="AC90" s="102" t="str">
        <f t="shared" si="83"/>
        <v/>
      </c>
      <c r="AD90" s="101" t="str">
        <f t="shared" si="84"/>
        <v/>
      </c>
      <c r="AE90" s="26" t="str">
        <f t="shared" si="84"/>
        <v/>
      </c>
      <c r="AF90" s="26" t="str">
        <f t="shared" si="84"/>
        <v/>
      </c>
      <c r="AG90" s="26" t="str">
        <f t="shared" si="84"/>
        <v/>
      </c>
      <c r="AH90" s="26" t="str">
        <f t="shared" si="84"/>
        <v/>
      </c>
      <c r="AI90" s="26" t="str">
        <f t="shared" si="84"/>
        <v/>
      </c>
      <c r="AJ90" s="26" t="str">
        <f t="shared" si="85"/>
        <v/>
      </c>
      <c r="AK90" s="26" t="str">
        <f t="shared" si="85"/>
        <v/>
      </c>
      <c r="AL90" s="102" t="str">
        <f t="shared" si="85"/>
        <v/>
      </c>
      <c r="AM90" s="101" t="str">
        <f t="shared" si="86"/>
        <v/>
      </c>
      <c r="AN90" s="26" t="str">
        <f t="shared" si="86"/>
        <v/>
      </c>
      <c r="AO90" s="26" t="str">
        <f t="shared" si="86"/>
        <v/>
      </c>
      <c r="AP90" s="26" t="str">
        <f t="shared" si="86"/>
        <v/>
      </c>
      <c r="AQ90" s="26" t="str">
        <f t="shared" si="86"/>
        <v/>
      </c>
      <c r="AR90" s="26" t="str">
        <f t="shared" si="86"/>
        <v/>
      </c>
      <c r="AS90" s="26" t="str">
        <f t="shared" si="87"/>
        <v/>
      </c>
      <c r="AT90" s="26" t="str">
        <f t="shared" si="87"/>
        <v/>
      </c>
      <c r="AU90" s="102" t="str">
        <f t="shared" si="87"/>
        <v/>
      </c>
      <c r="AV90" s="101" t="str">
        <f t="shared" si="88"/>
        <v/>
      </c>
      <c r="AW90" s="26" t="str">
        <f t="shared" si="88"/>
        <v/>
      </c>
      <c r="AX90" s="26" t="str">
        <f t="shared" si="88"/>
        <v/>
      </c>
      <c r="AY90" s="26" t="str">
        <f t="shared" si="88"/>
        <v/>
      </c>
      <c r="AZ90" s="26" t="str">
        <f t="shared" si="88"/>
        <v/>
      </c>
      <c r="BA90" s="15" t="str">
        <f t="shared" si="88"/>
        <v/>
      </c>
      <c r="BB90" s="15" t="str">
        <f t="shared" si="89"/>
        <v/>
      </c>
      <c r="BC90" s="15" t="str">
        <f t="shared" si="89"/>
        <v/>
      </c>
      <c r="BD90" s="15" t="str">
        <f t="shared" si="89"/>
        <v/>
      </c>
      <c r="BE90" s="99" t="str">
        <f t="shared" si="98"/>
        <v/>
      </c>
      <c r="BF90" s="16" t="str">
        <f t="shared" si="90"/>
        <v/>
      </c>
      <c r="BG90" s="16" t="str">
        <f t="shared" si="99"/>
        <v/>
      </c>
      <c r="BH90" s="16" t="str">
        <f t="shared" si="91"/>
        <v/>
      </c>
      <c r="BI90" s="16" t="str">
        <f t="shared" si="92"/>
        <v/>
      </c>
      <c r="BJ90" s="16" t="str">
        <f t="shared" si="93"/>
        <v/>
      </c>
      <c r="BK90" s="16" t="e">
        <f>+IF(Datos!#REF!=Listas!$AB$2,Listas!$AC$2,Listas!$AC$3)</f>
        <v>#REF!</v>
      </c>
      <c r="BL90" s="16" t="str">
        <f t="shared" si="100"/>
        <v/>
      </c>
      <c r="BM90" s="16" t="str">
        <f t="shared" si="94"/>
        <v/>
      </c>
      <c r="BN90" s="100" t="str">
        <f t="shared" si="101"/>
        <v/>
      </c>
    </row>
    <row r="91" spans="2:66" x14ac:dyDescent="0.25">
      <c r="B91" s="99" t="str">
        <f xml:space="preserve"> IF(C90&lt;&gt;"", IF( (C90+1)&gt;EDADMAX, "",CalculosLB!B90+1 ),"")</f>
        <v/>
      </c>
      <c r="C91" s="16" t="str">
        <f t="shared" si="95"/>
        <v/>
      </c>
      <c r="D91" s="16" t="str">
        <f t="shared" si="96"/>
        <v/>
      </c>
      <c r="E91" s="18" t="str">
        <f t="shared" si="64"/>
        <v/>
      </c>
      <c r="F91" s="16" t="str">
        <f>IF($B91="","",IF($C$6=1,VLOOKUP(IF(D91&gt;MAX(TablasLB!$A$4:$A$62),MAX(TablasLB!$A$4:$A$62),D91),datosMasculinoLB,$C$12+$C$6+VLOOKUP(E91,columnaTermino,2,FALSE),FALSE),VLOOKUP(IF(D91&gt;MAX(TablasLB!$B$4:$B$62),MAX(TablasLB!$B$4:$B$62),D91),datosFemeninoLB,$C$12+$C$6+VLOOKUP(E91,columnaTermino,2,FALSE),FALSE)))</f>
        <v/>
      </c>
      <c r="G91" s="19" t="str">
        <f>IF($B91="","",IF(OR(E91=20,E91=30),IF($C$6=1,VLOOKUP(IF(D91&gt;MAX(TablasLB!$A$4:$A$62),MAX(TablasLB!$A$4:$A$62),D91),datosMasculinoLB,$C$12+$C$6+$C$10+VLOOKUP(E91,columnaTermino,2,FALSE),FALSE),VLOOKUP(IF(D91&gt;MAX(TablasLB!$B$4:$B$62),MAX(TablasLB!$B$4:$B$62),D91),datosFemeninoLB,$C$12+$C$6+$C$10+VLOOKUP(E91,columnaTermino,2,FALSE),FALSE)),F91))</f>
        <v/>
      </c>
      <c r="H91" s="16" t="str">
        <f t="shared" si="65"/>
        <v/>
      </c>
      <c r="I91" s="111" t="str">
        <f t="shared" si="66"/>
        <v/>
      </c>
      <c r="J91" s="101" t="str">
        <f t="shared" si="67"/>
        <v/>
      </c>
      <c r="K91" s="26" t="str">
        <f t="shared" si="68"/>
        <v/>
      </c>
      <c r="L91" s="26" t="str">
        <f t="shared" si="69"/>
        <v/>
      </c>
      <c r="M91" s="26" t="str">
        <f t="shared" si="70"/>
        <v/>
      </c>
      <c r="N91" s="26" t="str">
        <f t="shared" si="71"/>
        <v/>
      </c>
      <c r="O91" s="26" t="str">
        <f t="shared" si="72"/>
        <v/>
      </c>
      <c r="P91" s="26" t="e">
        <f>+IF(Datos!#REF!=Listas!$AB$2,Listas!$AC$2,Listas!$AC$3)</f>
        <v>#REF!</v>
      </c>
      <c r="Q91" s="26" t="str">
        <f t="shared" si="73"/>
        <v/>
      </c>
      <c r="R91" s="26" t="str">
        <f t="shared" si="74"/>
        <v/>
      </c>
      <c r="S91" s="102" t="str">
        <f t="shared" si="75"/>
        <v/>
      </c>
      <c r="T91" s="101" t="str">
        <f t="shared" si="76"/>
        <v/>
      </c>
      <c r="U91" s="26" t="str">
        <f t="shared" si="77"/>
        <v/>
      </c>
      <c r="V91" s="26" t="str">
        <f t="shared" si="78"/>
        <v/>
      </c>
      <c r="W91" s="26" t="str">
        <f t="shared" si="79"/>
        <v/>
      </c>
      <c r="X91" s="26" t="str">
        <f t="shared" si="80"/>
        <v/>
      </c>
      <c r="Y91" s="26" t="str">
        <f t="shared" si="81"/>
        <v/>
      </c>
      <c r="Z91" s="26" t="e">
        <f>+IF(Datos!#REF!=Listas!$AB$2,Listas!$AC$2,Listas!$AC$3)</f>
        <v>#REF!</v>
      </c>
      <c r="AA91" s="26" t="str">
        <f t="shared" si="97"/>
        <v/>
      </c>
      <c r="AB91" s="26" t="str">
        <f t="shared" si="82"/>
        <v/>
      </c>
      <c r="AC91" s="102" t="str">
        <f t="shared" si="83"/>
        <v/>
      </c>
      <c r="AD91" s="101" t="str">
        <f t="shared" si="84"/>
        <v/>
      </c>
      <c r="AE91" s="26" t="str">
        <f t="shared" si="84"/>
        <v/>
      </c>
      <c r="AF91" s="26" t="str">
        <f t="shared" si="84"/>
        <v/>
      </c>
      <c r="AG91" s="26" t="str">
        <f t="shared" si="84"/>
        <v/>
      </c>
      <c r="AH91" s="26" t="str">
        <f t="shared" si="84"/>
        <v/>
      </c>
      <c r="AI91" s="26" t="str">
        <f t="shared" si="84"/>
        <v/>
      </c>
      <c r="AJ91" s="26" t="str">
        <f t="shared" si="85"/>
        <v/>
      </c>
      <c r="AK91" s="26" t="str">
        <f t="shared" si="85"/>
        <v/>
      </c>
      <c r="AL91" s="102" t="str">
        <f t="shared" si="85"/>
        <v/>
      </c>
      <c r="AM91" s="101" t="str">
        <f t="shared" si="86"/>
        <v/>
      </c>
      <c r="AN91" s="26" t="str">
        <f t="shared" si="86"/>
        <v/>
      </c>
      <c r="AO91" s="26" t="str">
        <f t="shared" si="86"/>
        <v/>
      </c>
      <c r="AP91" s="26" t="str">
        <f t="shared" si="86"/>
        <v/>
      </c>
      <c r="AQ91" s="26" t="str">
        <f t="shared" si="86"/>
        <v/>
      </c>
      <c r="AR91" s="26" t="str">
        <f t="shared" si="86"/>
        <v/>
      </c>
      <c r="AS91" s="26" t="str">
        <f t="shared" si="87"/>
        <v/>
      </c>
      <c r="AT91" s="26" t="str">
        <f t="shared" si="87"/>
        <v/>
      </c>
      <c r="AU91" s="102" t="str">
        <f t="shared" si="87"/>
        <v/>
      </c>
      <c r="AV91" s="101" t="str">
        <f t="shared" si="88"/>
        <v/>
      </c>
      <c r="AW91" s="26" t="str">
        <f t="shared" si="88"/>
        <v/>
      </c>
      <c r="AX91" s="26" t="str">
        <f t="shared" si="88"/>
        <v/>
      </c>
      <c r="AY91" s="26" t="str">
        <f t="shared" si="88"/>
        <v/>
      </c>
      <c r="AZ91" s="26" t="str">
        <f t="shared" si="88"/>
        <v/>
      </c>
      <c r="BA91" s="15" t="str">
        <f t="shared" si="88"/>
        <v/>
      </c>
      <c r="BB91" s="15" t="str">
        <f t="shared" si="89"/>
        <v/>
      </c>
      <c r="BC91" s="15" t="str">
        <f t="shared" si="89"/>
        <v/>
      </c>
      <c r="BD91" s="15" t="str">
        <f t="shared" si="89"/>
        <v/>
      </c>
      <c r="BE91" s="99" t="str">
        <f t="shared" si="98"/>
        <v/>
      </c>
      <c r="BF91" s="16" t="str">
        <f t="shared" si="90"/>
        <v/>
      </c>
      <c r="BG91" s="16" t="str">
        <f t="shared" si="99"/>
        <v/>
      </c>
      <c r="BH91" s="16" t="str">
        <f t="shared" si="91"/>
        <v/>
      </c>
      <c r="BI91" s="16" t="str">
        <f t="shared" si="92"/>
        <v/>
      </c>
      <c r="BJ91" s="16" t="str">
        <f t="shared" si="93"/>
        <v/>
      </c>
      <c r="BK91" s="16" t="e">
        <f>+IF(Datos!#REF!=Listas!$AB$2,Listas!$AC$2,Listas!$AC$3)</f>
        <v>#REF!</v>
      </c>
      <c r="BL91" s="16" t="str">
        <f t="shared" si="100"/>
        <v/>
      </c>
      <c r="BM91" s="16" t="str">
        <f t="shared" si="94"/>
        <v/>
      </c>
      <c r="BN91" s="100" t="str">
        <f t="shared" si="101"/>
        <v/>
      </c>
    </row>
    <row r="92" spans="2:66" x14ac:dyDescent="0.25">
      <c r="B92" s="99" t="str">
        <f xml:space="preserve"> IF(C91&lt;&gt;"", IF( (C91+1)&gt;EDADMAX, "",CalculosLB!B91+1 ),"")</f>
        <v/>
      </c>
      <c r="C92" s="16" t="str">
        <f t="shared" si="95"/>
        <v/>
      </c>
      <c r="D92" s="16" t="str">
        <f t="shared" si="96"/>
        <v/>
      </c>
      <c r="E92" s="18" t="str">
        <f t="shared" si="64"/>
        <v/>
      </c>
      <c r="F92" s="16" t="str">
        <f>IF($B92="","",IF($C$6=1,VLOOKUP(IF(D92&gt;MAX(TablasLB!$A$4:$A$62),MAX(TablasLB!$A$4:$A$62),D92),datosMasculinoLB,$C$12+$C$6+VLOOKUP(E92,columnaTermino,2,FALSE),FALSE),VLOOKUP(IF(D92&gt;MAX(TablasLB!$B$4:$B$62),MAX(TablasLB!$B$4:$B$62),D92),datosFemeninoLB,$C$12+$C$6+VLOOKUP(E92,columnaTermino,2,FALSE),FALSE)))</f>
        <v/>
      </c>
      <c r="G92" s="19" t="str">
        <f>IF($B92="","",IF(OR(E92=20,E92=30),IF($C$6=1,VLOOKUP(IF(D92&gt;MAX(TablasLB!$A$4:$A$62),MAX(TablasLB!$A$4:$A$62),D92),datosMasculinoLB,$C$12+$C$6+$C$10+VLOOKUP(E92,columnaTermino,2,FALSE),FALSE),VLOOKUP(IF(D92&gt;MAX(TablasLB!$B$4:$B$62),MAX(TablasLB!$B$4:$B$62),D92),datosFemeninoLB,$C$12+$C$6+$C$10+VLOOKUP(E92,columnaTermino,2,FALSE),FALSE)),F92))</f>
        <v/>
      </c>
      <c r="H92" s="16" t="str">
        <f t="shared" si="65"/>
        <v/>
      </c>
      <c r="I92" s="111" t="str">
        <f t="shared" si="66"/>
        <v/>
      </c>
      <c r="J92" s="101" t="str">
        <f t="shared" si="67"/>
        <v/>
      </c>
      <c r="K92" s="26" t="str">
        <f t="shared" si="68"/>
        <v/>
      </c>
      <c r="L92" s="26" t="str">
        <f t="shared" si="69"/>
        <v/>
      </c>
      <c r="M92" s="26" t="str">
        <f t="shared" si="70"/>
        <v/>
      </c>
      <c r="N92" s="26" t="str">
        <f t="shared" si="71"/>
        <v/>
      </c>
      <c r="O92" s="26" t="str">
        <f t="shared" si="72"/>
        <v/>
      </c>
      <c r="P92" s="26" t="e">
        <f>+IF(Datos!#REF!=Listas!$AB$2,Listas!$AC$2,Listas!$AC$3)</f>
        <v>#REF!</v>
      </c>
      <c r="Q92" s="26" t="str">
        <f t="shared" si="73"/>
        <v/>
      </c>
      <c r="R92" s="26" t="str">
        <f t="shared" si="74"/>
        <v/>
      </c>
      <c r="S92" s="102" t="str">
        <f t="shared" si="75"/>
        <v/>
      </c>
      <c r="T92" s="101" t="str">
        <f t="shared" si="76"/>
        <v/>
      </c>
      <c r="U92" s="26" t="str">
        <f t="shared" si="77"/>
        <v/>
      </c>
      <c r="V92" s="26" t="str">
        <f t="shared" si="78"/>
        <v/>
      </c>
      <c r="W92" s="26" t="str">
        <f t="shared" si="79"/>
        <v/>
      </c>
      <c r="X92" s="26" t="str">
        <f t="shared" si="80"/>
        <v/>
      </c>
      <c r="Y92" s="26" t="str">
        <f t="shared" si="81"/>
        <v/>
      </c>
      <c r="Z92" s="26" t="e">
        <f>+IF(Datos!#REF!=Listas!$AB$2,Listas!$AC$2,Listas!$AC$3)</f>
        <v>#REF!</v>
      </c>
      <c r="AA92" s="26" t="str">
        <f t="shared" si="97"/>
        <v/>
      </c>
      <c r="AB92" s="26" t="str">
        <f t="shared" si="82"/>
        <v/>
      </c>
      <c r="AC92" s="102" t="str">
        <f t="shared" si="83"/>
        <v/>
      </c>
      <c r="AD92" s="101" t="str">
        <f t="shared" si="84"/>
        <v/>
      </c>
      <c r="AE92" s="26" t="str">
        <f t="shared" si="84"/>
        <v/>
      </c>
      <c r="AF92" s="26" t="str">
        <f t="shared" si="84"/>
        <v/>
      </c>
      <c r="AG92" s="26" t="str">
        <f t="shared" si="84"/>
        <v/>
      </c>
      <c r="AH92" s="26" t="str">
        <f t="shared" si="84"/>
        <v/>
      </c>
      <c r="AI92" s="26" t="str">
        <f t="shared" si="84"/>
        <v/>
      </c>
      <c r="AJ92" s="26" t="str">
        <f t="shared" si="85"/>
        <v/>
      </c>
      <c r="AK92" s="26" t="str">
        <f t="shared" si="85"/>
        <v/>
      </c>
      <c r="AL92" s="102" t="str">
        <f t="shared" si="85"/>
        <v/>
      </c>
      <c r="AM92" s="101" t="str">
        <f t="shared" si="86"/>
        <v/>
      </c>
      <c r="AN92" s="26" t="str">
        <f t="shared" si="86"/>
        <v/>
      </c>
      <c r="AO92" s="26" t="str">
        <f t="shared" si="86"/>
        <v/>
      </c>
      <c r="AP92" s="26" t="str">
        <f t="shared" si="86"/>
        <v/>
      </c>
      <c r="AQ92" s="26" t="str">
        <f t="shared" si="86"/>
        <v/>
      </c>
      <c r="AR92" s="26" t="str">
        <f t="shared" si="86"/>
        <v/>
      </c>
      <c r="AS92" s="26" t="str">
        <f t="shared" si="87"/>
        <v/>
      </c>
      <c r="AT92" s="26" t="str">
        <f t="shared" si="87"/>
        <v/>
      </c>
      <c r="AU92" s="102" t="str">
        <f t="shared" si="87"/>
        <v/>
      </c>
      <c r="AV92" s="101" t="str">
        <f t="shared" si="88"/>
        <v/>
      </c>
      <c r="AW92" s="26" t="str">
        <f t="shared" si="88"/>
        <v/>
      </c>
      <c r="AX92" s="26" t="str">
        <f t="shared" si="88"/>
        <v/>
      </c>
      <c r="AY92" s="26" t="str">
        <f t="shared" si="88"/>
        <v/>
      </c>
      <c r="AZ92" s="26" t="str">
        <f t="shared" si="88"/>
        <v/>
      </c>
      <c r="BA92" s="15" t="str">
        <f t="shared" si="88"/>
        <v/>
      </c>
      <c r="BB92" s="15" t="str">
        <f t="shared" si="89"/>
        <v/>
      </c>
      <c r="BC92" s="15" t="str">
        <f t="shared" si="89"/>
        <v/>
      </c>
      <c r="BD92" s="15" t="str">
        <f t="shared" si="89"/>
        <v/>
      </c>
      <c r="BE92" s="99" t="str">
        <f t="shared" si="98"/>
        <v/>
      </c>
      <c r="BF92" s="16" t="str">
        <f t="shared" si="90"/>
        <v/>
      </c>
      <c r="BG92" s="16" t="str">
        <f t="shared" si="99"/>
        <v/>
      </c>
      <c r="BH92" s="16" t="str">
        <f t="shared" si="91"/>
        <v/>
      </c>
      <c r="BI92" s="16" t="str">
        <f t="shared" si="92"/>
        <v/>
      </c>
      <c r="BJ92" s="16" t="str">
        <f t="shared" si="93"/>
        <v/>
      </c>
      <c r="BK92" s="16" t="e">
        <f>+IF(Datos!#REF!=Listas!$AB$2,Listas!$AC$2,Listas!$AC$3)</f>
        <v>#REF!</v>
      </c>
      <c r="BL92" s="16" t="str">
        <f t="shared" si="100"/>
        <v/>
      </c>
      <c r="BM92" s="16" t="str">
        <f t="shared" si="94"/>
        <v/>
      </c>
      <c r="BN92" s="100" t="str">
        <f t="shared" si="101"/>
        <v/>
      </c>
    </row>
    <row r="93" spans="2:66" x14ac:dyDescent="0.25">
      <c r="B93" s="99" t="str">
        <f xml:space="preserve"> IF(C92&lt;&gt;"", IF( (C92+1)&gt;EDADMAX, "",CalculosLB!B92+1 ),"")</f>
        <v/>
      </c>
      <c r="C93" s="16" t="str">
        <f t="shared" si="95"/>
        <v/>
      </c>
      <c r="D93" s="16" t="str">
        <f t="shared" si="96"/>
        <v/>
      </c>
      <c r="E93" s="18" t="str">
        <f t="shared" si="64"/>
        <v/>
      </c>
      <c r="F93" s="16" t="str">
        <f>IF($B93="","",IF($C$6=1,VLOOKUP(IF(D93&gt;MAX(TablasLB!$A$4:$A$62),MAX(TablasLB!$A$4:$A$62),D93),datosMasculinoLB,$C$12+$C$6+VLOOKUP(E93,columnaTermino,2,FALSE),FALSE),VLOOKUP(IF(D93&gt;MAX(TablasLB!$B$4:$B$62),MAX(TablasLB!$B$4:$B$62),D93),datosFemeninoLB,$C$12+$C$6+VLOOKUP(E93,columnaTermino,2,FALSE),FALSE)))</f>
        <v/>
      </c>
      <c r="G93" s="19" t="str">
        <f>IF($B93="","",IF(OR(E93=20,E93=30),IF($C$6=1,VLOOKUP(IF(D93&gt;MAX(TablasLB!$A$4:$A$62),MAX(TablasLB!$A$4:$A$62),D93),datosMasculinoLB,$C$12+$C$6+$C$10+VLOOKUP(E93,columnaTermino,2,FALSE),FALSE),VLOOKUP(IF(D93&gt;MAX(TablasLB!$B$4:$B$62),MAX(TablasLB!$B$4:$B$62),D93),datosFemeninoLB,$C$12+$C$6+$C$10+VLOOKUP(E93,columnaTermino,2,FALSE),FALSE)),F93))</f>
        <v/>
      </c>
      <c r="H93" s="16" t="str">
        <f t="shared" si="65"/>
        <v/>
      </c>
      <c r="I93" s="111" t="str">
        <f t="shared" si="66"/>
        <v/>
      </c>
      <c r="J93" s="101" t="str">
        <f t="shared" si="67"/>
        <v/>
      </c>
      <c r="K93" s="26" t="str">
        <f t="shared" si="68"/>
        <v/>
      </c>
      <c r="L93" s="26" t="str">
        <f t="shared" si="69"/>
        <v/>
      </c>
      <c r="M93" s="26" t="str">
        <f t="shared" si="70"/>
        <v/>
      </c>
      <c r="N93" s="26" t="str">
        <f t="shared" si="71"/>
        <v/>
      </c>
      <c r="O93" s="26" t="str">
        <f t="shared" si="72"/>
        <v/>
      </c>
      <c r="P93" s="26" t="e">
        <f>+IF(Datos!#REF!=Listas!$AB$2,Listas!$AC$2,Listas!$AC$3)</f>
        <v>#REF!</v>
      </c>
      <c r="Q93" s="26" t="str">
        <f t="shared" si="73"/>
        <v/>
      </c>
      <c r="R93" s="26" t="str">
        <f t="shared" si="74"/>
        <v/>
      </c>
      <c r="S93" s="102" t="str">
        <f t="shared" si="75"/>
        <v/>
      </c>
      <c r="T93" s="101" t="str">
        <f t="shared" si="76"/>
        <v/>
      </c>
      <c r="U93" s="26" t="str">
        <f t="shared" si="77"/>
        <v/>
      </c>
      <c r="V93" s="26" t="str">
        <f t="shared" si="78"/>
        <v/>
      </c>
      <c r="W93" s="26" t="str">
        <f t="shared" si="79"/>
        <v/>
      </c>
      <c r="X93" s="26" t="str">
        <f t="shared" si="80"/>
        <v/>
      </c>
      <c r="Y93" s="26" t="str">
        <f t="shared" si="81"/>
        <v/>
      </c>
      <c r="Z93" s="26" t="e">
        <f>+IF(Datos!#REF!=Listas!$AB$2,Listas!$AC$2,Listas!$AC$3)</f>
        <v>#REF!</v>
      </c>
      <c r="AA93" s="26" t="str">
        <f t="shared" si="97"/>
        <v/>
      </c>
      <c r="AB93" s="26" t="str">
        <f t="shared" si="82"/>
        <v/>
      </c>
      <c r="AC93" s="102" t="str">
        <f t="shared" si="83"/>
        <v/>
      </c>
      <c r="AD93" s="101" t="str">
        <f t="shared" si="84"/>
        <v/>
      </c>
      <c r="AE93" s="26" t="str">
        <f t="shared" si="84"/>
        <v/>
      </c>
      <c r="AF93" s="26" t="str">
        <f t="shared" si="84"/>
        <v/>
      </c>
      <c r="AG93" s="26" t="str">
        <f t="shared" si="84"/>
        <v/>
      </c>
      <c r="AH93" s="26" t="str">
        <f t="shared" si="84"/>
        <v/>
      </c>
      <c r="AI93" s="26" t="str">
        <f t="shared" si="84"/>
        <v/>
      </c>
      <c r="AJ93" s="26" t="str">
        <f t="shared" si="85"/>
        <v/>
      </c>
      <c r="AK93" s="26" t="str">
        <f t="shared" si="85"/>
        <v/>
      </c>
      <c r="AL93" s="102" t="str">
        <f t="shared" si="85"/>
        <v/>
      </c>
      <c r="AM93" s="101" t="str">
        <f t="shared" si="86"/>
        <v/>
      </c>
      <c r="AN93" s="26" t="str">
        <f t="shared" si="86"/>
        <v/>
      </c>
      <c r="AO93" s="26" t="str">
        <f t="shared" si="86"/>
        <v/>
      </c>
      <c r="AP93" s="26" t="str">
        <f t="shared" si="86"/>
        <v/>
      </c>
      <c r="AQ93" s="26" t="str">
        <f t="shared" si="86"/>
        <v/>
      </c>
      <c r="AR93" s="26" t="str">
        <f t="shared" si="86"/>
        <v/>
      </c>
      <c r="AS93" s="26" t="str">
        <f t="shared" si="87"/>
        <v/>
      </c>
      <c r="AT93" s="26" t="str">
        <f t="shared" si="87"/>
        <v/>
      </c>
      <c r="AU93" s="102" t="str">
        <f t="shared" si="87"/>
        <v/>
      </c>
      <c r="AV93" s="101" t="str">
        <f t="shared" si="88"/>
        <v/>
      </c>
      <c r="AW93" s="26" t="str">
        <f t="shared" si="88"/>
        <v/>
      </c>
      <c r="AX93" s="26" t="str">
        <f t="shared" si="88"/>
        <v/>
      </c>
      <c r="AY93" s="26" t="str">
        <f t="shared" si="88"/>
        <v/>
      </c>
      <c r="AZ93" s="26" t="str">
        <f t="shared" si="88"/>
        <v/>
      </c>
      <c r="BA93" s="15" t="str">
        <f t="shared" si="88"/>
        <v/>
      </c>
      <c r="BB93" s="15" t="str">
        <f t="shared" si="89"/>
        <v/>
      </c>
      <c r="BC93" s="15" t="str">
        <f t="shared" si="89"/>
        <v/>
      </c>
      <c r="BD93" s="15" t="str">
        <f t="shared" si="89"/>
        <v/>
      </c>
      <c r="BE93" s="99" t="str">
        <f t="shared" si="98"/>
        <v/>
      </c>
      <c r="BF93" s="16" t="str">
        <f t="shared" si="90"/>
        <v/>
      </c>
      <c r="BG93" s="16" t="str">
        <f t="shared" si="99"/>
        <v/>
      </c>
      <c r="BH93" s="16" t="str">
        <f t="shared" si="91"/>
        <v/>
      </c>
      <c r="BI93" s="16" t="str">
        <f t="shared" si="92"/>
        <v/>
      </c>
      <c r="BJ93" s="16" t="str">
        <f t="shared" si="93"/>
        <v/>
      </c>
      <c r="BK93" s="16" t="e">
        <f>+IF(Datos!#REF!=Listas!$AB$2,Listas!$AC$2,Listas!$AC$3)</f>
        <v>#REF!</v>
      </c>
      <c r="BL93" s="16" t="str">
        <f t="shared" si="100"/>
        <v/>
      </c>
      <c r="BM93" s="16" t="str">
        <f t="shared" si="94"/>
        <v/>
      </c>
      <c r="BN93" s="100" t="str">
        <f t="shared" si="101"/>
        <v/>
      </c>
    </row>
    <row r="94" spans="2:66" x14ac:dyDescent="0.25">
      <c r="B94" s="99" t="str">
        <f xml:space="preserve"> IF(C93&lt;&gt;"", IF( (C93+1)&gt;EDADMAX, "",CalculosLB!B93+1 ),"")</f>
        <v/>
      </c>
      <c r="C94" s="16" t="str">
        <f t="shared" si="95"/>
        <v/>
      </c>
      <c r="D94" s="16" t="str">
        <f t="shared" si="96"/>
        <v/>
      </c>
      <c r="E94" s="18" t="str">
        <f t="shared" si="64"/>
        <v/>
      </c>
      <c r="F94" s="16" t="str">
        <f>IF($B94="","",IF($C$6=1,VLOOKUP(IF(D94&gt;MAX(TablasLB!$A$4:$A$62),MAX(TablasLB!$A$4:$A$62),D94),datosMasculinoLB,$C$12+$C$6+VLOOKUP(E94,columnaTermino,2,FALSE),FALSE),VLOOKUP(IF(D94&gt;MAX(TablasLB!$B$4:$B$62),MAX(TablasLB!$B$4:$B$62),D94),datosFemeninoLB,$C$12+$C$6+VLOOKUP(E94,columnaTermino,2,FALSE),FALSE)))</f>
        <v/>
      </c>
      <c r="G94" s="19" t="str">
        <f>IF($B94="","",IF(OR(E94=20,E94=30),IF($C$6=1,VLOOKUP(IF(D94&gt;MAX(TablasLB!$A$4:$A$62),MAX(TablasLB!$A$4:$A$62),D94),datosMasculinoLB,$C$12+$C$6+$C$10+VLOOKUP(E94,columnaTermino,2,FALSE),FALSE),VLOOKUP(IF(D94&gt;MAX(TablasLB!$B$4:$B$62),MAX(TablasLB!$B$4:$B$62),D94),datosFemeninoLB,$C$12+$C$6+$C$10+VLOOKUP(E94,columnaTermino,2,FALSE),FALSE)),F94))</f>
        <v/>
      </c>
      <c r="H94" s="16" t="str">
        <f t="shared" si="65"/>
        <v/>
      </c>
      <c r="I94" s="111" t="str">
        <f t="shared" si="66"/>
        <v/>
      </c>
      <c r="J94" s="101" t="str">
        <f t="shared" si="67"/>
        <v/>
      </c>
      <c r="K94" s="26" t="str">
        <f t="shared" si="68"/>
        <v/>
      </c>
      <c r="L94" s="26" t="str">
        <f t="shared" si="69"/>
        <v/>
      </c>
      <c r="M94" s="26" t="str">
        <f t="shared" si="70"/>
        <v/>
      </c>
      <c r="N94" s="26" t="str">
        <f t="shared" si="71"/>
        <v/>
      </c>
      <c r="O94" s="26" t="str">
        <f t="shared" si="72"/>
        <v/>
      </c>
      <c r="P94" s="26" t="e">
        <f>+IF(Datos!#REF!=Listas!$AB$2,Listas!$AC$2,Listas!$AC$3)</f>
        <v>#REF!</v>
      </c>
      <c r="Q94" s="26" t="str">
        <f t="shared" si="73"/>
        <v/>
      </c>
      <c r="R94" s="26" t="str">
        <f t="shared" si="74"/>
        <v/>
      </c>
      <c r="S94" s="102" t="str">
        <f t="shared" si="75"/>
        <v/>
      </c>
      <c r="T94" s="101" t="str">
        <f t="shared" si="76"/>
        <v/>
      </c>
      <c r="U94" s="26" t="str">
        <f t="shared" si="77"/>
        <v/>
      </c>
      <c r="V94" s="26" t="str">
        <f t="shared" si="78"/>
        <v/>
      </c>
      <c r="W94" s="26" t="str">
        <f t="shared" si="79"/>
        <v/>
      </c>
      <c r="X94" s="26" t="str">
        <f t="shared" si="80"/>
        <v/>
      </c>
      <c r="Y94" s="26" t="str">
        <f t="shared" si="81"/>
        <v/>
      </c>
      <c r="Z94" s="26" t="e">
        <f>+IF(Datos!#REF!=Listas!$AB$2,Listas!$AC$2,Listas!$AC$3)</f>
        <v>#REF!</v>
      </c>
      <c r="AA94" s="26" t="str">
        <f t="shared" si="97"/>
        <v/>
      </c>
      <c r="AB94" s="26" t="str">
        <f t="shared" si="82"/>
        <v/>
      </c>
      <c r="AC94" s="102" t="str">
        <f t="shared" si="83"/>
        <v/>
      </c>
      <c r="AD94" s="101" t="str">
        <f t="shared" si="84"/>
        <v/>
      </c>
      <c r="AE94" s="26" t="str">
        <f t="shared" si="84"/>
        <v/>
      </c>
      <c r="AF94" s="26" t="str">
        <f t="shared" si="84"/>
        <v/>
      </c>
      <c r="AG94" s="26" t="str">
        <f t="shared" si="84"/>
        <v/>
      </c>
      <c r="AH94" s="26" t="str">
        <f t="shared" si="84"/>
        <v/>
      </c>
      <c r="AI94" s="26" t="str">
        <f t="shared" si="84"/>
        <v/>
      </c>
      <c r="AJ94" s="26" t="str">
        <f t="shared" si="85"/>
        <v/>
      </c>
      <c r="AK94" s="26" t="str">
        <f t="shared" si="85"/>
        <v/>
      </c>
      <c r="AL94" s="102" t="str">
        <f t="shared" si="85"/>
        <v/>
      </c>
      <c r="AM94" s="101" t="str">
        <f t="shared" si="86"/>
        <v/>
      </c>
      <c r="AN94" s="26" t="str">
        <f t="shared" si="86"/>
        <v/>
      </c>
      <c r="AO94" s="26" t="str">
        <f t="shared" si="86"/>
        <v/>
      </c>
      <c r="AP94" s="26" t="str">
        <f t="shared" si="86"/>
        <v/>
      </c>
      <c r="AQ94" s="26" t="str">
        <f t="shared" si="86"/>
        <v/>
      </c>
      <c r="AR94" s="26" t="str">
        <f t="shared" si="86"/>
        <v/>
      </c>
      <c r="AS94" s="26" t="str">
        <f t="shared" si="87"/>
        <v/>
      </c>
      <c r="AT94" s="26" t="str">
        <f t="shared" si="87"/>
        <v/>
      </c>
      <c r="AU94" s="102" t="str">
        <f t="shared" si="87"/>
        <v/>
      </c>
      <c r="AV94" s="101" t="str">
        <f t="shared" si="88"/>
        <v/>
      </c>
      <c r="AW94" s="26" t="str">
        <f t="shared" si="88"/>
        <v/>
      </c>
      <c r="AX94" s="26" t="str">
        <f t="shared" si="88"/>
        <v/>
      </c>
      <c r="AY94" s="26" t="str">
        <f t="shared" si="88"/>
        <v/>
      </c>
      <c r="AZ94" s="26" t="str">
        <f t="shared" si="88"/>
        <v/>
      </c>
      <c r="BA94" s="15" t="str">
        <f t="shared" si="88"/>
        <v/>
      </c>
      <c r="BB94" s="15" t="str">
        <f t="shared" si="89"/>
        <v/>
      </c>
      <c r="BC94" s="15" t="str">
        <f t="shared" si="89"/>
        <v/>
      </c>
      <c r="BD94" s="15" t="str">
        <f t="shared" si="89"/>
        <v/>
      </c>
      <c r="BE94" s="99" t="str">
        <f t="shared" si="98"/>
        <v/>
      </c>
      <c r="BF94" s="16" t="str">
        <f t="shared" si="90"/>
        <v/>
      </c>
      <c r="BG94" s="16" t="str">
        <f t="shared" si="99"/>
        <v/>
      </c>
      <c r="BH94" s="16" t="str">
        <f t="shared" si="91"/>
        <v/>
      </c>
      <c r="BI94" s="16" t="str">
        <f t="shared" si="92"/>
        <v/>
      </c>
      <c r="BJ94" s="16" t="str">
        <f t="shared" si="93"/>
        <v/>
      </c>
      <c r="BK94" s="16" t="e">
        <f>+IF(Datos!#REF!=Listas!$AB$2,Listas!$AC$2,Listas!$AC$3)</f>
        <v>#REF!</v>
      </c>
      <c r="BL94" s="16" t="str">
        <f t="shared" si="100"/>
        <v/>
      </c>
      <c r="BM94" s="16" t="str">
        <f t="shared" si="94"/>
        <v/>
      </c>
      <c r="BN94" s="100" t="str">
        <f t="shared" si="101"/>
        <v/>
      </c>
    </row>
    <row r="95" spans="2:66" x14ac:dyDescent="0.25">
      <c r="B95" s="99" t="str">
        <f xml:space="preserve"> IF(C94&lt;&gt;"", IF( (C94+1)&gt;EDADMAX, "",CalculosLB!B94+1 ),"")</f>
        <v/>
      </c>
      <c r="C95" s="16" t="str">
        <f t="shared" si="95"/>
        <v/>
      </c>
      <c r="D95" s="16" t="str">
        <f t="shared" si="96"/>
        <v/>
      </c>
      <c r="E95" s="18" t="str">
        <f t="shared" si="64"/>
        <v/>
      </c>
      <c r="F95" s="16" t="str">
        <f>IF($B95="","",IF($C$6=1,VLOOKUP(IF(D95&gt;MAX(TablasLB!$A$4:$A$62),MAX(TablasLB!$A$4:$A$62),D95),datosMasculinoLB,$C$12+$C$6+VLOOKUP(E95,columnaTermino,2,FALSE),FALSE),VLOOKUP(IF(D95&gt;MAX(TablasLB!$B$4:$B$62),MAX(TablasLB!$B$4:$B$62),D95),datosFemeninoLB,$C$12+$C$6+VLOOKUP(E95,columnaTermino,2,FALSE),FALSE)))</f>
        <v/>
      </c>
      <c r="G95" s="19" t="str">
        <f>IF($B95="","",IF(OR(E95=20,E95=30),IF($C$6=1,VLOOKUP(IF(D95&gt;MAX(TablasLB!$A$4:$A$62),MAX(TablasLB!$A$4:$A$62),D95),datosMasculinoLB,$C$12+$C$6+$C$10+VLOOKUP(E95,columnaTermino,2,FALSE),FALSE),VLOOKUP(IF(D95&gt;MAX(TablasLB!$B$4:$B$62),MAX(TablasLB!$B$4:$B$62),D95),datosFemeninoLB,$C$12+$C$6+$C$10+VLOOKUP(E95,columnaTermino,2,FALSE),FALSE)),F95))</f>
        <v/>
      </c>
      <c r="H95" s="16" t="str">
        <f t="shared" si="65"/>
        <v/>
      </c>
      <c r="I95" s="111" t="str">
        <f t="shared" si="66"/>
        <v/>
      </c>
      <c r="J95" s="101" t="str">
        <f t="shared" si="67"/>
        <v/>
      </c>
      <c r="K95" s="26" t="str">
        <f t="shared" si="68"/>
        <v/>
      </c>
      <c r="L95" s="26" t="str">
        <f t="shared" si="69"/>
        <v/>
      </c>
      <c r="M95" s="26" t="str">
        <f t="shared" si="70"/>
        <v/>
      </c>
      <c r="N95" s="26" t="str">
        <f t="shared" si="71"/>
        <v/>
      </c>
      <c r="O95" s="26" t="str">
        <f t="shared" si="72"/>
        <v/>
      </c>
      <c r="P95" s="26" t="e">
        <f>+IF(Datos!#REF!=Listas!$AB$2,Listas!$AC$2,Listas!$AC$3)</f>
        <v>#REF!</v>
      </c>
      <c r="Q95" s="26" t="str">
        <f t="shared" si="73"/>
        <v/>
      </c>
      <c r="R95" s="26" t="str">
        <f t="shared" si="74"/>
        <v/>
      </c>
      <c r="S95" s="102" t="str">
        <f t="shared" si="75"/>
        <v/>
      </c>
      <c r="T95" s="101" t="str">
        <f t="shared" si="76"/>
        <v/>
      </c>
      <c r="U95" s="26" t="str">
        <f t="shared" si="77"/>
        <v/>
      </c>
      <c r="V95" s="26" t="str">
        <f t="shared" si="78"/>
        <v/>
      </c>
      <c r="W95" s="26" t="str">
        <f t="shared" si="79"/>
        <v/>
      </c>
      <c r="X95" s="26" t="str">
        <f t="shared" si="80"/>
        <v/>
      </c>
      <c r="Y95" s="26" t="str">
        <f t="shared" si="81"/>
        <v/>
      </c>
      <c r="Z95" s="26" t="e">
        <f>+IF(Datos!#REF!=Listas!$AB$2,Listas!$AC$2,Listas!$AC$3)</f>
        <v>#REF!</v>
      </c>
      <c r="AA95" s="26" t="str">
        <f t="shared" si="97"/>
        <v/>
      </c>
      <c r="AB95" s="26" t="str">
        <f t="shared" si="82"/>
        <v/>
      </c>
      <c r="AC95" s="102" t="str">
        <f t="shared" si="83"/>
        <v/>
      </c>
      <c r="AD95" s="101" t="str">
        <f t="shared" si="84"/>
        <v/>
      </c>
      <c r="AE95" s="26" t="str">
        <f t="shared" si="84"/>
        <v/>
      </c>
      <c r="AF95" s="26" t="str">
        <f t="shared" si="84"/>
        <v/>
      </c>
      <c r="AG95" s="26" t="str">
        <f t="shared" si="84"/>
        <v/>
      </c>
      <c r="AH95" s="26" t="str">
        <f t="shared" si="84"/>
        <v/>
      </c>
      <c r="AI95" s="26" t="str">
        <f t="shared" si="84"/>
        <v/>
      </c>
      <c r="AJ95" s="26" t="str">
        <f t="shared" si="85"/>
        <v/>
      </c>
      <c r="AK95" s="26" t="str">
        <f t="shared" si="85"/>
        <v/>
      </c>
      <c r="AL95" s="102" t="str">
        <f t="shared" si="85"/>
        <v/>
      </c>
      <c r="AM95" s="101" t="str">
        <f t="shared" si="86"/>
        <v/>
      </c>
      <c r="AN95" s="26" t="str">
        <f t="shared" si="86"/>
        <v/>
      </c>
      <c r="AO95" s="26" t="str">
        <f t="shared" si="86"/>
        <v/>
      </c>
      <c r="AP95" s="26" t="str">
        <f t="shared" si="86"/>
        <v/>
      </c>
      <c r="AQ95" s="26" t="str">
        <f t="shared" si="86"/>
        <v/>
      </c>
      <c r="AR95" s="26" t="str">
        <f t="shared" si="86"/>
        <v/>
      </c>
      <c r="AS95" s="26" t="str">
        <f t="shared" si="87"/>
        <v/>
      </c>
      <c r="AT95" s="26" t="str">
        <f t="shared" si="87"/>
        <v/>
      </c>
      <c r="AU95" s="102" t="str">
        <f t="shared" si="87"/>
        <v/>
      </c>
      <c r="AV95" s="101" t="str">
        <f t="shared" si="88"/>
        <v/>
      </c>
      <c r="AW95" s="26" t="str">
        <f t="shared" si="88"/>
        <v/>
      </c>
      <c r="AX95" s="26" t="str">
        <f t="shared" si="88"/>
        <v/>
      </c>
      <c r="AY95" s="26" t="str">
        <f t="shared" si="88"/>
        <v/>
      </c>
      <c r="AZ95" s="26" t="str">
        <f t="shared" si="88"/>
        <v/>
      </c>
      <c r="BA95" s="15" t="str">
        <f t="shared" si="88"/>
        <v/>
      </c>
      <c r="BB95" s="15" t="str">
        <f t="shared" si="89"/>
        <v/>
      </c>
      <c r="BC95" s="15" t="str">
        <f t="shared" si="89"/>
        <v/>
      </c>
      <c r="BD95" s="15" t="str">
        <f t="shared" si="89"/>
        <v/>
      </c>
      <c r="BE95" s="99" t="str">
        <f t="shared" si="98"/>
        <v/>
      </c>
      <c r="BF95" s="16" t="str">
        <f t="shared" si="90"/>
        <v/>
      </c>
      <c r="BG95" s="16" t="str">
        <f t="shared" si="99"/>
        <v/>
      </c>
      <c r="BH95" s="16" t="str">
        <f t="shared" si="91"/>
        <v/>
      </c>
      <c r="BI95" s="16" t="str">
        <f t="shared" si="92"/>
        <v/>
      </c>
      <c r="BJ95" s="16" t="str">
        <f t="shared" si="93"/>
        <v/>
      </c>
      <c r="BK95" s="16" t="e">
        <f>+IF(Datos!#REF!=Listas!$AB$2,Listas!$AC$2,Listas!$AC$3)</f>
        <v>#REF!</v>
      </c>
      <c r="BL95" s="16" t="str">
        <f t="shared" si="100"/>
        <v/>
      </c>
      <c r="BM95" s="16" t="str">
        <f t="shared" si="94"/>
        <v/>
      </c>
      <c r="BN95" s="100" t="str">
        <f t="shared" si="101"/>
        <v/>
      </c>
    </row>
    <row r="96" spans="2:66" x14ac:dyDescent="0.25">
      <c r="B96" s="99" t="str">
        <f xml:space="preserve"> IF(C95&lt;&gt;"", IF( (C95+1)&gt;EDADMAX, "",CalculosLB!B95+1 ),"")</f>
        <v/>
      </c>
      <c r="C96" s="16" t="str">
        <f t="shared" si="95"/>
        <v/>
      </c>
      <c r="D96" s="16" t="str">
        <f t="shared" si="96"/>
        <v/>
      </c>
      <c r="E96" s="18" t="str">
        <f t="shared" si="64"/>
        <v/>
      </c>
      <c r="F96" s="16" t="str">
        <f>IF($B96="","",IF($C$6=1,VLOOKUP(IF(D96&gt;MAX(TablasLB!$A$4:$A$62),MAX(TablasLB!$A$4:$A$62),D96),datosMasculinoLB,$C$12+$C$6+VLOOKUP(E96,columnaTermino,2,FALSE),FALSE),VLOOKUP(IF(D96&gt;MAX(TablasLB!$B$4:$B$62),MAX(TablasLB!$B$4:$B$62),D96),datosFemeninoLB,$C$12+$C$6+VLOOKUP(E96,columnaTermino,2,FALSE),FALSE)))</f>
        <v/>
      </c>
      <c r="G96" s="19" t="str">
        <f>IF($B96="","",IF(OR(E96=20,E96=30),IF($C$6=1,VLOOKUP(IF(D96&gt;MAX(TablasLB!$A$4:$A$62),MAX(TablasLB!$A$4:$A$62),D96),datosMasculinoLB,$C$12+$C$6+$C$10+VLOOKUP(E96,columnaTermino,2,FALSE),FALSE),VLOOKUP(IF(D96&gt;MAX(TablasLB!$B$4:$B$62),MAX(TablasLB!$B$4:$B$62),D96),datosFemeninoLB,$C$12+$C$6+$C$10+VLOOKUP(E96,columnaTermino,2,FALSE),FALSE)),F96))</f>
        <v/>
      </c>
      <c r="H96" s="16" t="str">
        <f t="shared" si="65"/>
        <v/>
      </c>
      <c r="I96" s="111" t="str">
        <f t="shared" si="66"/>
        <v/>
      </c>
      <c r="J96" s="101" t="str">
        <f t="shared" si="67"/>
        <v/>
      </c>
      <c r="K96" s="26" t="str">
        <f t="shared" si="68"/>
        <v/>
      </c>
      <c r="L96" s="26" t="str">
        <f t="shared" si="69"/>
        <v/>
      </c>
      <c r="M96" s="26" t="str">
        <f t="shared" si="70"/>
        <v/>
      </c>
      <c r="N96" s="26" t="str">
        <f t="shared" si="71"/>
        <v/>
      </c>
      <c r="O96" s="26" t="str">
        <f t="shared" si="72"/>
        <v/>
      </c>
      <c r="P96" s="26" t="e">
        <f>+IF(Datos!#REF!=Listas!$AB$2,Listas!$AC$2,Listas!$AC$3)</f>
        <v>#REF!</v>
      </c>
      <c r="Q96" s="26" t="str">
        <f t="shared" si="73"/>
        <v/>
      </c>
      <c r="R96" s="26" t="str">
        <f t="shared" si="74"/>
        <v/>
      </c>
      <c r="S96" s="102" t="str">
        <f t="shared" si="75"/>
        <v/>
      </c>
      <c r="T96" s="101" t="str">
        <f t="shared" si="76"/>
        <v/>
      </c>
      <c r="U96" s="26" t="str">
        <f t="shared" si="77"/>
        <v/>
      </c>
      <c r="V96" s="26" t="str">
        <f t="shared" si="78"/>
        <v/>
      </c>
      <c r="W96" s="26" t="str">
        <f t="shared" si="79"/>
        <v/>
      </c>
      <c r="X96" s="26" t="str">
        <f t="shared" si="80"/>
        <v/>
      </c>
      <c r="Y96" s="26" t="str">
        <f t="shared" si="81"/>
        <v/>
      </c>
      <c r="Z96" s="26" t="e">
        <f>+IF(Datos!#REF!=Listas!$AB$2,Listas!$AC$2,Listas!$AC$3)</f>
        <v>#REF!</v>
      </c>
      <c r="AA96" s="26" t="str">
        <f t="shared" si="97"/>
        <v/>
      </c>
      <c r="AB96" s="26" t="str">
        <f t="shared" si="82"/>
        <v/>
      </c>
      <c r="AC96" s="102" t="str">
        <f t="shared" si="83"/>
        <v/>
      </c>
      <c r="AD96" s="101" t="str">
        <f t="shared" si="84"/>
        <v/>
      </c>
      <c r="AE96" s="26" t="str">
        <f t="shared" si="84"/>
        <v/>
      </c>
      <c r="AF96" s="26" t="str">
        <f t="shared" si="84"/>
        <v/>
      </c>
      <c r="AG96" s="26" t="str">
        <f t="shared" si="84"/>
        <v/>
      </c>
      <c r="AH96" s="26" t="str">
        <f t="shared" si="84"/>
        <v/>
      </c>
      <c r="AI96" s="26" t="str">
        <f t="shared" si="84"/>
        <v/>
      </c>
      <c r="AJ96" s="26" t="str">
        <f t="shared" si="85"/>
        <v/>
      </c>
      <c r="AK96" s="26" t="str">
        <f t="shared" si="85"/>
        <v/>
      </c>
      <c r="AL96" s="102" t="str">
        <f t="shared" si="85"/>
        <v/>
      </c>
      <c r="AM96" s="101" t="str">
        <f t="shared" si="86"/>
        <v/>
      </c>
      <c r="AN96" s="26" t="str">
        <f t="shared" si="86"/>
        <v/>
      </c>
      <c r="AO96" s="26" t="str">
        <f t="shared" si="86"/>
        <v/>
      </c>
      <c r="AP96" s="26" t="str">
        <f t="shared" si="86"/>
        <v/>
      </c>
      <c r="AQ96" s="26" t="str">
        <f t="shared" si="86"/>
        <v/>
      </c>
      <c r="AR96" s="26" t="str">
        <f t="shared" si="86"/>
        <v/>
      </c>
      <c r="AS96" s="26" t="str">
        <f t="shared" si="87"/>
        <v/>
      </c>
      <c r="AT96" s="26" t="str">
        <f t="shared" si="87"/>
        <v/>
      </c>
      <c r="AU96" s="102" t="str">
        <f t="shared" si="87"/>
        <v/>
      </c>
      <c r="AV96" s="101" t="str">
        <f t="shared" si="88"/>
        <v/>
      </c>
      <c r="AW96" s="26" t="str">
        <f t="shared" si="88"/>
        <v/>
      </c>
      <c r="AX96" s="26" t="str">
        <f t="shared" si="88"/>
        <v/>
      </c>
      <c r="AY96" s="26" t="str">
        <f t="shared" si="88"/>
        <v/>
      </c>
      <c r="AZ96" s="26" t="str">
        <f t="shared" si="88"/>
        <v/>
      </c>
      <c r="BA96" s="15" t="str">
        <f t="shared" si="88"/>
        <v/>
      </c>
      <c r="BB96" s="15" t="str">
        <f t="shared" si="89"/>
        <v/>
      </c>
      <c r="BC96" s="15" t="str">
        <f t="shared" si="89"/>
        <v/>
      </c>
      <c r="BD96" s="15" t="str">
        <f t="shared" si="89"/>
        <v/>
      </c>
      <c r="BE96" s="99" t="str">
        <f t="shared" si="98"/>
        <v/>
      </c>
      <c r="BF96" s="16" t="str">
        <f t="shared" si="90"/>
        <v/>
      </c>
      <c r="BG96" s="16" t="str">
        <f t="shared" si="99"/>
        <v/>
      </c>
      <c r="BH96" s="16" t="str">
        <f t="shared" si="91"/>
        <v/>
      </c>
      <c r="BI96" s="16" t="str">
        <f t="shared" si="92"/>
        <v/>
      </c>
      <c r="BJ96" s="16" t="str">
        <f t="shared" si="93"/>
        <v/>
      </c>
      <c r="BK96" s="16" t="e">
        <f>+IF(Datos!#REF!=Listas!$AB$2,Listas!$AC$2,Listas!$AC$3)</f>
        <v>#REF!</v>
      </c>
      <c r="BL96" s="16" t="str">
        <f t="shared" si="100"/>
        <v/>
      </c>
      <c r="BM96" s="16" t="str">
        <f t="shared" si="94"/>
        <v/>
      </c>
      <c r="BN96" s="100" t="str">
        <f t="shared" si="101"/>
        <v/>
      </c>
    </row>
    <row r="97" spans="2:66" x14ac:dyDescent="0.25">
      <c r="B97" s="99" t="str">
        <f xml:space="preserve"> IF(C96&lt;&gt;"", IF( (C96+1)&gt;EDADMAX, "",CalculosLB!B96+1 ),"")</f>
        <v/>
      </c>
      <c r="C97" s="16" t="str">
        <f t="shared" si="95"/>
        <v/>
      </c>
      <c r="D97" s="16" t="str">
        <f t="shared" si="96"/>
        <v/>
      </c>
      <c r="E97" s="18" t="str">
        <f t="shared" si="64"/>
        <v/>
      </c>
      <c r="F97" s="16" t="str">
        <f>IF($B97="","",IF($C$6=1,VLOOKUP(IF(D97&gt;MAX(TablasLB!$A$4:$A$62),MAX(TablasLB!$A$4:$A$62),D97),datosMasculinoLB,$C$12+$C$6+VLOOKUP(E97,columnaTermino,2,FALSE),FALSE),VLOOKUP(IF(D97&gt;MAX(TablasLB!$B$4:$B$62),MAX(TablasLB!$B$4:$B$62),D97),datosFemeninoLB,$C$12+$C$6+VLOOKUP(E97,columnaTermino,2,FALSE),FALSE)))</f>
        <v/>
      </c>
      <c r="G97" s="19" t="str">
        <f>IF($B97="","",IF(OR(E97=20,E97=30),IF($C$6=1,VLOOKUP(IF(D97&gt;MAX(TablasLB!$A$4:$A$62),MAX(TablasLB!$A$4:$A$62),D97),datosMasculinoLB,$C$12+$C$6+$C$10+VLOOKUP(E97,columnaTermino,2,FALSE),FALSE),VLOOKUP(IF(D97&gt;MAX(TablasLB!$B$4:$B$62),MAX(TablasLB!$B$4:$B$62),D97),datosFemeninoLB,$C$12+$C$6+$C$10+VLOOKUP(E97,columnaTermino,2,FALSE),FALSE)),F97))</f>
        <v/>
      </c>
      <c r="H97" s="16" t="str">
        <f t="shared" si="65"/>
        <v/>
      </c>
      <c r="I97" s="111" t="str">
        <f t="shared" si="66"/>
        <v/>
      </c>
      <c r="J97" s="101" t="str">
        <f t="shared" si="67"/>
        <v/>
      </c>
      <c r="K97" s="26" t="str">
        <f t="shared" si="68"/>
        <v/>
      </c>
      <c r="L97" s="26" t="str">
        <f t="shared" si="69"/>
        <v/>
      </c>
      <c r="M97" s="26" t="str">
        <f t="shared" si="70"/>
        <v/>
      </c>
      <c r="N97" s="26" t="str">
        <f t="shared" si="71"/>
        <v/>
      </c>
      <c r="O97" s="26" t="str">
        <f t="shared" si="72"/>
        <v/>
      </c>
      <c r="P97" s="26" t="e">
        <f>+IF(Datos!#REF!=Listas!$AB$2,Listas!$AC$2,Listas!$AC$3)</f>
        <v>#REF!</v>
      </c>
      <c r="Q97" s="26" t="str">
        <f t="shared" si="73"/>
        <v/>
      </c>
      <c r="R97" s="26" t="str">
        <f t="shared" si="74"/>
        <v/>
      </c>
      <c r="S97" s="102" t="str">
        <f t="shared" si="75"/>
        <v/>
      </c>
      <c r="T97" s="101" t="str">
        <f t="shared" si="76"/>
        <v/>
      </c>
      <c r="U97" s="26" t="str">
        <f t="shared" si="77"/>
        <v/>
      </c>
      <c r="V97" s="26" t="str">
        <f t="shared" si="78"/>
        <v/>
      </c>
      <c r="W97" s="26" t="str">
        <f t="shared" si="79"/>
        <v/>
      </c>
      <c r="X97" s="26" t="str">
        <f t="shared" si="80"/>
        <v/>
      </c>
      <c r="Y97" s="26" t="str">
        <f t="shared" si="81"/>
        <v/>
      </c>
      <c r="Z97" s="26" t="e">
        <f>+IF(Datos!#REF!=Listas!$AB$2,Listas!$AC$2,Listas!$AC$3)</f>
        <v>#REF!</v>
      </c>
      <c r="AA97" s="26" t="str">
        <f t="shared" si="97"/>
        <v/>
      </c>
      <c r="AB97" s="26" t="str">
        <f t="shared" si="82"/>
        <v/>
      </c>
      <c r="AC97" s="102" t="str">
        <f t="shared" si="83"/>
        <v/>
      </c>
      <c r="AD97" s="101" t="str">
        <f t="shared" si="84"/>
        <v/>
      </c>
      <c r="AE97" s="26" t="str">
        <f t="shared" si="84"/>
        <v/>
      </c>
      <c r="AF97" s="26" t="str">
        <f t="shared" si="84"/>
        <v/>
      </c>
      <c r="AG97" s="26" t="str">
        <f t="shared" si="84"/>
        <v/>
      </c>
      <c r="AH97" s="26" t="str">
        <f t="shared" si="84"/>
        <v/>
      </c>
      <c r="AI97" s="26" t="str">
        <f t="shared" si="84"/>
        <v/>
      </c>
      <c r="AJ97" s="26" t="str">
        <f t="shared" si="85"/>
        <v/>
      </c>
      <c r="AK97" s="26" t="str">
        <f t="shared" si="85"/>
        <v/>
      </c>
      <c r="AL97" s="102" t="str">
        <f t="shared" si="85"/>
        <v/>
      </c>
      <c r="AM97" s="101" t="str">
        <f t="shared" si="86"/>
        <v/>
      </c>
      <c r="AN97" s="26" t="str">
        <f t="shared" si="86"/>
        <v/>
      </c>
      <c r="AO97" s="26" t="str">
        <f t="shared" si="86"/>
        <v/>
      </c>
      <c r="AP97" s="26" t="str">
        <f t="shared" si="86"/>
        <v/>
      </c>
      <c r="AQ97" s="26" t="str">
        <f t="shared" si="86"/>
        <v/>
      </c>
      <c r="AR97" s="26" t="str">
        <f t="shared" si="86"/>
        <v/>
      </c>
      <c r="AS97" s="26" t="str">
        <f t="shared" si="87"/>
        <v/>
      </c>
      <c r="AT97" s="26" t="str">
        <f t="shared" si="87"/>
        <v/>
      </c>
      <c r="AU97" s="102" t="str">
        <f t="shared" si="87"/>
        <v/>
      </c>
      <c r="AV97" s="101" t="str">
        <f t="shared" si="88"/>
        <v/>
      </c>
      <c r="AW97" s="26" t="str">
        <f t="shared" si="88"/>
        <v/>
      </c>
      <c r="AX97" s="26" t="str">
        <f t="shared" si="88"/>
        <v/>
      </c>
      <c r="AY97" s="26" t="str">
        <f t="shared" si="88"/>
        <v/>
      </c>
      <c r="AZ97" s="26" t="str">
        <f t="shared" si="88"/>
        <v/>
      </c>
      <c r="BA97" s="15" t="str">
        <f t="shared" si="88"/>
        <v/>
      </c>
      <c r="BB97" s="15" t="str">
        <f t="shared" si="89"/>
        <v/>
      </c>
      <c r="BC97" s="15" t="str">
        <f t="shared" si="89"/>
        <v/>
      </c>
      <c r="BD97" s="15" t="str">
        <f t="shared" si="89"/>
        <v/>
      </c>
      <c r="BE97" s="99" t="str">
        <f t="shared" si="98"/>
        <v/>
      </c>
      <c r="BF97" s="16" t="str">
        <f t="shared" si="90"/>
        <v/>
      </c>
      <c r="BG97" s="16" t="str">
        <f t="shared" si="99"/>
        <v/>
      </c>
      <c r="BH97" s="16" t="str">
        <f t="shared" si="91"/>
        <v/>
      </c>
      <c r="BI97" s="16" t="str">
        <f t="shared" si="92"/>
        <v/>
      </c>
      <c r="BJ97" s="16" t="str">
        <f t="shared" si="93"/>
        <v/>
      </c>
      <c r="BK97" s="16" t="e">
        <f>+IF(Datos!#REF!=Listas!$AB$2,Listas!$AC$2,Listas!$AC$3)</f>
        <v>#REF!</v>
      </c>
      <c r="BL97" s="16" t="str">
        <f t="shared" si="100"/>
        <v/>
      </c>
      <c r="BM97" s="16" t="str">
        <f t="shared" si="94"/>
        <v/>
      </c>
      <c r="BN97" s="100" t="str">
        <f t="shared" si="101"/>
        <v/>
      </c>
    </row>
    <row r="98" spans="2:66" x14ac:dyDescent="0.25">
      <c r="B98" s="99" t="str">
        <f xml:space="preserve"> IF(C97&lt;&gt;"", IF( (C97+1)&gt;EDADMAX, "",CalculosLB!B97+1 ),"")</f>
        <v/>
      </c>
      <c r="C98" s="16" t="str">
        <f t="shared" si="95"/>
        <v/>
      </c>
      <c r="D98" s="16" t="str">
        <f t="shared" si="96"/>
        <v/>
      </c>
      <c r="E98" s="18" t="str">
        <f t="shared" si="64"/>
        <v/>
      </c>
      <c r="F98" s="16" t="str">
        <f>IF($B98="","",IF($C$6=1,VLOOKUP(IF(D98&gt;MAX(TablasLB!$A$4:$A$62),MAX(TablasLB!$A$4:$A$62),D98),datosMasculinoLB,$C$12+$C$6+VLOOKUP(E98,columnaTermino,2,FALSE),FALSE),VLOOKUP(IF(D98&gt;MAX(TablasLB!$B$4:$B$62),MAX(TablasLB!$B$4:$B$62),D98),datosFemeninoLB,$C$12+$C$6+VLOOKUP(E98,columnaTermino,2,FALSE),FALSE)))</f>
        <v/>
      </c>
      <c r="G98" s="19" t="str">
        <f>IF($B98="","",IF(OR(E98=20,E98=30),IF($C$6=1,VLOOKUP(IF(D98&gt;MAX(TablasLB!$A$4:$A$62),MAX(TablasLB!$A$4:$A$62),D98),datosMasculinoLB,$C$12+$C$6+$C$10+VLOOKUP(E98,columnaTermino,2,FALSE),FALSE),VLOOKUP(IF(D98&gt;MAX(TablasLB!$B$4:$B$62),MAX(TablasLB!$B$4:$B$62),D98),datosFemeninoLB,$C$12+$C$6+$C$10+VLOOKUP(E98,columnaTermino,2,FALSE),FALSE)),F98))</f>
        <v/>
      </c>
      <c r="H98" s="16" t="str">
        <f t="shared" si="65"/>
        <v/>
      </c>
      <c r="I98" s="111" t="str">
        <f t="shared" si="66"/>
        <v/>
      </c>
      <c r="J98" s="101" t="str">
        <f t="shared" si="67"/>
        <v/>
      </c>
      <c r="K98" s="26" t="str">
        <f t="shared" si="68"/>
        <v/>
      </c>
      <c r="L98" s="26" t="str">
        <f t="shared" si="69"/>
        <v/>
      </c>
      <c r="M98" s="26" t="str">
        <f t="shared" si="70"/>
        <v/>
      </c>
      <c r="N98" s="26" t="str">
        <f t="shared" si="71"/>
        <v/>
      </c>
      <c r="O98" s="26" t="str">
        <f t="shared" si="72"/>
        <v/>
      </c>
      <c r="P98" s="26" t="e">
        <f>+IF(Datos!#REF!=Listas!$AB$2,Listas!$AC$2,Listas!$AC$3)</f>
        <v>#REF!</v>
      </c>
      <c r="Q98" s="26" t="str">
        <f t="shared" si="73"/>
        <v/>
      </c>
      <c r="R98" s="26" t="str">
        <f t="shared" si="74"/>
        <v/>
      </c>
      <c r="S98" s="102" t="str">
        <f t="shared" si="75"/>
        <v/>
      </c>
      <c r="T98" s="101" t="str">
        <f t="shared" si="76"/>
        <v/>
      </c>
      <c r="U98" s="26" t="str">
        <f t="shared" si="77"/>
        <v/>
      </c>
      <c r="V98" s="26" t="str">
        <f t="shared" si="78"/>
        <v/>
      </c>
      <c r="W98" s="26" t="str">
        <f t="shared" si="79"/>
        <v/>
      </c>
      <c r="X98" s="26" t="str">
        <f t="shared" si="80"/>
        <v/>
      </c>
      <c r="Y98" s="26" t="str">
        <f t="shared" si="81"/>
        <v/>
      </c>
      <c r="Z98" s="26" t="e">
        <f>+IF(Datos!#REF!=Listas!$AB$2,Listas!$AC$2,Listas!$AC$3)</f>
        <v>#REF!</v>
      </c>
      <c r="AA98" s="26" t="str">
        <f t="shared" si="97"/>
        <v/>
      </c>
      <c r="AB98" s="26" t="str">
        <f t="shared" si="82"/>
        <v/>
      </c>
      <c r="AC98" s="102" t="str">
        <f t="shared" si="83"/>
        <v/>
      </c>
      <c r="AD98" s="101" t="str">
        <f t="shared" si="84"/>
        <v/>
      </c>
      <c r="AE98" s="26" t="str">
        <f t="shared" si="84"/>
        <v/>
      </c>
      <c r="AF98" s="26" t="str">
        <f t="shared" si="84"/>
        <v/>
      </c>
      <c r="AG98" s="26" t="str">
        <f t="shared" si="84"/>
        <v/>
      </c>
      <c r="AH98" s="26" t="str">
        <f t="shared" si="84"/>
        <v/>
      </c>
      <c r="AI98" s="26" t="str">
        <f t="shared" si="84"/>
        <v/>
      </c>
      <c r="AJ98" s="26" t="str">
        <f t="shared" si="85"/>
        <v/>
      </c>
      <c r="AK98" s="26" t="str">
        <f t="shared" si="85"/>
        <v/>
      </c>
      <c r="AL98" s="102" t="str">
        <f t="shared" si="85"/>
        <v/>
      </c>
      <c r="AM98" s="101" t="str">
        <f t="shared" si="86"/>
        <v/>
      </c>
      <c r="AN98" s="26" t="str">
        <f t="shared" si="86"/>
        <v/>
      </c>
      <c r="AO98" s="26" t="str">
        <f t="shared" si="86"/>
        <v/>
      </c>
      <c r="AP98" s="26" t="str">
        <f t="shared" si="86"/>
        <v/>
      </c>
      <c r="AQ98" s="26" t="str">
        <f t="shared" si="86"/>
        <v/>
      </c>
      <c r="AR98" s="26" t="str">
        <f t="shared" si="86"/>
        <v/>
      </c>
      <c r="AS98" s="26" t="str">
        <f t="shared" si="87"/>
        <v/>
      </c>
      <c r="AT98" s="26" t="str">
        <f t="shared" si="87"/>
        <v/>
      </c>
      <c r="AU98" s="102" t="str">
        <f t="shared" si="87"/>
        <v/>
      </c>
      <c r="AV98" s="101" t="str">
        <f t="shared" si="88"/>
        <v/>
      </c>
      <c r="AW98" s="26" t="str">
        <f t="shared" si="88"/>
        <v/>
      </c>
      <c r="AX98" s="26" t="str">
        <f t="shared" si="88"/>
        <v/>
      </c>
      <c r="AY98" s="26" t="str">
        <f t="shared" si="88"/>
        <v/>
      </c>
      <c r="AZ98" s="26" t="str">
        <f t="shared" si="88"/>
        <v/>
      </c>
      <c r="BA98" s="15" t="str">
        <f t="shared" si="88"/>
        <v/>
      </c>
      <c r="BB98" s="15" t="str">
        <f t="shared" si="89"/>
        <v/>
      </c>
      <c r="BC98" s="15" t="str">
        <f t="shared" si="89"/>
        <v/>
      </c>
      <c r="BD98" s="15" t="str">
        <f t="shared" si="89"/>
        <v/>
      </c>
      <c r="BE98" s="99" t="str">
        <f t="shared" si="98"/>
        <v/>
      </c>
      <c r="BF98" s="16" t="str">
        <f t="shared" si="90"/>
        <v/>
      </c>
      <c r="BG98" s="16" t="str">
        <f t="shared" si="99"/>
        <v/>
      </c>
      <c r="BH98" s="16" t="str">
        <f t="shared" si="91"/>
        <v/>
      </c>
      <c r="BI98" s="16" t="str">
        <f t="shared" si="92"/>
        <v/>
      </c>
      <c r="BJ98" s="16" t="str">
        <f t="shared" si="93"/>
        <v/>
      </c>
      <c r="BK98" s="16" t="e">
        <f>+IF(Datos!#REF!=Listas!$AB$2,Listas!$AC$2,Listas!$AC$3)</f>
        <v>#REF!</v>
      </c>
      <c r="BL98" s="16" t="str">
        <f t="shared" si="100"/>
        <v/>
      </c>
      <c r="BM98" s="16" t="str">
        <f t="shared" si="94"/>
        <v/>
      </c>
      <c r="BN98" s="100" t="str">
        <f t="shared" si="101"/>
        <v/>
      </c>
    </row>
    <row r="99" spans="2:66" x14ac:dyDescent="0.25">
      <c r="B99" s="99" t="str">
        <f xml:space="preserve"> IF(C98&lt;&gt;"", IF( (C98+1)&gt;EDADMAX, "",CalculosLB!B98+1 ),"")</f>
        <v/>
      </c>
      <c r="C99" s="16" t="str">
        <f t="shared" si="95"/>
        <v/>
      </c>
      <c r="D99" s="16" t="str">
        <f t="shared" si="96"/>
        <v/>
      </c>
      <c r="E99" s="18" t="str">
        <f t="shared" si="64"/>
        <v/>
      </c>
      <c r="F99" s="16" t="str">
        <f>IF($B99="","",IF($C$6=1,VLOOKUP(IF(D99&gt;MAX(TablasLB!$A$4:$A$62),MAX(TablasLB!$A$4:$A$62),D99),datosMasculinoLB,$C$12+$C$6+VLOOKUP(E99,columnaTermino,2,FALSE),FALSE),VLOOKUP(IF(D99&gt;MAX(TablasLB!$B$4:$B$62),MAX(TablasLB!$B$4:$B$62),D99),datosFemeninoLB,$C$12+$C$6+VLOOKUP(E99,columnaTermino,2,FALSE),FALSE)))</f>
        <v/>
      </c>
      <c r="G99" s="19" t="str">
        <f>IF($B99="","",IF(OR(E99=20,E99=30),IF($C$6=1,VLOOKUP(IF(D99&gt;MAX(TablasLB!$A$4:$A$62),MAX(TablasLB!$A$4:$A$62),D99),datosMasculinoLB,$C$12+$C$6+$C$10+VLOOKUP(E99,columnaTermino,2,FALSE),FALSE),VLOOKUP(IF(D99&gt;MAX(TablasLB!$B$4:$B$62),MAX(TablasLB!$B$4:$B$62),D99),datosFemeninoLB,$C$12+$C$6+$C$10+VLOOKUP(E99,columnaTermino,2,FALSE),FALSE)),F99))</f>
        <v/>
      </c>
      <c r="H99" s="16" t="str">
        <f t="shared" si="65"/>
        <v/>
      </c>
      <c r="I99" s="111" t="str">
        <f t="shared" si="66"/>
        <v/>
      </c>
      <c r="J99" s="101" t="str">
        <f t="shared" si="67"/>
        <v/>
      </c>
      <c r="K99" s="26" t="str">
        <f t="shared" si="68"/>
        <v/>
      </c>
      <c r="L99" s="26" t="str">
        <f t="shared" si="69"/>
        <v/>
      </c>
      <c r="M99" s="26" t="str">
        <f t="shared" si="70"/>
        <v/>
      </c>
      <c r="N99" s="26" t="str">
        <f t="shared" si="71"/>
        <v/>
      </c>
      <c r="O99" s="26" t="str">
        <f t="shared" si="72"/>
        <v/>
      </c>
      <c r="P99" s="26" t="e">
        <f>+IF(Datos!#REF!=Listas!$AB$2,Listas!$AC$2,Listas!$AC$3)</f>
        <v>#REF!</v>
      </c>
      <c r="Q99" s="26" t="str">
        <f t="shared" si="73"/>
        <v/>
      </c>
      <c r="R99" s="26" t="str">
        <f t="shared" si="74"/>
        <v/>
      </c>
      <c r="S99" s="102" t="str">
        <f t="shared" si="75"/>
        <v/>
      </c>
      <c r="T99" s="101" t="str">
        <f t="shared" si="76"/>
        <v/>
      </c>
      <c r="U99" s="26" t="str">
        <f t="shared" si="77"/>
        <v/>
      </c>
      <c r="V99" s="26" t="str">
        <f t="shared" si="78"/>
        <v/>
      </c>
      <c r="W99" s="26" t="str">
        <f t="shared" si="79"/>
        <v/>
      </c>
      <c r="X99" s="26" t="str">
        <f t="shared" si="80"/>
        <v/>
      </c>
      <c r="Y99" s="26" t="str">
        <f t="shared" si="81"/>
        <v/>
      </c>
      <c r="Z99" s="26" t="e">
        <f>+IF(Datos!#REF!=Listas!$AB$2,Listas!$AC$2,Listas!$AC$3)</f>
        <v>#REF!</v>
      </c>
      <c r="AA99" s="26" t="str">
        <f t="shared" si="97"/>
        <v/>
      </c>
      <c r="AB99" s="26" t="str">
        <f t="shared" si="82"/>
        <v/>
      </c>
      <c r="AC99" s="102" t="str">
        <f t="shared" si="83"/>
        <v/>
      </c>
      <c r="AD99" s="101" t="str">
        <f t="shared" si="84"/>
        <v/>
      </c>
      <c r="AE99" s="26" t="str">
        <f t="shared" si="84"/>
        <v/>
      </c>
      <c r="AF99" s="26" t="str">
        <f t="shared" si="84"/>
        <v/>
      </c>
      <c r="AG99" s="26" t="str">
        <f t="shared" si="84"/>
        <v/>
      </c>
      <c r="AH99" s="26" t="str">
        <f t="shared" si="84"/>
        <v/>
      </c>
      <c r="AI99" s="26" t="str">
        <f t="shared" si="84"/>
        <v/>
      </c>
      <c r="AJ99" s="26" t="str">
        <f t="shared" si="85"/>
        <v/>
      </c>
      <c r="AK99" s="26" t="str">
        <f t="shared" si="85"/>
        <v/>
      </c>
      <c r="AL99" s="102" t="str">
        <f t="shared" si="85"/>
        <v/>
      </c>
      <c r="AM99" s="101" t="str">
        <f t="shared" si="86"/>
        <v/>
      </c>
      <c r="AN99" s="26" t="str">
        <f t="shared" si="86"/>
        <v/>
      </c>
      <c r="AO99" s="26" t="str">
        <f t="shared" si="86"/>
        <v/>
      </c>
      <c r="AP99" s="26" t="str">
        <f t="shared" si="86"/>
        <v/>
      </c>
      <c r="AQ99" s="26" t="str">
        <f t="shared" si="86"/>
        <v/>
      </c>
      <c r="AR99" s="26" t="str">
        <f t="shared" si="86"/>
        <v/>
      </c>
      <c r="AS99" s="26" t="str">
        <f t="shared" si="87"/>
        <v/>
      </c>
      <c r="AT99" s="26" t="str">
        <f t="shared" si="87"/>
        <v/>
      </c>
      <c r="AU99" s="102" t="str">
        <f t="shared" si="87"/>
        <v/>
      </c>
      <c r="AV99" s="101" t="str">
        <f t="shared" si="88"/>
        <v/>
      </c>
      <c r="AW99" s="26" t="str">
        <f t="shared" si="88"/>
        <v/>
      </c>
      <c r="AX99" s="26" t="str">
        <f t="shared" si="88"/>
        <v/>
      </c>
      <c r="AY99" s="26" t="str">
        <f t="shared" si="88"/>
        <v/>
      </c>
      <c r="AZ99" s="26" t="str">
        <f t="shared" si="88"/>
        <v/>
      </c>
      <c r="BA99" s="15" t="str">
        <f t="shared" si="88"/>
        <v/>
      </c>
      <c r="BB99" s="15" t="str">
        <f t="shared" si="89"/>
        <v/>
      </c>
      <c r="BC99" s="15" t="str">
        <f t="shared" si="89"/>
        <v/>
      </c>
      <c r="BD99" s="15" t="str">
        <f t="shared" si="89"/>
        <v/>
      </c>
      <c r="BE99" s="99" t="str">
        <f t="shared" si="98"/>
        <v/>
      </c>
      <c r="BF99" s="16" t="str">
        <f t="shared" si="90"/>
        <v/>
      </c>
      <c r="BG99" s="16" t="str">
        <f t="shared" si="99"/>
        <v/>
      </c>
      <c r="BH99" s="16" t="str">
        <f t="shared" si="91"/>
        <v/>
      </c>
      <c r="BI99" s="16" t="str">
        <f t="shared" si="92"/>
        <v/>
      </c>
      <c r="BJ99" s="16" t="str">
        <f t="shared" si="93"/>
        <v/>
      </c>
      <c r="BK99" s="16" t="e">
        <f>+IF(Datos!#REF!=Listas!$AB$2,Listas!$AC$2,Listas!$AC$3)</f>
        <v>#REF!</v>
      </c>
      <c r="BL99" s="16" t="str">
        <f t="shared" si="100"/>
        <v/>
      </c>
      <c r="BM99" s="16" t="str">
        <f t="shared" si="94"/>
        <v/>
      </c>
      <c r="BN99" s="100" t="str">
        <f t="shared" si="101"/>
        <v/>
      </c>
    </row>
    <row r="100" spans="2:66" x14ac:dyDescent="0.25">
      <c r="B100" s="99" t="str">
        <f xml:space="preserve"> IF(C99&lt;&gt;"", IF( (C99+1)&gt;EDADMAX, "",CalculosLB!B99+1 ),"")</f>
        <v/>
      </c>
      <c r="C100" s="16" t="str">
        <f t="shared" si="95"/>
        <v/>
      </c>
      <c r="D100" s="16" t="str">
        <f t="shared" si="96"/>
        <v/>
      </c>
      <c r="E100" s="18" t="str">
        <f t="shared" si="64"/>
        <v/>
      </c>
      <c r="F100" s="16" t="str">
        <f>IF($B100="","",IF($C$6=1,VLOOKUP(IF(D100&gt;MAX(TablasLB!$A$4:$A$62),MAX(TablasLB!$A$4:$A$62),D100),datosMasculinoLB,$C$12+$C$6+VLOOKUP(E100,columnaTermino,2,FALSE),FALSE),VLOOKUP(IF(D100&gt;MAX(TablasLB!$B$4:$B$62),MAX(TablasLB!$B$4:$B$62),D100),datosFemeninoLB,$C$12+$C$6+VLOOKUP(E100,columnaTermino,2,FALSE),FALSE)))</f>
        <v/>
      </c>
      <c r="G100" s="19" t="str">
        <f>IF($B100="","",IF(OR(E100=20,E100=30),IF($C$6=1,VLOOKUP(IF(D100&gt;MAX(TablasLB!$A$4:$A$62),MAX(TablasLB!$A$4:$A$62),D100),datosMasculinoLB,$C$12+$C$6+$C$10+VLOOKUP(E100,columnaTermino,2,FALSE),FALSE),VLOOKUP(IF(D100&gt;MAX(TablasLB!$B$4:$B$62),MAX(TablasLB!$B$4:$B$62),D100),datosFemeninoLB,$C$12+$C$6+$C$10+VLOOKUP(E100,columnaTermino,2,FALSE),FALSE)),F100))</f>
        <v/>
      </c>
      <c r="H100" s="16" t="str">
        <f t="shared" si="65"/>
        <v/>
      </c>
      <c r="I100" s="111" t="str">
        <f t="shared" si="66"/>
        <v/>
      </c>
      <c r="J100" s="101" t="str">
        <f t="shared" si="67"/>
        <v/>
      </c>
      <c r="K100" s="26" t="str">
        <f t="shared" si="68"/>
        <v/>
      </c>
      <c r="L100" s="26" t="str">
        <f t="shared" si="69"/>
        <v/>
      </c>
      <c r="M100" s="26" t="str">
        <f t="shared" si="70"/>
        <v/>
      </c>
      <c r="N100" s="26" t="str">
        <f t="shared" si="71"/>
        <v/>
      </c>
      <c r="O100" s="26" t="str">
        <f t="shared" si="72"/>
        <v/>
      </c>
      <c r="P100" s="26" t="e">
        <f>+IF(Datos!#REF!=Listas!$AB$2,Listas!$AC$2,Listas!$AC$3)</f>
        <v>#REF!</v>
      </c>
      <c r="Q100" s="26" t="str">
        <f t="shared" si="73"/>
        <v/>
      </c>
      <c r="R100" s="26" t="str">
        <f t="shared" si="74"/>
        <v/>
      </c>
      <c r="S100" s="102" t="str">
        <f t="shared" si="75"/>
        <v/>
      </c>
      <c r="T100" s="101" t="str">
        <f t="shared" si="76"/>
        <v/>
      </c>
      <c r="U100" s="26" t="str">
        <f t="shared" si="77"/>
        <v/>
      </c>
      <c r="V100" s="26" t="str">
        <f t="shared" si="78"/>
        <v/>
      </c>
      <c r="W100" s="26" t="str">
        <f t="shared" si="79"/>
        <v/>
      </c>
      <c r="X100" s="26" t="str">
        <f t="shared" si="80"/>
        <v/>
      </c>
      <c r="Y100" s="26" t="str">
        <f t="shared" si="81"/>
        <v/>
      </c>
      <c r="Z100" s="26" t="e">
        <f>+IF(Datos!#REF!=Listas!$AB$2,Listas!$AC$2,Listas!$AC$3)</f>
        <v>#REF!</v>
      </c>
      <c r="AA100" s="26" t="str">
        <f t="shared" si="97"/>
        <v/>
      </c>
      <c r="AB100" s="26" t="str">
        <f t="shared" si="82"/>
        <v/>
      </c>
      <c r="AC100" s="102" t="str">
        <f t="shared" si="83"/>
        <v/>
      </c>
      <c r="AD100" s="101" t="str">
        <f t="shared" si="84"/>
        <v/>
      </c>
      <c r="AE100" s="26" t="str">
        <f t="shared" si="84"/>
        <v/>
      </c>
      <c r="AF100" s="26" t="str">
        <f t="shared" si="84"/>
        <v/>
      </c>
      <c r="AG100" s="26" t="str">
        <f t="shared" si="84"/>
        <v/>
      </c>
      <c r="AH100" s="26" t="str">
        <f t="shared" si="84"/>
        <v/>
      </c>
      <c r="AI100" s="26" t="str">
        <f t="shared" si="84"/>
        <v/>
      </c>
      <c r="AJ100" s="26" t="str">
        <f t="shared" si="85"/>
        <v/>
      </c>
      <c r="AK100" s="26" t="str">
        <f t="shared" si="85"/>
        <v/>
      </c>
      <c r="AL100" s="102" t="str">
        <f t="shared" si="85"/>
        <v/>
      </c>
      <c r="AM100" s="101" t="str">
        <f t="shared" si="86"/>
        <v/>
      </c>
      <c r="AN100" s="26" t="str">
        <f t="shared" si="86"/>
        <v/>
      </c>
      <c r="AO100" s="26" t="str">
        <f t="shared" si="86"/>
        <v/>
      </c>
      <c r="AP100" s="26" t="str">
        <f t="shared" si="86"/>
        <v/>
      </c>
      <c r="AQ100" s="26" t="str">
        <f t="shared" si="86"/>
        <v/>
      </c>
      <c r="AR100" s="26" t="str">
        <f t="shared" si="86"/>
        <v/>
      </c>
      <c r="AS100" s="26" t="str">
        <f t="shared" si="87"/>
        <v/>
      </c>
      <c r="AT100" s="26" t="str">
        <f t="shared" si="87"/>
        <v/>
      </c>
      <c r="AU100" s="102" t="str">
        <f t="shared" si="87"/>
        <v/>
      </c>
      <c r="AV100" s="101" t="str">
        <f t="shared" si="88"/>
        <v/>
      </c>
      <c r="AW100" s="26" t="str">
        <f t="shared" si="88"/>
        <v/>
      </c>
      <c r="AX100" s="26" t="str">
        <f t="shared" si="88"/>
        <v/>
      </c>
      <c r="AY100" s="26" t="str">
        <f t="shared" si="88"/>
        <v/>
      </c>
      <c r="AZ100" s="26" t="str">
        <f t="shared" si="88"/>
        <v/>
      </c>
      <c r="BA100" s="15" t="str">
        <f t="shared" si="88"/>
        <v/>
      </c>
      <c r="BB100" s="15" t="str">
        <f t="shared" si="89"/>
        <v/>
      </c>
      <c r="BC100" s="15" t="str">
        <f t="shared" si="89"/>
        <v/>
      </c>
      <c r="BD100" s="15" t="str">
        <f t="shared" si="89"/>
        <v/>
      </c>
      <c r="BE100" s="99" t="str">
        <f t="shared" si="98"/>
        <v/>
      </c>
      <c r="BF100" s="16" t="str">
        <f t="shared" si="90"/>
        <v/>
      </c>
      <c r="BG100" s="16" t="str">
        <f t="shared" si="99"/>
        <v/>
      </c>
      <c r="BH100" s="16" t="str">
        <f t="shared" si="91"/>
        <v/>
      </c>
      <c r="BI100" s="16" t="str">
        <f t="shared" si="92"/>
        <v/>
      </c>
      <c r="BJ100" s="16" t="str">
        <f t="shared" si="93"/>
        <v/>
      </c>
      <c r="BK100" s="16" t="e">
        <f>+IF(Datos!#REF!=Listas!$AB$2,Listas!$AC$2,Listas!$AC$3)</f>
        <v>#REF!</v>
      </c>
      <c r="BL100" s="16" t="str">
        <f t="shared" si="100"/>
        <v/>
      </c>
      <c r="BM100" s="16" t="str">
        <f t="shared" si="94"/>
        <v/>
      </c>
      <c r="BN100" s="100" t="str">
        <f t="shared" si="101"/>
        <v/>
      </c>
    </row>
    <row r="101" spans="2:66" x14ac:dyDescent="0.25">
      <c r="B101" s="99" t="str">
        <f xml:space="preserve"> IF(C100&lt;&gt;"", IF( (C100+1)&gt;EDADMAX, "",CalculosLB!B100+1 ),"")</f>
        <v/>
      </c>
      <c r="C101" s="16" t="str">
        <f t="shared" si="95"/>
        <v/>
      </c>
      <c r="D101" s="16" t="str">
        <f t="shared" si="96"/>
        <v/>
      </c>
      <c r="E101" s="18" t="str">
        <f t="shared" si="64"/>
        <v/>
      </c>
      <c r="F101" s="16" t="str">
        <f>IF($B101="","",IF($C$6=1,VLOOKUP(IF(D101&gt;MAX(TablasLB!$A$4:$A$62),MAX(TablasLB!$A$4:$A$62),D101),datosMasculinoLB,$C$12+$C$6+VLOOKUP(E101,columnaTermino,2,FALSE),FALSE),VLOOKUP(IF(D101&gt;MAX(TablasLB!$B$4:$B$62),MAX(TablasLB!$B$4:$B$62),D101),datosFemeninoLB,$C$12+$C$6+VLOOKUP(E101,columnaTermino,2,FALSE),FALSE)))</f>
        <v/>
      </c>
      <c r="G101" s="19" t="str">
        <f>IF($B101="","",IF(OR(E101=20,E101=30),IF($C$6=1,VLOOKUP(IF(D101&gt;MAX(TablasLB!$A$4:$A$62),MAX(TablasLB!$A$4:$A$62),D101),datosMasculinoLB,$C$12+$C$6+$C$10+VLOOKUP(E101,columnaTermino,2,FALSE),FALSE),VLOOKUP(IF(D101&gt;MAX(TablasLB!$B$4:$B$62),MAX(TablasLB!$B$4:$B$62),D101),datosFemeninoLB,$C$12+$C$6+$C$10+VLOOKUP(E101,columnaTermino,2,FALSE),FALSE)),F101))</f>
        <v/>
      </c>
      <c r="H101" s="16" t="str">
        <f t="shared" si="65"/>
        <v/>
      </c>
      <c r="I101" s="111" t="str">
        <f t="shared" si="66"/>
        <v/>
      </c>
      <c r="J101" s="101" t="str">
        <f t="shared" si="67"/>
        <v/>
      </c>
      <c r="K101" s="26" t="str">
        <f t="shared" si="68"/>
        <v/>
      </c>
      <c r="L101" s="26" t="str">
        <f t="shared" si="69"/>
        <v/>
      </c>
      <c r="M101" s="26" t="str">
        <f t="shared" si="70"/>
        <v/>
      </c>
      <c r="N101" s="26" t="str">
        <f t="shared" si="71"/>
        <v/>
      </c>
      <c r="O101" s="26" t="str">
        <f t="shared" si="72"/>
        <v/>
      </c>
      <c r="P101" s="26" t="e">
        <f>+IF(Datos!#REF!=Listas!$AB$2,Listas!$AC$2,Listas!$AC$3)</f>
        <v>#REF!</v>
      </c>
      <c r="Q101" s="26" t="str">
        <f t="shared" si="73"/>
        <v/>
      </c>
      <c r="R101" s="26" t="str">
        <f t="shared" si="74"/>
        <v/>
      </c>
      <c r="S101" s="102" t="str">
        <f t="shared" si="75"/>
        <v/>
      </c>
      <c r="T101" s="101" t="str">
        <f t="shared" si="76"/>
        <v/>
      </c>
      <c r="U101" s="26" t="str">
        <f t="shared" si="77"/>
        <v/>
      </c>
      <c r="V101" s="26" t="str">
        <f t="shared" si="78"/>
        <v/>
      </c>
      <c r="W101" s="26" t="str">
        <f t="shared" si="79"/>
        <v/>
      </c>
      <c r="X101" s="26" t="str">
        <f t="shared" si="80"/>
        <v/>
      </c>
      <c r="Y101" s="26" t="str">
        <f t="shared" si="81"/>
        <v/>
      </c>
      <c r="Z101" s="26" t="e">
        <f>+IF(Datos!#REF!=Listas!$AB$2,Listas!$AC$2,Listas!$AC$3)</f>
        <v>#REF!</v>
      </c>
      <c r="AA101" s="26" t="str">
        <f t="shared" si="97"/>
        <v/>
      </c>
      <c r="AB101" s="26" t="str">
        <f t="shared" si="82"/>
        <v/>
      </c>
      <c r="AC101" s="102" t="str">
        <f t="shared" si="83"/>
        <v/>
      </c>
      <c r="AD101" s="101" t="str">
        <f t="shared" si="84"/>
        <v/>
      </c>
      <c r="AE101" s="26" t="str">
        <f t="shared" si="84"/>
        <v/>
      </c>
      <c r="AF101" s="26" t="str">
        <f t="shared" si="84"/>
        <v/>
      </c>
      <c r="AG101" s="26" t="str">
        <f t="shared" si="84"/>
        <v/>
      </c>
      <c r="AH101" s="26" t="str">
        <f t="shared" si="84"/>
        <v/>
      </c>
      <c r="AI101" s="26" t="str">
        <f t="shared" si="84"/>
        <v/>
      </c>
      <c r="AJ101" s="26" t="str">
        <f t="shared" si="85"/>
        <v/>
      </c>
      <c r="AK101" s="26" t="str">
        <f t="shared" si="85"/>
        <v/>
      </c>
      <c r="AL101" s="102" t="str">
        <f t="shared" si="85"/>
        <v/>
      </c>
      <c r="AM101" s="101" t="str">
        <f t="shared" si="86"/>
        <v/>
      </c>
      <c r="AN101" s="26" t="str">
        <f t="shared" si="86"/>
        <v/>
      </c>
      <c r="AO101" s="26" t="str">
        <f t="shared" si="86"/>
        <v/>
      </c>
      <c r="AP101" s="26" t="str">
        <f t="shared" si="86"/>
        <v/>
      </c>
      <c r="AQ101" s="26" t="str">
        <f t="shared" si="86"/>
        <v/>
      </c>
      <c r="AR101" s="26" t="str">
        <f t="shared" si="86"/>
        <v/>
      </c>
      <c r="AS101" s="26" t="str">
        <f t="shared" si="87"/>
        <v/>
      </c>
      <c r="AT101" s="26" t="str">
        <f t="shared" si="87"/>
        <v/>
      </c>
      <c r="AU101" s="102" t="str">
        <f t="shared" si="87"/>
        <v/>
      </c>
      <c r="AV101" s="101" t="str">
        <f t="shared" si="88"/>
        <v/>
      </c>
      <c r="AW101" s="26" t="str">
        <f t="shared" si="88"/>
        <v/>
      </c>
      <c r="AX101" s="26" t="str">
        <f t="shared" si="88"/>
        <v/>
      </c>
      <c r="AY101" s="26" t="str">
        <f t="shared" si="88"/>
        <v/>
      </c>
      <c r="AZ101" s="26" t="str">
        <f t="shared" si="88"/>
        <v/>
      </c>
      <c r="BA101" s="15" t="str">
        <f t="shared" si="88"/>
        <v/>
      </c>
      <c r="BB101" s="15" t="str">
        <f t="shared" si="89"/>
        <v/>
      </c>
      <c r="BC101" s="15" t="str">
        <f t="shared" si="89"/>
        <v/>
      </c>
      <c r="BD101" s="15" t="str">
        <f t="shared" si="89"/>
        <v/>
      </c>
      <c r="BE101" s="99" t="str">
        <f t="shared" si="98"/>
        <v/>
      </c>
      <c r="BF101" s="16" t="str">
        <f t="shared" si="90"/>
        <v/>
      </c>
      <c r="BG101" s="16" t="str">
        <f t="shared" si="99"/>
        <v/>
      </c>
      <c r="BH101" s="16" t="str">
        <f t="shared" si="91"/>
        <v/>
      </c>
      <c r="BI101" s="16" t="str">
        <f t="shared" si="92"/>
        <v/>
      </c>
      <c r="BJ101" s="16" t="str">
        <f t="shared" si="93"/>
        <v/>
      </c>
      <c r="BK101" s="16" t="e">
        <f>+IF(Datos!#REF!=Listas!$AB$2,Listas!$AC$2,Listas!$AC$3)</f>
        <v>#REF!</v>
      </c>
      <c r="BL101" s="16" t="str">
        <f t="shared" si="100"/>
        <v/>
      </c>
      <c r="BM101" s="16" t="str">
        <f t="shared" si="94"/>
        <v/>
      </c>
      <c r="BN101" s="100" t="str">
        <f t="shared" si="101"/>
        <v/>
      </c>
    </row>
    <row r="102" spans="2:66" x14ac:dyDescent="0.25">
      <c r="B102" s="99" t="str">
        <f xml:space="preserve"> IF(C101&lt;&gt;"", IF( (C101+1)&gt;EDADMAX, "",CalculosLB!B101+1 ),"")</f>
        <v/>
      </c>
      <c r="C102" s="16" t="str">
        <f t="shared" si="95"/>
        <v/>
      </c>
      <c r="D102" s="16" t="str">
        <f t="shared" si="96"/>
        <v/>
      </c>
      <c r="E102" s="18" t="str">
        <f t="shared" si="64"/>
        <v/>
      </c>
      <c r="F102" s="16" t="str">
        <f>IF($B102="","",IF($C$6=1,VLOOKUP(IF(D102&gt;MAX(TablasLB!$A$4:$A$62),MAX(TablasLB!$A$4:$A$62),D102),datosMasculinoLB,$C$12+$C$6+VLOOKUP(E102,columnaTermino,2,FALSE),FALSE),VLOOKUP(IF(D102&gt;MAX(TablasLB!$B$4:$B$62),MAX(TablasLB!$B$4:$B$62),D102),datosFemeninoLB,$C$12+$C$6+VLOOKUP(E102,columnaTermino,2,FALSE),FALSE)))</f>
        <v/>
      </c>
      <c r="G102" s="19" t="str">
        <f>IF($B102="","",IF(OR(E102=20,E102=30),IF($C$6=1,VLOOKUP(IF(D102&gt;MAX(TablasLB!$A$4:$A$62),MAX(TablasLB!$A$4:$A$62),D102),datosMasculinoLB,$C$12+$C$6+$C$10+VLOOKUP(E102,columnaTermino,2,FALSE),FALSE),VLOOKUP(IF(D102&gt;MAX(TablasLB!$B$4:$B$62),MAX(TablasLB!$B$4:$B$62),D102),datosFemeninoLB,$C$12+$C$6+$C$10+VLOOKUP(E102,columnaTermino,2,FALSE),FALSE)),F102))</f>
        <v/>
      </c>
      <c r="H102" s="16" t="str">
        <f t="shared" si="65"/>
        <v/>
      </c>
      <c r="I102" s="111" t="str">
        <f t="shared" si="66"/>
        <v/>
      </c>
      <c r="J102" s="101" t="str">
        <f t="shared" si="67"/>
        <v/>
      </c>
      <c r="K102" s="26" t="str">
        <f t="shared" si="68"/>
        <v/>
      </c>
      <c r="L102" s="26" t="str">
        <f t="shared" si="69"/>
        <v/>
      </c>
      <c r="M102" s="26" t="str">
        <f t="shared" si="70"/>
        <v/>
      </c>
      <c r="N102" s="26" t="str">
        <f t="shared" si="71"/>
        <v/>
      </c>
      <c r="O102" s="26" t="str">
        <f t="shared" si="72"/>
        <v/>
      </c>
      <c r="P102" s="26" t="e">
        <f>+IF(Datos!#REF!=Listas!$AB$2,Listas!$AC$2,Listas!$AC$3)</f>
        <v>#REF!</v>
      </c>
      <c r="Q102" s="26" t="str">
        <f t="shared" si="73"/>
        <v/>
      </c>
      <c r="R102" s="26" t="str">
        <f t="shared" si="74"/>
        <v/>
      </c>
      <c r="S102" s="102" t="str">
        <f t="shared" si="75"/>
        <v/>
      </c>
      <c r="T102" s="101" t="str">
        <f t="shared" si="76"/>
        <v/>
      </c>
      <c r="U102" s="26" t="str">
        <f t="shared" si="77"/>
        <v/>
      </c>
      <c r="V102" s="26" t="str">
        <f t="shared" si="78"/>
        <v/>
      </c>
      <c r="W102" s="26" t="str">
        <f t="shared" si="79"/>
        <v/>
      </c>
      <c r="X102" s="26" t="str">
        <f t="shared" si="80"/>
        <v/>
      </c>
      <c r="Y102" s="26" t="str">
        <f t="shared" si="81"/>
        <v/>
      </c>
      <c r="Z102" s="26" t="e">
        <f>+IF(Datos!#REF!=Listas!$AB$2,Listas!$AC$2,Listas!$AC$3)</f>
        <v>#REF!</v>
      </c>
      <c r="AA102" s="26" t="str">
        <f t="shared" si="97"/>
        <v/>
      </c>
      <c r="AB102" s="26" t="str">
        <f t="shared" si="82"/>
        <v/>
      </c>
      <c r="AC102" s="102" t="str">
        <f t="shared" si="83"/>
        <v/>
      </c>
      <c r="AD102" s="101" t="str">
        <f t="shared" si="84"/>
        <v/>
      </c>
      <c r="AE102" s="26" t="str">
        <f t="shared" si="84"/>
        <v/>
      </c>
      <c r="AF102" s="26" t="str">
        <f t="shared" si="84"/>
        <v/>
      </c>
      <c r="AG102" s="26" t="str">
        <f t="shared" si="84"/>
        <v/>
      </c>
      <c r="AH102" s="26" t="str">
        <f t="shared" si="84"/>
        <v/>
      </c>
      <c r="AI102" s="26" t="str">
        <f t="shared" si="84"/>
        <v/>
      </c>
      <c r="AJ102" s="26" t="str">
        <f t="shared" si="85"/>
        <v/>
      </c>
      <c r="AK102" s="26" t="str">
        <f t="shared" si="85"/>
        <v/>
      </c>
      <c r="AL102" s="102" t="str">
        <f t="shared" si="85"/>
        <v/>
      </c>
      <c r="AM102" s="101" t="str">
        <f t="shared" si="86"/>
        <v/>
      </c>
      <c r="AN102" s="26" t="str">
        <f t="shared" si="86"/>
        <v/>
      </c>
      <c r="AO102" s="26" t="str">
        <f t="shared" si="86"/>
        <v/>
      </c>
      <c r="AP102" s="26" t="str">
        <f t="shared" si="86"/>
        <v/>
      </c>
      <c r="AQ102" s="26" t="str">
        <f t="shared" si="86"/>
        <v/>
      </c>
      <c r="AR102" s="26" t="str">
        <f t="shared" si="86"/>
        <v/>
      </c>
      <c r="AS102" s="26" t="str">
        <f t="shared" si="87"/>
        <v/>
      </c>
      <c r="AT102" s="26" t="str">
        <f t="shared" si="87"/>
        <v/>
      </c>
      <c r="AU102" s="102" t="str">
        <f t="shared" si="87"/>
        <v/>
      </c>
      <c r="AV102" s="101" t="str">
        <f t="shared" si="88"/>
        <v/>
      </c>
      <c r="AW102" s="26" t="str">
        <f t="shared" si="88"/>
        <v/>
      </c>
      <c r="AX102" s="26" t="str">
        <f t="shared" si="88"/>
        <v/>
      </c>
      <c r="AY102" s="26" t="str">
        <f t="shared" si="88"/>
        <v/>
      </c>
      <c r="AZ102" s="26" t="str">
        <f t="shared" si="88"/>
        <v/>
      </c>
      <c r="BA102" s="15" t="str">
        <f t="shared" si="88"/>
        <v/>
      </c>
      <c r="BB102" s="15" t="str">
        <f t="shared" si="89"/>
        <v/>
      </c>
      <c r="BC102" s="15" t="str">
        <f t="shared" si="89"/>
        <v/>
      </c>
      <c r="BD102" s="15" t="str">
        <f t="shared" si="89"/>
        <v/>
      </c>
      <c r="BE102" s="99" t="str">
        <f t="shared" si="98"/>
        <v/>
      </c>
      <c r="BF102" s="16" t="str">
        <f t="shared" si="90"/>
        <v/>
      </c>
      <c r="BG102" s="16" t="str">
        <f t="shared" si="99"/>
        <v/>
      </c>
      <c r="BH102" s="16" t="str">
        <f t="shared" si="91"/>
        <v/>
      </c>
      <c r="BI102" s="16" t="str">
        <f t="shared" si="92"/>
        <v/>
      </c>
      <c r="BJ102" s="16" t="str">
        <f t="shared" si="93"/>
        <v/>
      </c>
      <c r="BK102" s="16" t="e">
        <f>+IF(Datos!#REF!=Listas!$AB$2,Listas!$AC$2,Listas!$AC$3)</f>
        <v>#REF!</v>
      </c>
      <c r="BL102" s="16" t="str">
        <f t="shared" si="100"/>
        <v/>
      </c>
      <c r="BM102" s="16" t="str">
        <f t="shared" si="94"/>
        <v/>
      </c>
      <c r="BN102" s="100" t="str">
        <f t="shared" si="101"/>
        <v/>
      </c>
    </row>
    <row r="103" spans="2:66" x14ac:dyDescent="0.25">
      <c r="B103" s="99" t="str">
        <f xml:space="preserve"> IF(C102&lt;&gt;"", IF( (C102+1)&gt;EDADMAX, "",CalculosLB!B102+1 ),"")</f>
        <v/>
      </c>
      <c r="C103" s="16" t="str">
        <f t="shared" si="95"/>
        <v/>
      </c>
      <c r="D103" s="16" t="str">
        <f t="shared" si="96"/>
        <v/>
      </c>
      <c r="E103" s="18" t="str">
        <f t="shared" si="64"/>
        <v/>
      </c>
      <c r="F103" s="16" t="str">
        <f>IF($B103="","",IF($C$6=1,VLOOKUP(IF(D103&gt;MAX(TablasLB!$A$4:$A$62),MAX(TablasLB!$A$4:$A$62),D103),datosMasculinoLB,$C$12+$C$6+VLOOKUP(E103,columnaTermino,2,FALSE),FALSE),VLOOKUP(IF(D103&gt;MAX(TablasLB!$B$4:$B$62),MAX(TablasLB!$B$4:$B$62),D103),datosFemeninoLB,$C$12+$C$6+VLOOKUP(E103,columnaTermino,2,FALSE),FALSE)))</f>
        <v/>
      </c>
      <c r="G103" s="19" t="str">
        <f>IF($B103="","",IF(OR(E103=20,E103=30),IF($C$6=1,VLOOKUP(IF(D103&gt;MAX(TablasLB!$A$4:$A$62),MAX(TablasLB!$A$4:$A$62),D103),datosMasculinoLB,$C$12+$C$6+$C$10+VLOOKUP(E103,columnaTermino,2,FALSE),FALSE),VLOOKUP(IF(D103&gt;MAX(TablasLB!$B$4:$B$62),MAX(TablasLB!$B$4:$B$62),D103),datosFemeninoLB,$C$12+$C$6+$C$10+VLOOKUP(E103,columnaTermino,2,FALSE),FALSE)),F103))</f>
        <v/>
      </c>
      <c r="H103" s="16" t="str">
        <f t="shared" si="65"/>
        <v/>
      </c>
      <c r="I103" s="111" t="str">
        <f t="shared" si="66"/>
        <v/>
      </c>
      <c r="J103" s="101" t="str">
        <f t="shared" si="67"/>
        <v/>
      </c>
      <c r="K103" s="26" t="str">
        <f t="shared" si="68"/>
        <v/>
      </c>
      <c r="L103" s="26" t="str">
        <f t="shared" si="69"/>
        <v/>
      </c>
      <c r="M103" s="26" t="str">
        <f t="shared" si="70"/>
        <v/>
      </c>
      <c r="N103" s="26" t="str">
        <f t="shared" si="71"/>
        <v/>
      </c>
      <c r="O103" s="26" t="str">
        <f t="shared" si="72"/>
        <v/>
      </c>
      <c r="P103" s="26" t="e">
        <f>+IF(Datos!#REF!=Listas!$AB$2,Listas!$AC$2,Listas!$AC$3)</f>
        <v>#REF!</v>
      </c>
      <c r="Q103" s="26" t="str">
        <f t="shared" si="73"/>
        <v/>
      </c>
      <c r="R103" s="26" t="str">
        <f t="shared" si="74"/>
        <v/>
      </c>
      <c r="S103" s="102" t="str">
        <f t="shared" si="75"/>
        <v/>
      </c>
      <c r="T103" s="101" t="str">
        <f t="shared" si="76"/>
        <v/>
      </c>
      <c r="U103" s="26" t="str">
        <f t="shared" si="77"/>
        <v/>
      </c>
      <c r="V103" s="26" t="str">
        <f t="shared" si="78"/>
        <v/>
      </c>
      <c r="W103" s="26" t="str">
        <f t="shared" si="79"/>
        <v/>
      </c>
      <c r="X103" s="26" t="str">
        <f t="shared" si="80"/>
        <v/>
      </c>
      <c r="Y103" s="26" t="str">
        <f t="shared" si="81"/>
        <v/>
      </c>
      <c r="Z103" s="26" t="e">
        <f>+IF(Datos!#REF!=Listas!$AB$2,Listas!$AC$2,Listas!$AC$3)</f>
        <v>#REF!</v>
      </c>
      <c r="AA103" s="26" t="str">
        <f t="shared" si="97"/>
        <v/>
      </c>
      <c r="AB103" s="26" t="str">
        <f t="shared" si="82"/>
        <v/>
      </c>
      <c r="AC103" s="102" t="str">
        <f t="shared" si="83"/>
        <v/>
      </c>
      <c r="AD103" s="101" t="str">
        <f t="shared" si="84"/>
        <v/>
      </c>
      <c r="AE103" s="26" t="str">
        <f t="shared" si="84"/>
        <v/>
      </c>
      <c r="AF103" s="26" t="str">
        <f t="shared" si="84"/>
        <v/>
      </c>
      <c r="AG103" s="26" t="str">
        <f t="shared" si="84"/>
        <v/>
      </c>
      <c r="AH103" s="26" t="str">
        <f t="shared" si="84"/>
        <v/>
      </c>
      <c r="AI103" s="26" t="str">
        <f t="shared" si="84"/>
        <v/>
      </c>
      <c r="AJ103" s="26" t="str">
        <f t="shared" si="85"/>
        <v/>
      </c>
      <c r="AK103" s="26" t="str">
        <f t="shared" si="85"/>
        <v/>
      </c>
      <c r="AL103" s="102" t="str">
        <f t="shared" si="85"/>
        <v/>
      </c>
      <c r="AM103" s="101" t="str">
        <f t="shared" si="86"/>
        <v/>
      </c>
      <c r="AN103" s="26" t="str">
        <f t="shared" si="86"/>
        <v/>
      </c>
      <c r="AO103" s="26" t="str">
        <f t="shared" si="86"/>
        <v/>
      </c>
      <c r="AP103" s="26" t="str">
        <f t="shared" si="86"/>
        <v/>
      </c>
      <c r="AQ103" s="26" t="str">
        <f t="shared" si="86"/>
        <v/>
      </c>
      <c r="AR103" s="26" t="str">
        <f t="shared" si="86"/>
        <v/>
      </c>
      <c r="AS103" s="26" t="str">
        <f t="shared" si="87"/>
        <v/>
      </c>
      <c r="AT103" s="26" t="str">
        <f t="shared" si="87"/>
        <v/>
      </c>
      <c r="AU103" s="102" t="str">
        <f t="shared" si="87"/>
        <v/>
      </c>
      <c r="AV103" s="101" t="str">
        <f t="shared" si="88"/>
        <v/>
      </c>
      <c r="AW103" s="26" t="str">
        <f t="shared" si="88"/>
        <v/>
      </c>
      <c r="AX103" s="26" t="str">
        <f t="shared" si="88"/>
        <v/>
      </c>
      <c r="AY103" s="26" t="str">
        <f t="shared" si="88"/>
        <v/>
      </c>
      <c r="AZ103" s="26" t="str">
        <f t="shared" si="88"/>
        <v/>
      </c>
      <c r="BA103" s="15" t="str">
        <f t="shared" si="88"/>
        <v/>
      </c>
      <c r="BB103" s="15" t="str">
        <f t="shared" si="89"/>
        <v/>
      </c>
      <c r="BC103" s="15" t="str">
        <f t="shared" si="89"/>
        <v/>
      </c>
      <c r="BD103" s="15" t="str">
        <f t="shared" si="89"/>
        <v/>
      </c>
      <c r="BE103" s="99" t="str">
        <f t="shared" si="98"/>
        <v/>
      </c>
      <c r="BF103" s="16" t="str">
        <f t="shared" si="90"/>
        <v/>
      </c>
      <c r="BG103" s="16" t="str">
        <f t="shared" si="99"/>
        <v/>
      </c>
      <c r="BH103" s="16" t="str">
        <f t="shared" si="91"/>
        <v/>
      </c>
      <c r="BI103" s="16" t="str">
        <f t="shared" si="92"/>
        <v/>
      </c>
      <c r="BJ103" s="16" t="str">
        <f t="shared" si="93"/>
        <v/>
      </c>
      <c r="BK103" s="16" t="e">
        <f>+IF(Datos!#REF!=Listas!$AB$2,Listas!$AC$2,Listas!$AC$3)</f>
        <v>#REF!</v>
      </c>
      <c r="BL103" s="16" t="str">
        <f t="shared" si="100"/>
        <v/>
      </c>
      <c r="BM103" s="16" t="str">
        <f t="shared" si="94"/>
        <v/>
      </c>
      <c r="BN103" s="100" t="str">
        <f t="shared" si="101"/>
        <v/>
      </c>
    </row>
    <row r="104" spans="2:66" x14ac:dyDescent="0.25">
      <c r="B104" s="99" t="str">
        <f xml:space="preserve"> IF(C103&lt;&gt;"", IF( (C103+1)&gt;EDADMAX, "",CalculosLB!B103+1 ),"")</f>
        <v/>
      </c>
      <c r="C104" s="16" t="str">
        <f t="shared" si="95"/>
        <v/>
      </c>
      <c r="D104" s="16" t="str">
        <f t="shared" si="96"/>
        <v/>
      </c>
      <c r="E104" s="18" t="str">
        <f t="shared" si="64"/>
        <v/>
      </c>
      <c r="F104" s="16" t="str">
        <f>IF($B104="","",IF($C$6=1,VLOOKUP(IF(D104&gt;MAX(TablasLB!$A$4:$A$62),MAX(TablasLB!$A$4:$A$62),D104),datosMasculinoLB,$C$12+$C$6+VLOOKUP(E104,columnaTermino,2,FALSE),FALSE),VLOOKUP(IF(D104&gt;MAX(TablasLB!$B$4:$B$62),MAX(TablasLB!$B$4:$B$62),D104),datosFemeninoLB,$C$12+$C$6+VLOOKUP(E104,columnaTermino,2,FALSE),FALSE)))</f>
        <v/>
      </c>
      <c r="G104" s="19" t="str">
        <f>IF($B104="","",IF(OR(E104=20,E104=30),IF($C$6=1,VLOOKUP(IF(D104&gt;MAX(TablasLB!$A$4:$A$62),MAX(TablasLB!$A$4:$A$62),D104),datosMasculinoLB,$C$12+$C$6+$C$10+VLOOKUP(E104,columnaTermino,2,FALSE),FALSE),VLOOKUP(IF(D104&gt;MAX(TablasLB!$B$4:$B$62),MAX(TablasLB!$B$4:$B$62),D104),datosFemeninoLB,$C$12+$C$6+$C$10+VLOOKUP(E104,columnaTermino,2,FALSE),FALSE)),F104))</f>
        <v/>
      </c>
      <c r="H104" s="16" t="str">
        <f t="shared" si="65"/>
        <v/>
      </c>
      <c r="I104" s="111" t="str">
        <f t="shared" si="66"/>
        <v/>
      </c>
      <c r="J104" s="101" t="str">
        <f t="shared" si="67"/>
        <v/>
      </c>
      <c r="K104" s="26" t="str">
        <f t="shared" si="68"/>
        <v/>
      </c>
      <c r="L104" s="26" t="str">
        <f t="shared" si="69"/>
        <v/>
      </c>
      <c r="M104" s="26" t="str">
        <f t="shared" si="70"/>
        <v/>
      </c>
      <c r="N104" s="26" t="str">
        <f t="shared" si="71"/>
        <v/>
      </c>
      <c r="O104" s="26" t="str">
        <f t="shared" si="72"/>
        <v/>
      </c>
      <c r="P104" s="26" t="e">
        <f>+IF(Datos!#REF!=Listas!$AB$2,Listas!$AC$2,Listas!$AC$3)</f>
        <v>#REF!</v>
      </c>
      <c r="Q104" s="26" t="str">
        <f t="shared" si="73"/>
        <v/>
      </c>
      <c r="R104" s="26" t="str">
        <f t="shared" si="74"/>
        <v/>
      </c>
      <c r="S104" s="102" t="str">
        <f t="shared" si="75"/>
        <v/>
      </c>
      <c r="T104" s="101" t="str">
        <f t="shared" si="76"/>
        <v/>
      </c>
      <c r="U104" s="26" t="str">
        <f t="shared" si="77"/>
        <v/>
      </c>
      <c r="V104" s="26" t="str">
        <f t="shared" si="78"/>
        <v/>
      </c>
      <c r="W104" s="26" t="str">
        <f t="shared" si="79"/>
        <v/>
      </c>
      <c r="X104" s="26" t="str">
        <f t="shared" si="80"/>
        <v/>
      </c>
      <c r="Y104" s="26" t="str">
        <f t="shared" si="81"/>
        <v/>
      </c>
      <c r="Z104" s="26" t="e">
        <f>+IF(Datos!#REF!=Listas!$AB$2,Listas!$AC$2,Listas!$AC$3)</f>
        <v>#REF!</v>
      </c>
      <c r="AA104" s="26" t="str">
        <f t="shared" si="97"/>
        <v/>
      </c>
      <c r="AB104" s="26" t="str">
        <f t="shared" si="82"/>
        <v/>
      </c>
      <c r="AC104" s="102" t="str">
        <f t="shared" si="83"/>
        <v/>
      </c>
      <c r="AD104" s="101" t="str">
        <f t="shared" si="84"/>
        <v/>
      </c>
      <c r="AE104" s="26" t="str">
        <f t="shared" si="84"/>
        <v/>
      </c>
      <c r="AF104" s="26" t="str">
        <f t="shared" si="84"/>
        <v/>
      </c>
      <c r="AG104" s="26" t="str">
        <f t="shared" si="84"/>
        <v/>
      </c>
      <c r="AH104" s="26" t="str">
        <f t="shared" si="84"/>
        <v/>
      </c>
      <c r="AI104" s="26" t="str">
        <f t="shared" si="84"/>
        <v/>
      </c>
      <c r="AJ104" s="26" t="str">
        <f t="shared" si="85"/>
        <v/>
      </c>
      <c r="AK104" s="26" t="str">
        <f t="shared" si="85"/>
        <v/>
      </c>
      <c r="AL104" s="102" t="str">
        <f t="shared" si="85"/>
        <v/>
      </c>
      <c r="AM104" s="101" t="str">
        <f t="shared" si="86"/>
        <v/>
      </c>
      <c r="AN104" s="26" t="str">
        <f t="shared" si="86"/>
        <v/>
      </c>
      <c r="AO104" s="26" t="str">
        <f t="shared" si="86"/>
        <v/>
      </c>
      <c r="AP104" s="26" t="str">
        <f t="shared" si="86"/>
        <v/>
      </c>
      <c r="AQ104" s="26" t="str">
        <f t="shared" si="86"/>
        <v/>
      </c>
      <c r="AR104" s="26" t="str">
        <f t="shared" si="86"/>
        <v/>
      </c>
      <c r="AS104" s="26" t="str">
        <f t="shared" si="87"/>
        <v/>
      </c>
      <c r="AT104" s="26" t="str">
        <f t="shared" si="87"/>
        <v/>
      </c>
      <c r="AU104" s="102" t="str">
        <f t="shared" si="87"/>
        <v/>
      </c>
      <c r="AV104" s="101" t="str">
        <f t="shared" si="88"/>
        <v/>
      </c>
      <c r="AW104" s="26" t="str">
        <f t="shared" si="88"/>
        <v/>
      </c>
      <c r="AX104" s="26" t="str">
        <f t="shared" si="88"/>
        <v/>
      </c>
      <c r="AY104" s="26" t="str">
        <f t="shared" si="88"/>
        <v/>
      </c>
      <c r="AZ104" s="26" t="str">
        <f t="shared" si="88"/>
        <v/>
      </c>
      <c r="BA104" s="15" t="str">
        <f t="shared" si="88"/>
        <v/>
      </c>
      <c r="BB104" s="15" t="str">
        <f t="shared" si="89"/>
        <v/>
      </c>
      <c r="BC104" s="15" t="str">
        <f t="shared" si="89"/>
        <v/>
      </c>
      <c r="BD104" s="15" t="str">
        <f t="shared" si="89"/>
        <v/>
      </c>
      <c r="BE104" s="99" t="str">
        <f t="shared" si="98"/>
        <v/>
      </c>
      <c r="BF104" s="16" t="str">
        <f t="shared" si="90"/>
        <v/>
      </c>
      <c r="BG104" s="16" t="str">
        <f t="shared" si="99"/>
        <v/>
      </c>
      <c r="BH104" s="16" t="str">
        <f t="shared" si="91"/>
        <v/>
      </c>
      <c r="BI104" s="16" t="str">
        <f t="shared" si="92"/>
        <v/>
      </c>
      <c r="BJ104" s="16" t="str">
        <f t="shared" si="93"/>
        <v/>
      </c>
      <c r="BK104" s="16" t="e">
        <f>+IF(Datos!#REF!=Listas!$AB$2,Listas!$AC$2,Listas!$AC$3)</f>
        <v>#REF!</v>
      </c>
      <c r="BL104" s="16" t="str">
        <f t="shared" si="100"/>
        <v/>
      </c>
      <c r="BM104" s="16" t="str">
        <f t="shared" si="94"/>
        <v/>
      </c>
      <c r="BN104" s="100" t="str">
        <f t="shared" si="101"/>
        <v/>
      </c>
    </row>
    <row r="105" spans="2:66" x14ac:dyDescent="0.25">
      <c r="B105" s="99" t="str">
        <f xml:space="preserve"> IF(C104&lt;&gt;"", IF( (C104+1)&gt;EDADMAX, "",CalculosLB!B104+1 ),"")</f>
        <v/>
      </c>
      <c r="C105" s="16" t="str">
        <f t="shared" si="95"/>
        <v/>
      </c>
      <c r="D105" s="16" t="str">
        <f t="shared" si="96"/>
        <v/>
      </c>
      <c r="E105" s="18" t="str">
        <f t="shared" si="64"/>
        <v/>
      </c>
      <c r="F105" s="16" t="str">
        <f>IF($B105="","",IF($C$6=1,VLOOKUP(IF(D105&gt;MAX(TablasLB!$A$4:$A$62),MAX(TablasLB!$A$4:$A$62),D105),datosMasculinoLB,$C$12+$C$6+VLOOKUP(E105,columnaTermino,2,FALSE),FALSE),VLOOKUP(IF(D105&gt;MAX(TablasLB!$B$4:$B$62),MAX(TablasLB!$B$4:$B$62),D105),datosFemeninoLB,$C$12+$C$6+VLOOKUP(E105,columnaTermino,2,FALSE),FALSE)))</f>
        <v/>
      </c>
      <c r="G105" s="19" t="str">
        <f>IF($B105="","",IF(OR(E105=20,E105=30),IF($C$6=1,VLOOKUP(IF(D105&gt;MAX(TablasLB!$A$4:$A$62),MAX(TablasLB!$A$4:$A$62),D105),datosMasculinoLB,$C$12+$C$6+$C$10+VLOOKUP(E105,columnaTermino,2,FALSE),FALSE),VLOOKUP(IF(D105&gt;MAX(TablasLB!$B$4:$B$62),MAX(TablasLB!$B$4:$B$62),D105),datosFemeninoLB,$C$12+$C$6+$C$10+VLOOKUP(E105,columnaTermino,2,FALSE),FALSE)),F105))</f>
        <v/>
      </c>
      <c r="H105" s="16" t="str">
        <f t="shared" si="65"/>
        <v/>
      </c>
      <c r="I105" s="111" t="str">
        <f t="shared" si="66"/>
        <v/>
      </c>
      <c r="J105" s="101" t="str">
        <f t="shared" si="67"/>
        <v/>
      </c>
      <c r="K105" s="26" t="str">
        <f t="shared" si="68"/>
        <v/>
      </c>
      <c r="L105" s="26" t="str">
        <f t="shared" si="69"/>
        <v/>
      </c>
      <c r="M105" s="26" t="str">
        <f t="shared" si="70"/>
        <v/>
      </c>
      <c r="N105" s="26" t="str">
        <f t="shared" si="71"/>
        <v/>
      </c>
      <c r="O105" s="26" t="str">
        <f t="shared" si="72"/>
        <v/>
      </c>
      <c r="P105" s="26" t="e">
        <f>+IF(Datos!#REF!=Listas!$AB$2,Listas!$AC$2,Listas!$AC$3)</f>
        <v>#REF!</v>
      </c>
      <c r="Q105" s="26" t="str">
        <f t="shared" si="73"/>
        <v/>
      </c>
      <c r="R105" s="26" t="str">
        <f t="shared" si="74"/>
        <v/>
      </c>
      <c r="S105" s="102" t="str">
        <f t="shared" si="75"/>
        <v/>
      </c>
      <c r="T105" s="101" t="str">
        <f t="shared" si="76"/>
        <v/>
      </c>
      <c r="U105" s="26" t="str">
        <f t="shared" si="77"/>
        <v/>
      </c>
      <c r="V105" s="26" t="str">
        <f t="shared" si="78"/>
        <v/>
      </c>
      <c r="W105" s="26" t="str">
        <f t="shared" si="79"/>
        <v/>
      </c>
      <c r="X105" s="26" t="str">
        <f t="shared" si="80"/>
        <v/>
      </c>
      <c r="Y105" s="26" t="str">
        <f t="shared" si="81"/>
        <v/>
      </c>
      <c r="Z105" s="26" t="e">
        <f>+IF(Datos!#REF!=Listas!$AB$2,Listas!$AC$2,Listas!$AC$3)</f>
        <v>#REF!</v>
      </c>
      <c r="AA105" s="26" t="str">
        <f t="shared" si="97"/>
        <v/>
      </c>
      <c r="AB105" s="26" t="str">
        <f t="shared" si="82"/>
        <v/>
      </c>
      <c r="AC105" s="102" t="str">
        <f t="shared" si="83"/>
        <v/>
      </c>
      <c r="AD105" s="101" t="str">
        <f t="shared" si="84"/>
        <v/>
      </c>
      <c r="AE105" s="26" t="str">
        <f t="shared" si="84"/>
        <v/>
      </c>
      <c r="AF105" s="26" t="str">
        <f t="shared" si="84"/>
        <v/>
      </c>
      <c r="AG105" s="26" t="str">
        <f t="shared" si="84"/>
        <v/>
      </c>
      <c r="AH105" s="26" t="str">
        <f t="shared" si="84"/>
        <v/>
      </c>
      <c r="AI105" s="26" t="str">
        <f t="shared" si="84"/>
        <v/>
      </c>
      <c r="AJ105" s="26" t="str">
        <f t="shared" si="85"/>
        <v/>
      </c>
      <c r="AK105" s="26" t="str">
        <f t="shared" si="85"/>
        <v/>
      </c>
      <c r="AL105" s="102" t="str">
        <f t="shared" si="85"/>
        <v/>
      </c>
      <c r="AM105" s="101" t="str">
        <f t="shared" si="86"/>
        <v/>
      </c>
      <c r="AN105" s="26" t="str">
        <f t="shared" si="86"/>
        <v/>
      </c>
      <c r="AO105" s="26" t="str">
        <f t="shared" si="86"/>
        <v/>
      </c>
      <c r="AP105" s="26" t="str">
        <f t="shared" si="86"/>
        <v/>
      </c>
      <c r="AQ105" s="26" t="str">
        <f t="shared" si="86"/>
        <v/>
      </c>
      <c r="AR105" s="26" t="str">
        <f t="shared" si="86"/>
        <v/>
      </c>
      <c r="AS105" s="26" t="str">
        <f t="shared" si="87"/>
        <v/>
      </c>
      <c r="AT105" s="26" t="str">
        <f t="shared" si="87"/>
        <v/>
      </c>
      <c r="AU105" s="102" t="str">
        <f t="shared" si="87"/>
        <v/>
      </c>
      <c r="AV105" s="101" t="str">
        <f t="shared" si="88"/>
        <v/>
      </c>
      <c r="AW105" s="26" t="str">
        <f t="shared" si="88"/>
        <v/>
      </c>
      <c r="AX105" s="26" t="str">
        <f t="shared" si="88"/>
        <v/>
      </c>
      <c r="AY105" s="26" t="str">
        <f t="shared" si="88"/>
        <v/>
      </c>
      <c r="AZ105" s="26" t="str">
        <f t="shared" si="88"/>
        <v/>
      </c>
      <c r="BA105" s="15" t="str">
        <f t="shared" si="88"/>
        <v/>
      </c>
      <c r="BB105" s="15" t="str">
        <f t="shared" si="89"/>
        <v/>
      </c>
      <c r="BC105" s="15" t="str">
        <f t="shared" si="89"/>
        <v/>
      </c>
      <c r="BD105" s="15" t="str">
        <f t="shared" si="89"/>
        <v/>
      </c>
      <c r="BE105" s="99" t="str">
        <f t="shared" si="98"/>
        <v/>
      </c>
      <c r="BF105" s="16" t="str">
        <f t="shared" si="90"/>
        <v/>
      </c>
      <c r="BG105" s="16" t="str">
        <f t="shared" si="99"/>
        <v/>
      </c>
      <c r="BH105" s="16" t="str">
        <f t="shared" si="91"/>
        <v/>
      </c>
      <c r="BI105" s="16" t="str">
        <f t="shared" si="92"/>
        <v/>
      </c>
      <c r="BJ105" s="16" t="str">
        <f t="shared" si="93"/>
        <v/>
      </c>
      <c r="BK105" s="16" t="e">
        <f>+IF(Datos!#REF!=Listas!$AB$2,Listas!$AC$2,Listas!$AC$3)</f>
        <v>#REF!</v>
      </c>
      <c r="BL105" s="16" t="str">
        <f t="shared" si="100"/>
        <v/>
      </c>
      <c r="BM105" s="16" t="str">
        <f t="shared" si="94"/>
        <v/>
      </c>
      <c r="BN105" s="100" t="str">
        <f t="shared" si="101"/>
        <v/>
      </c>
    </row>
    <row r="106" spans="2:66" x14ac:dyDescent="0.25">
      <c r="B106" s="99" t="str">
        <f xml:space="preserve"> IF(C105&lt;&gt;"", IF( (C105+1)&gt;EDADMAX, "",CalculosLB!B105+1 ),"")</f>
        <v/>
      </c>
      <c r="C106" s="16" t="str">
        <f t="shared" si="95"/>
        <v/>
      </c>
      <c r="D106" s="16" t="str">
        <f t="shared" si="96"/>
        <v/>
      </c>
      <c r="E106" s="18" t="str">
        <f t="shared" si="64"/>
        <v/>
      </c>
      <c r="F106" s="16" t="str">
        <f>IF($B106="","",IF($C$6=1,VLOOKUP(IF(D106&gt;MAX(TablasLB!$A$4:$A$62),MAX(TablasLB!$A$4:$A$62),D106),datosMasculinoLB,$C$12+$C$6+VLOOKUP(E106,columnaTermino,2,FALSE),FALSE),VLOOKUP(IF(D106&gt;MAX(TablasLB!$B$4:$B$62),MAX(TablasLB!$B$4:$B$62),D106),datosFemeninoLB,$C$12+$C$6+VLOOKUP(E106,columnaTermino,2,FALSE),FALSE)))</f>
        <v/>
      </c>
      <c r="G106" s="19" t="str">
        <f>IF($B106="","",IF(OR(E106=20,E106=30),IF($C$6=1,VLOOKUP(IF(D106&gt;MAX(TablasLB!$A$4:$A$62),MAX(TablasLB!$A$4:$A$62),D106),datosMasculinoLB,$C$12+$C$6+$C$10+VLOOKUP(E106,columnaTermino,2,FALSE),FALSE),VLOOKUP(IF(D106&gt;MAX(TablasLB!$B$4:$B$62),MAX(TablasLB!$B$4:$B$62),D106),datosFemeninoLB,$C$12+$C$6+$C$10+VLOOKUP(E106,columnaTermino,2,FALSE),FALSE)),F106))</f>
        <v/>
      </c>
      <c r="H106" s="16" t="str">
        <f t="shared" si="65"/>
        <v/>
      </c>
      <c r="I106" s="111" t="str">
        <f t="shared" si="66"/>
        <v/>
      </c>
      <c r="J106" s="101" t="str">
        <f t="shared" si="67"/>
        <v/>
      </c>
      <c r="K106" s="26" t="str">
        <f t="shared" si="68"/>
        <v/>
      </c>
      <c r="L106" s="26" t="str">
        <f t="shared" si="69"/>
        <v/>
      </c>
      <c r="M106" s="26" t="str">
        <f t="shared" si="70"/>
        <v/>
      </c>
      <c r="N106" s="26" t="str">
        <f t="shared" si="71"/>
        <v/>
      </c>
      <c r="O106" s="26" t="str">
        <f t="shared" si="72"/>
        <v/>
      </c>
      <c r="P106" s="26" t="e">
        <f>+IF(Datos!#REF!=Listas!$AB$2,Listas!$AC$2,Listas!$AC$3)</f>
        <v>#REF!</v>
      </c>
      <c r="Q106" s="26" t="str">
        <f t="shared" si="73"/>
        <v/>
      </c>
      <c r="R106" s="26" t="str">
        <f t="shared" si="74"/>
        <v/>
      </c>
      <c r="S106" s="102" t="str">
        <f t="shared" si="75"/>
        <v/>
      </c>
      <c r="T106" s="101" t="str">
        <f t="shared" si="76"/>
        <v/>
      </c>
      <c r="U106" s="26" t="str">
        <f t="shared" si="77"/>
        <v/>
      </c>
      <c r="V106" s="26" t="str">
        <f t="shared" si="78"/>
        <v/>
      </c>
      <c r="W106" s="26" t="str">
        <f t="shared" si="79"/>
        <v/>
      </c>
      <c r="X106" s="26" t="str">
        <f t="shared" si="80"/>
        <v/>
      </c>
      <c r="Y106" s="26" t="str">
        <f t="shared" si="81"/>
        <v/>
      </c>
      <c r="Z106" s="26" t="e">
        <f>+IF(Datos!#REF!=Listas!$AB$2,Listas!$AC$2,Listas!$AC$3)</f>
        <v>#REF!</v>
      </c>
      <c r="AA106" s="26" t="str">
        <f t="shared" si="97"/>
        <v/>
      </c>
      <c r="AB106" s="26" t="str">
        <f t="shared" si="82"/>
        <v/>
      </c>
      <c r="AC106" s="102" t="str">
        <f t="shared" si="83"/>
        <v/>
      </c>
      <c r="AD106" s="101" t="str">
        <f t="shared" si="84"/>
        <v/>
      </c>
      <c r="AE106" s="26" t="str">
        <f t="shared" si="84"/>
        <v/>
      </c>
      <c r="AF106" s="26" t="str">
        <f t="shared" si="84"/>
        <v/>
      </c>
      <c r="AG106" s="26" t="str">
        <f t="shared" si="84"/>
        <v/>
      </c>
      <c r="AH106" s="26" t="str">
        <f t="shared" si="84"/>
        <v/>
      </c>
      <c r="AI106" s="26" t="str">
        <f t="shared" si="84"/>
        <v/>
      </c>
      <c r="AJ106" s="26" t="str">
        <f t="shared" si="85"/>
        <v/>
      </c>
      <c r="AK106" s="26" t="str">
        <f t="shared" si="85"/>
        <v/>
      </c>
      <c r="AL106" s="102" t="str">
        <f t="shared" si="85"/>
        <v/>
      </c>
      <c r="AM106" s="101" t="str">
        <f t="shared" si="86"/>
        <v/>
      </c>
      <c r="AN106" s="26" t="str">
        <f t="shared" si="86"/>
        <v/>
      </c>
      <c r="AO106" s="26" t="str">
        <f t="shared" si="86"/>
        <v/>
      </c>
      <c r="AP106" s="26" t="str">
        <f t="shared" si="86"/>
        <v/>
      </c>
      <c r="AQ106" s="26" t="str">
        <f t="shared" si="86"/>
        <v/>
      </c>
      <c r="AR106" s="26" t="str">
        <f t="shared" si="86"/>
        <v/>
      </c>
      <c r="AS106" s="26" t="str">
        <f t="shared" si="87"/>
        <v/>
      </c>
      <c r="AT106" s="26" t="str">
        <f t="shared" si="87"/>
        <v/>
      </c>
      <c r="AU106" s="102" t="str">
        <f t="shared" si="87"/>
        <v/>
      </c>
      <c r="AV106" s="101" t="str">
        <f t="shared" si="88"/>
        <v/>
      </c>
      <c r="AW106" s="26" t="str">
        <f t="shared" si="88"/>
        <v/>
      </c>
      <c r="AX106" s="26" t="str">
        <f t="shared" si="88"/>
        <v/>
      </c>
      <c r="AY106" s="26" t="str">
        <f t="shared" si="88"/>
        <v/>
      </c>
      <c r="AZ106" s="26" t="str">
        <f t="shared" si="88"/>
        <v/>
      </c>
      <c r="BA106" s="15" t="str">
        <f t="shared" si="88"/>
        <v/>
      </c>
      <c r="BB106" s="15" t="str">
        <f t="shared" si="89"/>
        <v/>
      </c>
      <c r="BC106" s="15" t="str">
        <f t="shared" si="89"/>
        <v/>
      </c>
      <c r="BD106" s="15" t="str">
        <f t="shared" si="89"/>
        <v/>
      </c>
      <c r="BE106" s="99" t="str">
        <f t="shared" si="98"/>
        <v/>
      </c>
      <c r="BF106" s="16" t="str">
        <f t="shared" si="90"/>
        <v/>
      </c>
      <c r="BG106" s="16" t="str">
        <f t="shared" si="99"/>
        <v/>
      </c>
      <c r="BH106" s="16" t="str">
        <f t="shared" si="91"/>
        <v/>
      </c>
      <c r="BI106" s="16" t="str">
        <f t="shared" si="92"/>
        <v/>
      </c>
      <c r="BJ106" s="16" t="str">
        <f t="shared" si="93"/>
        <v/>
      </c>
      <c r="BK106" s="16" t="e">
        <f>+IF(Datos!#REF!=Listas!$AB$2,Listas!$AC$2,Listas!$AC$3)</f>
        <v>#REF!</v>
      </c>
      <c r="BL106" s="16" t="str">
        <f t="shared" si="100"/>
        <v/>
      </c>
      <c r="BM106" s="16" t="str">
        <f t="shared" si="94"/>
        <v/>
      </c>
      <c r="BN106" s="100" t="str">
        <f t="shared" si="101"/>
        <v/>
      </c>
    </row>
    <row r="107" spans="2:66" x14ac:dyDescent="0.25">
      <c r="B107" s="99" t="str">
        <f xml:space="preserve"> IF(C106&lt;&gt;"", IF( (C106+1)&gt;EDADMAX, "",CalculosLB!B106+1 ),"")</f>
        <v/>
      </c>
      <c r="C107" s="16" t="str">
        <f t="shared" si="95"/>
        <v/>
      </c>
      <c r="D107" s="16" t="str">
        <f t="shared" si="96"/>
        <v/>
      </c>
      <c r="E107" s="18" t="str">
        <f t="shared" si="64"/>
        <v/>
      </c>
      <c r="F107" s="16" t="str">
        <f>IF($B107="","",IF($C$6=1,VLOOKUP(IF(D107&gt;MAX(TablasLB!$A$4:$A$62),MAX(TablasLB!$A$4:$A$62),D107),datosMasculinoLB,$C$12+$C$6+VLOOKUP(E107,columnaTermino,2,FALSE),FALSE),VLOOKUP(IF(D107&gt;MAX(TablasLB!$B$4:$B$62),MAX(TablasLB!$B$4:$B$62),D107),datosFemeninoLB,$C$12+$C$6+VLOOKUP(E107,columnaTermino,2,FALSE),FALSE)))</f>
        <v/>
      </c>
      <c r="G107" s="19" t="str">
        <f>IF($B107="","",IF(OR(E107=20,E107=30),IF($C$6=1,VLOOKUP(IF(D107&gt;MAX(TablasLB!$A$4:$A$62),MAX(TablasLB!$A$4:$A$62),D107),datosMasculinoLB,$C$12+$C$6+$C$10+VLOOKUP(E107,columnaTermino,2,FALSE),FALSE),VLOOKUP(IF(D107&gt;MAX(TablasLB!$B$4:$B$62),MAX(TablasLB!$B$4:$B$62),D107),datosFemeninoLB,$C$12+$C$6+$C$10+VLOOKUP(E107,columnaTermino,2,FALSE),FALSE)),F107))</f>
        <v/>
      </c>
      <c r="H107" s="16" t="str">
        <f t="shared" si="65"/>
        <v/>
      </c>
      <c r="I107" s="111" t="str">
        <f t="shared" si="66"/>
        <v/>
      </c>
      <c r="J107" s="101" t="str">
        <f t="shared" si="67"/>
        <v/>
      </c>
      <c r="K107" s="26" t="str">
        <f t="shared" si="68"/>
        <v/>
      </c>
      <c r="L107" s="26" t="str">
        <f t="shared" si="69"/>
        <v/>
      </c>
      <c r="M107" s="26" t="str">
        <f t="shared" si="70"/>
        <v/>
      </c>
      <c r="N107" s="26" t="str">
        <f t="shared" si="71"/>
        <v/>
      </c>
      <c r="O107" s="26" t="str">
        <f t="shared" si="72"/>
        <v/>
      </c>
      <c r="P107" s="26" t="e">
        <f>+IF(Datos!#REF!=Listas!$AB$2,Listas!$AC$2,Listas!$AC$3)</f>
        <v>#REF!</v>
      </c>
      <c r="Q107" s="26" t="str">
        <f t="shared" si="73"/>
        <v/>
      </c>
      <c r="R107" s="26" t="str">
        <f t="shared" si="74"/>
        <v/>
      </c>
      <c r="S107" s="102" t="str">
        <f t="shared" si="75"/>
        <v/>
      </c>
      <c r="T107" s="101" t="str">
        <f t="shared" si="76"/>
        <v/>
      </c>
      <c r="U107" s="26" t="str">
        <f t="shared" si="77"/>
        <v/>
      </c>
      <c r="V107" s="26" t="str">
        <f t="shared" si="78"/>
        <v/>
      </c>
      <c r="W107" s="26" t="str">
        <f t="shared" si="79"/>
        <v/>
      </c>
      <c r="X107" s="26" t="str">
        <f t="shared" si="80"/>
        <v/>
      </c>
      <c r="Y107" s="26" t="str">
        <f t="shared" si="81"/>
        <v/>
      </c>
      <c r="Z107" s="26" t="e">
        <f>+IF(Datos!#REF!=Listas!$AB$2,Listas!$AC$2,Listas!$AC$3)</f>
        <v>#REF!</v>
      </c>
      <c r="AA107" s="26" t="str">
        <f t="shared" si="97"/>
        <v/>
      </c>
      <c r="AB107" s="26" t="str">
        <f t="shared" si="82"/>
        <v/>
      </c>
      <c r="AC107" s="102" t="str">
        <f t="shared" si="83"/>
        <v/>
      </c>
      <c r="AD107" s="101" t="str">
        <f t="shared" si="84"/>
        <v/>
      </c>
      <c r="AE107" s="26" t="str">
        <f t="shared" si="84"/>
        <v/>
      </c>
      <c r="AF107" s="26" t="str">
        <f t="shared" si="84"/>
        <v/>
      </c>
      <c r="AG107" s="26" t="str">
        <f t="shared" si="84"/>
        <v/>
      </c>
      <c r="AH107" s="26" t="str">
        <f t="shared" si="84"/>
        <v/>
      </c>
      <c r="AI107" s="26" t="str">
        <f t="shared" si="84"/>
        <v/>
      </c>
      <c r="AJ107" s="26" t="str">
        <f t="shared" si="85"/>
        <v/>
      </c>
      <c r="AK107" s="26" t="str">
        <f t="shared" si="85"/>
        <v/>
      </c>
      <c r="AL107" s="102" t="str">
        <f t="shared" si="85"/>
        <v/>
      </c>
      <c r="AM107" s="101" t="str">
        <f t="shared" si="86"/>
        <v/>
      </c>
      <c r="AN107" s="26" t="str">
        <f t="shared" si="86"/>
        <v/>
      </c>
      <c r="AO107" s="26" t="str">
        <f t="shared" si="86"/>
        <v/>
      </c>
      <c r="AP107" s="26" t="str">
        <f t="shared" si="86"/>
        <v/>
      </c>
      <c r="AQ107" s="26" t="str">
        <f t="shared" si="86"/>
        <v/>
      </c>
      <c r="AR107" s="26" t="str">
        <f t="shared" si="86"/>
        <v/>
      </c>
      <c r="AS107" s="26" t="str">
        <f t="shared" si="87"/>
        <v/>
      </c>
      <c r="AT107" s="26" t="str">
        <f t="shared" si="87"/>
        <v/>
      </c>
      <c r="AU107" s="102" t="str">
        <f t="shared" si="87"/>
        <v/>
      </c>
      <c r="AV107" s="101" t="str">
        <f t="shared" si="88"/>
        <v/>
      </c>
      <c r="AW107" s="26" t="str">
        <f t="shared" si="88"/>
        <v/>
      </c>
      <c r="AX107" s="26" t="str">
        <f t="shared" si="88"/>
        <v/>
      </c>
      <c r="AY107" s="26" t="str">
        <f t="shared" si="88"/>
        <v/>
      </c>
      <c r="AZ107" s="26" t="str">
        <f t="shared" si="88"/>
        <v/>
      </c>
      <c r="BA107" s="15" t="str">
        <f t="shared" si="88"/>
        <v/>
      </c>
      <c r="BB107" s="15" t="str">
        <f t="shared" si="89"/>
        <v/>
      </c>
      <c r="BC107" s="15" t="str">
        <f t="shared" si="89"/>
        <v/>
      </c>
      <c r="BD107" s="15" t="str">
        <f t="shared" si="89"/>
        <v/>
      </c>
      <c r="BE107" s="99" t="str">
        <f t="shared" si="98"/>
        <v/>
      </c>
      <c r="BF107" s="16" t="str">
        <f t="shared" si="90"/>
        <v/>
      </c>
      <c r="BG107" s="16" t="str">
        <f t="shared" si="99"/>
        <v/>
      </c>
      <c r="BH107" s="16" t="str">
        <f t="shared" si="91"/>
        <v/>
      </c>
      <c r="BI107" s="16" t="str">
        <f t="shared" si="92"/>
        <v/>
      </c>
      <c r="BJ107" s="16" t="str">
        <f t="shared" si="93"/>
        <v/>
      </c>
      <c r="BK107" s="16" t="e">
        <f>+IF(Datos!#REF!=Listas!$AB$2,Listas!$AC$2,Listas!$AC$3)</f>
        <v>#REF!</v>
      </c>
      <c r="BL107" s="16" t="str">
        <f t="shared" si="100"/>
        <v/>
      </c>
      <c r="BM107" s="16" t="str">
        <f t="shared" si="94"/>
        <v/>
      </c>
      <c r="BN107" s="100" t="str">
        <f t="shared" si="101"/>
        <v/>
      </c>
    </row>
    <row r="108" spans="2:66" x14ac:dyDescent="0.25">
      <c r="B108" s="99" t="str">
        <f xml:space="preserve"> IF(C107&lt;&gt;"", IF( (C107+1)&gt;EDADMAX, "",CalculosLB!B107+1 ),"")</f>
        <v/>
      </c>
      <c r="C108" s="16" t="str">
        <f t="shared" si="95"/>
        <v/>
      </c>
      <c r="D108" s="16" t="str">
        <f t="shared" si="96"/>
        <v/>
      </c>
      <c r="E108" s="18" t="str">
        <f t="shared" si="64"/>
        <v/>
      </c>
      <c r="F108" s="16" t="str">
        <f>IF($B108="","",IF($C$6=1,VLOOKUP(IF(D108&gt;MAX(TablasLB!$A$4:$A$62),MAX(TablasLB!$A$4:$A$62),D108),datosMasculinoLB,$C$12+$C$6+VLOOKUP(E108,columnaTermino,2,FALSE),FALSE),VLOOKUP(IF(D108&gt;MAX(TablasLB!$B$4:$B$62),MAX(TablasLB!$B$4:$B$62),D108),datosFemeninoLB,$C$12+$C$6+VLOOKUP(E108,columnaTermino,2,FALSE),FALSE)))</f>
        <v/>
      </c>
      <c r="G108" s="19" t="str">
        <f>IF($B108="","",IF(OR(E108=20,E108=30),IF($C$6=1,VLOOKUP(IF(D108&gt;MAX(TablasLB!$A$4:$A$62),MAX(TablasLB!$A$4:$A$62),D108),datosMasculinoLB,$C$12+$C$6+$C$10+VLOOKUP(E108,columnaTermino,2,FALSE),FALSE),VLOOKUP(IF(D108&gt;MAX(TablasLB!$B$4:$B$62),MAX(TablasLB!$B$4:$B$62),D108),datosFemeninoLB,$C$12+$C$6+$C$10+VLOOKUP(E108,columnaTermino,2,FALSE),FALSE)),F108))</f>
        <v/>
      </c>
      <c r="H108" s="16" t="str">
        <f t="shared" si="65"/>
        <v/>
      </c>
      <c r="I108" s="111" t="str">
        <f t="shared" si="66"/>
        <v/>
      </c>
      <c r="J108" s="101" t="str">
        <f t="shared" si="67"/>
        <v/>
      </c>
      <c r="K108" s="26" t="str">
        <f t="shared" si="68"/>
        <v/>
      </c>
      <c r="L108" s="26" t="str">
        <f t="shared" si="69"/>
        <v/>
      </c>
      <c r="M108" s="26" t="str">
        <f t="shared" si="70"/>
        <v/>
      </c>
      <c r="N108" s="26" t="str">
        <f t="shared" si="71"/>
        <v/>
      </c>
      <c r="O108" s="26" t="str">
        <f t="shared" si="72"/>
        <v/>
      </c>
      <c r="P108" s="26" t="e">
        <f>+IF(Datos!#REF!=Listas!$AB$2,Listas!$AC$2,Listas!$AC$3)</f>
        <v>#REF!</v>
      </c>
      <c r="Q108" s="26" t="str">
        <f t="shared" si="73"/>
        <v/>
      </c>
      <c r="R108" s="26" t="str">
        <f t="shared" si="74"/>
        <v/>
      </c>
      <c r="S108" s="102" t="str">
        <f t="shared" si="75"/>
        <v/>
      </c>
      <c r="T108" s="101" t="str">
        <f t="shared" si="76"/>
        <v/>
      </c>
      <c r="U108" s="26" t="str">
        <f t="shared" si="77"/>
        <v/>
      </c>
      <c r="V108" s="26" t="str">
        <f t="shared" si="78"/>
        <v/>
      </c>
      <c r="W108" s="26" t="str">
        <f t="shared" si="79"/>
        <v/>
      </c>
      <c r="X108" s="26" t="str">
        <f t="shared" si="80"/>
        <v/>
      </c>
      <c r="Y108" s="26" t="str">
        <f t="shared" si="81"/>
        <v/>
      </c>
      <c r="Z108" s="26" t="e">
        <f>+IF(Datos!#REF!=Listas!$AB$2,Listas!$AC$2,Listas!$AC$3)</f>
        <v>#REF!</v>
      </c>
      <c r="AA108" s="26" t="str">
        <f t="shared" si="97"/>
        <v/>
      </c>
      <c r="AB108" s="26" t="str">
        <f t="shared" si="82"/>
        <v/>
      </c>
      <c r="AC108" s="102" t="str">
        <f t="shared" si="83"/>
        <v/>
      </c>
      <c r="AD108" s="101" t="str">
        <f t="shared" si="84"/>
        <v/>
      </c>
      <c r="AE108" s="26" t="str">
        <f t="shared" si="84"/>
        <v/>
      </c>
      <c r="AF108" s="26" t="str">
        <f t="shared" si="84"/>
        <v/>
      </c>
      <c r="AG108" s="26" t="str">
        <f t="shared" si="84"/>
        <v/>
      </c>
      <c r="AH108" s="26" t="str">
        <f t="shared" si="84"/>
        <v/>
      </c>
      <c r="AI108" s="26" t="str">
        <f t="shared" si="84"/>
        <v/>
      </c>
      <c r="AJ108" s="26" t="str">
        <f t="shared" si="85"/>
        <v/>
      </c>
      <c r="AK108" s="26" t="str">
        <f t="shared" si="85"/>
        <v/>
      </c>
      <c r="AL108" s="102" t="str">
        <f t="shared" si="85"/>
        <v/>
      </c>
      <c r="AM108" s="101" t="str">
        <f t="shared" si="86"/>
        <v/>
      </c>
      <c r="AN108" s="26" t="str">
        <f t="shared" si="86"/>
        <v/>
      </c>
      <c r="AO108" s="26" t="str">
        <f t="shared" si="86"/>
        <v/>
      </c>
      <c r="AP108" s="26" t="str">
        <f t="shared" si="86"/>
        <v/>
      </c>
      <c r="AQ108" s="26" t="str">
        <f t="shared" si="86"/>
        <v/>
      </c>
      <c r="AR108" s="26" t="str">
        <f t="shared" si="86"/>
        <v/>
      </c>
      <c r="AS108" s="26" t="str">
        <f t="shared" si="87"/>
        <v/>
      </c>
      <c r="AT108" s="26" t="str">
        <f t="shared" si="87"/>
        <v/>
      </c>
      <c r="AU108" s="102" t="str">
        <f t="shared" si="87"/>
        <v/>
      </c>
      <c r="AV108" s="101" t="str">
        <f t="shared" si="88"/>
        <v/>
      </c>
      <c r="AW108" s="26" t="str">
        <f t="shared" si="88"/>
        <v/>
      </c>
      <c r="AX108" s="26" t="str">
        <f t="shared" si="88"/>
        <v/>
      </c>
      <c r="AY108" s="26" t="str">
        <f t="shared" si="88"/>
        <v/>
      </c>
      <c r="AZ108" s="26" t="str">
        <f t="shared" si="88"/>
        <v/>
      </c>
      <c r="BA108" s="15" t="str">
        <f t="shared" si="88"/>
        <v/>
      </c>
      <c r="BB108" s="15" t="str">
        <f t="shared" si="89"/>
        <v/>
      </c>
      <c r="BC108" s="15" t="str">
        <f t="shared" si="89"/>
        <v/>
      </c>
      <c r="BD108" s="15" t="str">
        <f t="shared" si="89"/>
        <v/>
      </c>
      <c r="BE108" s="99" t="str">
        <f t="shared" si="98"/>
        <v/>
      </c>
      <c r="BF108" s="16" t="str">
        <f t="shared" si="90"/>
        <v/>
      </c>
      <c r="BG108" s="16" t="str">
        <f t="shared" si="99"/>
        <v/>
      </c>
      <c r="BH108" s="16" t="str">
        <f t="shared" si="91"/>
        <v/>
      </c>
      <c r="BI108" s="16" t="str">
        <f t="shared" si="92"/>
        <v/>
      </c>
      <c r="BJ108" s="16" t="str">
        <f t="shared" si="93"/>
        <v/>
      </c>
      <c r="BK108" s="16" t="e">
        <f>+IF(Datos!#REF!=Listas!$AB$2,Listas!$AC$2,Listas!$AC$3)</f>
        <v>#REF!</v>
      </c>
      <c r="BL108" s="16" t="str">
        <f t="shared" si="100"/>
        <v/>
      </c>
      <c r="BM108" s="16" t="str">
        <f t="shared" si="94"/>
        <v/>
      </c>
      <c r="BN108" s="100" t="str">
        <f t="shared" si="101"/>
        <v/>
      </c>
    </row>
    <row r="109" spans="2:66" x14ac:dyDescent="0.25">
      <c r="B109" s="99" t="str">
        <f xml:space="preserve"> IF(C108&lt;&gt;"", IF( (C108+1)&gt;EDADMAX, "",CalculosLB!B108+1 ),"")</f>
        <v/>
      </c>
      <c r="C109" s="16" t="str">
        <f t="shared" si="95"/>
        <v/>
      </c>
      <c r="D109" s="16" t="str">
        <f t="shared" si="96"/>
        <v/>
      </c>
      <c r="E109" s="18" t="str">
        <f t="shared" si="64"/>
        <v/>
      </c>
      <c r="F109" s="16" t="str">
        <f>IF($B109="","",IF($C$6=1,VLOOKUP(IF(D109&gt;MAX(TablasLB!$A$4:$A$62),MAX(TablasLB!$A$4:$A$62),D109),datosMasculinoLB,$C$12+$C$6+VLOOKUP(E109,columnaTermino,2,FALSE),FALSE),VLOOKUP(IF(D109&gt;MAX(TablasLB!$B$4:$B$62),MAX(TablasLB!$B$4:$B$62),D109),datosFemeninoLB,$C$12+$C$6+VLOOKUP(E109,columnaTermino,2,FALSE),FALSE)))</f>
        <v/>
      </c>
      <c r="G109" s="19" t="str">
        <f>IF($B109="","",IF(OR(E109=20,E109=30),IF($C$6=1,VLOOKUP(IF(D109&gt;MAX(TablasLB!$A$4:$A$62),MAX(TablasLB!$A$4:$A$62),D109),datosMasculinoLB,$C$12+$C$6+$C$10+VLOOKUP(E109,columnaTermino,2,FALSE),FALSE),VLOOKUP(IF(D109&gt;MAX(TablasLB!$B$4:$B$62),MAX(TablasLB!$B$4:$B$62),D109),datosFemeninoLB,$C$12+$C$6+$C$10+VLOOKUP(E109,columnaTermino,2,FALSE),FALSE)),F109))</f>
        <v/>
      </c>
      <c r="H109" s="16" t="str">
        <f t="shared" si="65"/>
        <v/>
      </c>
      <c r="I109" s="111" t="str">
        <f t="shared" si="66"/>
        <v/>
      </c>
      <c r="J109" s="101" t="str">
        <f t="shared" si="67"/>
        <v/>
      </c>
      <c r="K109" s="26" t="str">
        <f t="shared" si="68"/>
        <v/>
      </c>
      <c r="L109" s="26" t="str">
        <f t="shared" si="69"/>
        <v/>
      </c>
      <c r="M109" s="26" t="str">
        <f t="shared" si="70"/>
        <v/>
      </c>
      <c r="N109" s="26" t="str">
        <f t="shared" si="71"/>
        <v/>
      </c>
      <c r="O109" s="26" t="str">
        <f t="shared" si="72"/>
        <v/>
      </c>
      <c r="P109" s="26" t="e">
        <f>+IF(Datos!#REF!=Listas!$AB$2,Listas!$AC$2,Listas!$AC$3)</f>
        <v>#REF!</v>
      </c>
      <c r="Q109" s="26" t="str">
        <f t="shared" si="73"/>
        <v/>
      </c>
      <c r="R109" s="26" t="str">
        <f t="shared" si="74"/>
        <v/>
      </c>
      <c r="S109" s="102" t="str">
        <f t="shared" si="75"/>
        <v/>
      </c>
      <c r="T109" s="101" t="str">
        <f t="shared" si="76"/>
        <v/>
      </c>
      <c r="U109" s="26" t="str">
        <f t="shared" si="77"/>
        <v/>
      </c>
      <c r="V109" s="26" t="str">
        <f t="shared" si="78"/>
        <v/>
      </c>
      <c r="W109" s="26" t="str">
        <f t="shared" si="79"/>
        <v/>
      </c>
      <c r="X109" s="26" t="str">
        <f t="shared" si="80"/>
        <v/>
      </c>
      <c r="Y109" s="26" t="str">
        <f t="shared" si="81"/>
        <v/>
      </c>
      <c r="Z109" s="26" t="e">
        <f>+IF(Datos!#REF!=Listas!$AB$2,Listas!$AC$2,Listas!$AC$3)</f>
        <v>#REF!</v>
      </c>
      <c r="AA109" s="26" t="str">
        <f t="shared" si="97"/>
        <v/>
      </c>
      <c r="AB109" s="26" t="str">
        <f t="shared" si="82"/>
        <v/>
      </c>
      <c r="AC109" s="102" t="str">
        <f t="shared" si="83"/>
        <v/>
      </c>
      <c r="AD109" s="101" t="str">
        <f t="shared" si="84"/>
        <v/>
      </c>
      <c r="AE109" s="26" t="str">
        <f t="shared" si="84"/>
        <v/>
      </c>
      <c r="AF109" s="26" t="str">
        <f t="shared" si="84"/>
        <v/>
      </c>
      <c r="AG109" s="26" t="str">
        <f t="shared" si="84"/>
        <v/>
      </c>
      <c r="AH109" s="26" t="str">
        <f t="shared" si="84"/>
        <v/>
      </c>
      <c r="AI109" s="26" t="str">
        <f t="shared" si="84"/>
        <v/>
      </c>
      <c r="AJ109" s="26" t="str">
        <f t="shared" si="85"/>
        <v/>
      </c>
      <c r="AK109" s="26" t="str">
        <f t="shared" si="85"/>
        <v/>
      </c>
      <c r="AL109" s="102" t="str">
        <f t="shared" si="85"/>
        <v/>
      </c>
      <c r="AM109" s="101" t="str">
        <f t="shared" si="86"/>
        <v/>
      </c>
      <c r="AN109" s="26" t="str">
        <f t="shared" si="86"/>
        <v/>
      </c>
      <c r="AO109" s="26" t="str">
        <f t="shared" si="86"/>
        <v/>
      </c>
      <c r="AP109" s="26" t="str">
        <f t="shared" si="86"/>
        <v/>
      </c>
      <c r="AQ109" s="26" t="str">
        <f t="shared" si="86"/>
        <v/>
      </c>
      <c r="AR109" s="26" t="str">
        <f t="shared" si="86"/>
        <v/>
      </c>
      <c r="AS109" s="26" t="str">
        <f t="shared" si="87"/>
        <v/>
      </c>
      <c r="AT109" s="26" t="str">
        <f t="shared" si="87"/>
        <v/>
      </c>
      <c r="AU109" s="102" t="str">
        <f t="shared" si="87"/>
        <v/>
      </c>
      <c r="AV109" s="101" t="str">
        <f t="shared" si="88"/>
        <v/>
      </c>
      <c r="AW109" s="26" t="str">
        <f t="shared" si="88"/>
        <v/>
      </c>
      <c r="AX109" s="26" t="str">
        <f t="shared" si="88"/>
        <v/>
      </c>
      <c r="AY109" s="26" t="str">
        <f t="shared" si="88"/>
        <v/>
      </c>
      <c r="AZ109" s="26" t="str">
        <f t="shared" si="88"/>
        <v/>
      </c>
      <c r="BA109" s="15" t="str">
        <f t="shared" si="88"/>
        <v/>
      </c>
      <c r="BB109" s="15" t="str">
        <f t="shared" si="89"/>
        <v/>
      </c>
      <c r="BC109" s="15" t="str">
        <f t="shared" si="89"/>
        <v/>
      </c>
      <c r="BD109" s="15" t="str">
        <f t="shared" si="89"/>
        <v/>
      </c>
      <c r="BE109" s="99" t="str">
        <f t="shared" si="98"/>
        <v/>
      </c>
      <c r="BF109" s="16" t="str">
        <f t="shared" si="90"/>
        <v/>
      </c>
      <c r="BG109" s="16" t="str">
        <f t="shared" si="99"/>
        <v/>
      </c>
      <c r="BH109" s="16" t="str">
        <f t="shared" si="91"/>
        <v/>
      </c>
      <c r="BI109" s="16" t="str">
        <f t="shared" si="92"/>
        <v/>
      </c>
      <c r="BJ109" s="16" t="str">
        <f t="shared" si="93"/>
        <v/>
      </c>
      <c r="BK109" s="16" t="e">
        <f>+IF(Datos!#REF!=Listas!$AB$2,Listas!$AC$2,Listas!$AC$3)</f>
        <v>#REF!</v>
      </c>
      <c r="BL109" s="16" t="str">
        <f t="shared" si="100"/>
        <v/>
      </c>
      <c r="BM109" s="16" t="str">
        <f t="shared" si="94"/>
        <v/>
      </c>
      <c r="BN109" s="100" t="str">
        <f t="shared" si="101"/>
        <v/>
      </c>
    </row>
    <row r="110" spans="2:66" x14ac:dyDescent="0.25">
      <c r="B110" s="99" t="str">
        <f xml:space="preserve"> IF(C109&lt;&gt;"", IF( (C109+1)&gt;EDADMAX, "",CalculosLB!B109+1 ),"")</f>
        <v/>
      </c>
      <c r="C110" s="16" t="str">
        <f t="shared" si="95"/>
        <v/>
      </c>
      <c r="D110" s="16" t="str">
        <f t="shared" si="96"/>
        <v/>
      </c>
      <c r="E110" s="18" t="str">
        <f t="shared" si="64"/>
        <v/>
      </c>
      <c r="F110" s="16" t="str">
        <f>IF($B110="","",IF($C$6=1,VLOOKUP(IF(D110&gt;MAX(TablasLB!$A$4:$A$62),MAX(TablasLB!$A$4:$A$62),D110),datosMasculinoLB,$C$12+$C$6+VLOOKUP(E110,columnaTermino,2,FALSE),FALSE),VLOOKUP(IF(D110&gt;MAX(TablasLB!$B$4:$B$62),MAX(TablasLB!$B$4:$B$62),D110),datosFemeninoLB,$C$12+$C$6+VLOOKUP(E110,columnaTermino,2,FALSE),FALSE)))</f>
        <v/>
      </c>
      <c r="G110" s="19" t="str">
        <f>IF($B110="","",IF(OR(E110=20,E110=30),IF($C$6=1,VLOOKUP(IF(D110&gt;MAX(TablasLB!$A$4:$A$62),MAX(TablasLB!$A$4:$A$62),D110),datosMasculinoLB,$C$12+$C$6+$C$10+VLOOKUP(E110,columnaTermino,2,FALSE),FALSE),VLOOKUP(IF(D110&gt;MAX(TablasLB!$B$4:$B$62),MAX(TablasLB!$B$4:$B$62),D110),datosFemeninoLB,$C$12+$C$6+$C$10+VLOOKUP(E110,columnaTermino,2,FALSE),FALSE)),F110))</f>
        <v/>
      </c>
      <c r="H110" s="16" t="str">
        <f t="shared" si="65"/>
        <v/>
      </c>
      <c r="I110" s="111" t="str">
        <f t="shared" si="66"/>
        <v/>
      </c>
      <c r="J110" s="101" t="str">
        <f t="shared" si="67"/>
        <v/>
      </c>
      <c r="K110" s="26" t="str">
        <f t="shared" si="68"/>
        <v/>
      </c>
      <c r="L110" s="26" t="str">
        <f t="shared" si="69"/>
        <v/>
      </c>
      <c r="M110" s="26" t="str">
        <f t="shared" si="70"/>
        <v/>
      </c>
      <c r="N110" s="26" t="str">
        <f t="shared" si="71"/>
        <v/>
      </c>
      <c r="O110" s="26" t="str">
        <f t="shared" si="72"/>
        <v/>
      </c>
      <c r="P110" s="26" t="e">
        <f>+IF(Datos!#REF!=Listas!$AB$2,Listas!$AC$2,Listas!$AC$3)</f>
        <v>#REF!</v>
      </c>
      <c r="Q110" s="26" t="str">
        <f t="shared" si="73"/>
        <v/>
      </c>
      <c r="R110" s="26" t="str">
        <f t="shared" si="74"/>
        <v/>
      </c>
      <c r="S110" s="102" t="str">
        <f t="shared" si="75"/>
        <v/>
      </c>
      <c r="T110" s="101" t="str">
        <f t="shared" si="76"/>
        <v/>
      </c>
      <c r="U110" s="26" t="str">
        <f t="shared" si="77"/>
        <v/>
      </c>
      <c r="V110" s="26" t="str">
        <f t="shared" si="78"/>
        <v/>
      </c>
      <c r="W110" s="26" t="str">
        <f t="shared" si="79"/>
        <v/>
      </c>
      <c r="X110" s="26" t="str">
        <f t="shared" si="80"/>
        <v/>
      </c>
      <c r="Y110" s="26" t="str">
        <f t="shared" si="81"/>
        <v/>
      </c>
      <c r="Z110" s="26" t="e">
        <f>+IF(Datos!#REF!=Listas!$AB$2,Listas!$AC$2,Listas!$AC$3)</f>
        <v>#REF!</v>
      </c>
      <c r="AA110" s="26" t="str">
        <f t="shared" si="97"/>
        <v/>
      </c>
      <c r="AB110" s="26" t="str">
        <f t="shared" si="82"/>
        <v/>
      </c>
      <c r="AC110" s="102" t="str">
        <f t="shared" si="83"/>
        <v/>
      </c>
      <c r="AD110" s="101" t="str">
        <f t="shared" si="84"/>
        <v/>
      </c>
      <c r="AE110" s="26" t="str">
        <f t="shared" si="84"/>
        <v/>
      </c>
      <c r="AF110" s="26" t="str">
        <f t="shared" si="84"/>
        <v/>
      </c>
      <c r="AG110" s="26" t="str">
        <f t="shared" si="84"/>
        <v/>
      </c>
      <c r="AH110" s="26" t="str">
        <f t="shared" si="84"/>
        <v/>
      </c>
      <c r="AI110" s="26" t="str">
        <f t="shared" si="84"/>
        <v/>
      </c>
      <c r="AJ110" s="26" t="str">
        <f t="shared" si="85"/>
        <v/>
      </c>
      <c r="AK110" s="26" t="str">
        <f t="shared" si="85"/>
        <v/>
      </c>
      <c r="AL110" s="102" t="str">
        <f t="shared" si="85"/>
        <v/>
      </c>
      <c r="AM110" s="101" t="str">
        <f t="shared" si="86"/>
        <v/>
      </c>
      <c r="AN110" s="26" t="str">
        <f t="shared" si="86"/>
        <v/>
      </c>
      <c r="AO110" s="26" t="str">
        <f t="shared" si="86"/>
        <v/>
      </c>
      <c r="AP110" s="26" t="str">
        <f t="shared" si="86"/>
        <v/>
      </c>
      <c r="AQ110" s="26" t="str">
        <f t="shared" si="86"/>
        <v/>
      </c>
      <c r="AR110" s="26" t="str">
        <f t="shared" si="86"/>
        <v/>
      </c>
      <c r="AS110" s="26" t="str">
        <f t="shared" si="87"/>
        <v/>
      </c>
      <c r="AT110" s="26" t="str">
        <f t="shared" si="87"/>
        <v/>
      </c>
      <c r="AU110" s="102" t="str">
        <f t="shared" si="87"/>
        <v/>
      </c>
      <c r="AV110" s="101" t="str">
        <f t="shared" si="88"/>
        <v/>
      </c>
      <c r="AW110" s="26" t="str">
        <f t="shared" si="88"/>
        <v/>
      </c>
      <c r="AX110" s="26" t="str">
        <f t="shared" si="88"/>
        <v/>
      </c>
      <c r="AY110" s="26" t="str">
        <f t="shared" si="88"/>
        <v/>
      </c>
      <c r="AZ110" s="26" t="str">
        <f t="shared" si="88"/>
        <v/>
      </c>
      <c r="BA110" s="15" t="str">
        <f t="shared" si="88"/>
        <v/>
      </c>
      <c r="BB110" s="15" t="str">
        <f t="shared" si="89"/>
        <v/>
      </c>
      <c r="BC110" s="15" t="str">
        <f t="shared" si="89"/>
        <v/>
      </c>
      <c r="BD110" s="15" t="str">
        <f t="shared" si="89"/>
        <v/>
      </c>
      <c r="BE110" s="99" t="str">
        <f t="shared" si="98"/>
        <v/>
      </c>
      <c r="BF110" s="16" t="str">
        <f t="shared" si="90"/>
        <v/>
      </c>
      <c r="BG110" s="16" t="str">
        <f t="shared" si="99"/>
        <v/>
      </c>
      <c r="BH110" s="16" t="str">
        <f t="shared" si="91"/>
        <v/>
      </c>
      <c r="BI110" s="16" t="str">
        <f t="shared" si="92"/>
        <v/>
      </c>
      <c r="BJ110" s="16" t="str">
        <f t="shared" si="93"/>
        <v/>
      </c>
      <c r="BK110" s="16" t="e">
        <f>+IF(Datos!#REF!=Listas!$AB$2,Listas!$AC$2,Listas!$AC$3)</f>
        <v>#REF!</v>
      </c>
      <c r="BL110" s="16" t="str">
        <f t="shared" si="100"/>
        <v/>
      </c>
      <c r="BM110" s="16" t="str">
        <f t="shared" si="94"/>
        <v/>
      </c>
      <c r="BN110" s="100" t="str">
        <f t="shared" si="101"/>
        <v/>
      </c>
    </row>
    <row r="111" spans="2:66" x14ac:dyDescent="0.25">
      <c r="B111" s="99" t="str">
        <f xml:space="preserve"> IF(C110&lt;&gt;"", IF( (C110+1)&gt;EDADMAX, "",CalculosLB!B110+1 ),"")</f>
        <v/>
      </c>
      <c r="C111" s="16" t="str">
        <f t="shared" si="95"/>
        <v/>
      </c>
      <c r="D111" s="16" t="str">
        <f t="shared" si="96"/>
        <v/>
      </c>
      <c r="E111" s="18" t="str">
        <f t="shared" si="64"/>
        <v/>
      </c>
      <c r="F111" s="16" t="str">
        <f>IF($B111="","",IF($C$6=1,VLOOKUP(IF(D111&gt;MAX(TablasLB!$A$4:$A$62),MAX(TablasLB!$A$4:$A$62),D111),datosMasculinoLB,$C$12+$C$6+VLOOKUP(E111,columnaTermino,2,FALSE),FALSE),VLOOKUP(IF(D111&gt;MAX(TablasLB!$B$4:$B$62),MAX(TablasLB!$B$4:$B$62),D111),datosFemeninoLB,$C$12+$C$6+VLOOKUP(E111,columnaTermino,2,FALSE),FALSE)))</f>
        <v/>
      </c>
      <c r="G111" s="19" t="str">
        <f>IF($B111="","",IF(OR(E111=20,E111=30),IF($C$6=1,VLOOKUP(IF(D111&gt;MAX(TablasLB!$A$4:$A$62),MAX(TablasLB!$A$4:$A$62),D111),datosMasculinoLB,$C$12+$C$6+$C$10+VLOOKUP(E111,columnaTermino,2,FALSE),FALSE),VLOOKUP(IF(D111&gt;MAX(TablasLB!$B$4:$B$62),MAX(TablasLB!$B$4:$B$62),D111),datosFemeninoLB,$C$12+$C$6+$C$10+VLOOKUP(E111,columnaTermino,2,FALSE),FALSE)),F111))</f>
        <v/>
      </c>
      <c r="H111" s="16" t="str">
        <f t="shared" si="65"/>
        <v/>
      </c>
      <c r="I111" s="111" t="str">
        <f t="shared" si="66"/>
        <v/>
      </c>
      <c r="J111" s="101" t="str">
        <f t="shared" si="67"/>
        <v/>
      </c>
      <c r="K111" s="26" t="str">
        <f t="shared" si="68"/>
        <v/>
      </c>
      <c r="L111" s="26" t="str">
        <f t="shared" si="69"/>
        <v/>
      </c>
      <c r="M111" s="26" t="str">
        <f t="shared" si="70"/>
        <v/>
      </c>
      <c r="N111" s="26" t="str">
        <f t="shared" si="71"/>
        <v/>
      </c>
      <c r="O111" s="26" t="str">
        <f t="shared" si="72"/>
        <v/>
      </c>
      <c r="P111" s="26" t="e">
        <f>+IF(Datos!#REF!=Listas!$AB$2,Listas!$AC$2,Listas!$AC$3)</f>
        <v>#REF!</v>
      </c>
      <c r="Q111" s="26" t="str">
        <f t="shared" si="73"/>
        <v/>
      </c>
      <c r="R111" s="26" t="str">
        <f t="shared" si="74"/>
        <v/>
      </c>
      <c r="S111" s="102" t="str">
        <f t="shared" si="75"/>
        <v/>
      </c>
      <c r="T111" s="101" t="str">
        <f t="shared" si="76"/>
        <v/>
      </c>
      <c r="U111" s="26" t="str">
        <f t="shared" si="77"/>
        <v/>
      </c>
      <c r="V111" s="26" t="str">
        <f t="shared" si="78"/>
        <v/>
      </c>
      <c r="W111" s="26" t="str">
        <f t="shared" si="79"/>
        <v/>
      </c>
      <c r="X111" s="26" t="str">
        <f t="shared" si="80"/>
        <v/>
      </c>
      <c r="Y111" s="26" t="str">
        <f t="shared" si="81"/>
        <v/>
      </c>
      <c r="Z111" s="26" t="e">
        <f>+IF(Datos!#REF!=Listas!$AB$2,Listas!$AC$2,Listas!$AC$3)</f>
        <v>#REF!</v>
      </c>
      <c r="AA111" s="26" t="str">
        <f t="shared" si="97"/>
        <v/>
      </c>
      <c r="AB111" s="26" t="str">
        <f t="shared" si="82"/>
        <v/>
      </c>
      <c r="AC111" s="102" t="str">
        <f t="shared" si="83"/>
        <v/>
      </c>
      <c r="AD111" s="101" t="str">
        <f t="shared" si="84"/>
        <v/>
      </c>
      <c r="AE111" s="26" t="str">
        <f t="shared" si="84"/>
        <v/>
      </c>
      <c r="AF111" s="26" t="str">
        <f t="shared" si="84"/>
        <v/>
      </c>
      <c r="AG111" s="26" t="str">
        <f t="shared" si="84"/>
        <v/>
      </c>
      <c r="AH111" s="26" t="str">
        <f t="shared" si="84"/>
        <v/>
      </c>
      <c r="AI111" s="26" t="str">
        <f t="shared" si="84"/>
        <v/>
      </c>
      <c r="AJ111" s="26" t="str">
        <f t="shared" si="85"/>
        <v/>
      </c>
      <c r="AK111" s="26" t="str">
        <f t="shared" si="85"/>
        <v/>
      </c>
      <c r="AL111" s="102" t="str">
        <f t="shared" si="85"/>
        <v/>
      </c>
      <c r="AM111" s="101" t="str">
        <f t="shared" si="86"/>
        <v/>
      </c>
      <c r="AN111" s="26" t="str">
        <f t="shared" si="86"/>
        <v/>
      </c>
      <c r="AO111" s="26" t="str">
        <f t="shared" si="86"/>
        <v/>
      </c>
      <c r="AP111" s="26" t="str">
        <f t="shared" si="86"/>
        <v/>
      </c>
      <c r="AQ111" s="26" t="str">
        <f t="shared" si="86"/>
        <v/>
      </c>
      <c r="AR111" s="26" t="str">
        <f t="shared" si="86"/>
        <v/>
      </c>
      <c r="AS111" s="26" t="str">
        <f t="shared" si="87"/>
        <v/>
      </c>
      <c r="AT111" s="26" t="str">
        <f t="shared" si="87"/>
        <v/>
      </c>
      <c r="AU111" s="102" t="str">
        <f t="shared" si="87"/>
        <v/>
      </c>
      <c r="AV111" s="101" t="str">
        <f t="shared" si="88"/>
        <v/>
      </c>
      <c r="AW111" s="26" t="str">
        <f t="shared" si="88"/>
        <v/>
      </c>
      <c r="AX111" s="26" t="str">
        <f t="shared" si="88"/>
        <v/>
      </c>
      <c r="AY111" s="26" t="str">
        <f t="shared" si="88"/>
        <v/>
      </c>
      <c r="AZ111" s="26" t="str">
        <f t="shared" si="88"/>
        <v/>
      </c>
      <c r="BA111" s="15" t="str">
        <f t="shared" si="88"/>
        <v/>
      </c>
      <c r="BB111" s="15" t="str">
        <f t="shared" si="89"/>
        <v/>
      </c>
      <c r="BC111" s="15" t="str">
        <f t="shared" si="89"/>
        <v/>
      </c>
      <c r="BD111" s="15" t="str">
        <f t="shared" si="89"/>
        <v/>
      </c>
      <c r="BE111" s="99" t="str">
        <f t="shared" si="98"/>
        <v/>
      </c>
      <c r="BF111" s="16" t="str">
        <f t="shared" si="90"/>
        <v/>
      </c>
      <c r="BG111" s="16" t="str">
        <f t="shared" si="99"/>
        <v/>
      </c>
      <c r="BH111" s="16" t="str">
        <f t="shared" si="91"/>
        <v/>
      </c>
      <c r="BI111" s="16" t="str">
        <f t="shared" si="92"/>
        <v/>
      </c>
      <c r="BJ111" s="16" t="str">
        <f t="shared" si="93"/>
        <v/>
      </c>
      <c r="BK111" s="16" t="e">
        <f>+IF(Datos!#REF!=Listas!$AB$2,Listas!$AC$2,Listas!$AC$3)</f>
        <v>#REF!</v>
      </c>
      <c r="BL111" s="16" t="str">
        <f t="shared" si="100"/>
        <v/>
      </c>
      <c r="BM111" s="16" t="str">
        <f t="shared" si="94"/>
        <v/>
      </c>
      <c r="BN111" s="100" t="str">
        <f t="shared" si="101"/>
        <v/>
      </c>
    </row>
    <row r="112" spans="2:66" x14ac:dyDescent="0.25">
      <c r="B112" s="99" t="str">
        <f xml:space="preserve"> IF(C111&lt;&gt;"", IF( (C111+1)&gt;EDADMAX, "",CalculosLB!B111+1 ),"")</f>
        <v/>
      </c>
      <c r="C112" s="16" t="str">
        <f t="shared" si="95"/>
        <v/>
      </c>
      <c r="D112" s="16" t="str">
        <f t="shared" si="96"/>
        <v/>
      </c>
      <c r="E112" s="18" t="str">
        <f t="shared" si="64"/>
        <v/>
      </c>
      <c r="F112" s="16" t="str">
        <f>IF($B112="","",IF($C$6=1,VLOOKUP(IF(D112&gt;MAX(TablasLB!$A$4:$A$62),MAX(TablasLB!$A$4:$A$62),D112),datosMasculinoLB,$C$12+$C$6+VLOOKUP(E112,columnaTermino,2,FALSE),FALSE),VLOOKUP(IF(D112&gt;MAX(TablasLB!$B$4:$B$62),MAX(TablasLB!$B$4:$B$62),D112),datosFemeninoLB,$C$12+$C$6+VLOOKUP(E112,columnaTermino,2,FALSE),FALSE)))</f>
        <v/>
      </c>
      <c r="G112" s="19" t="str">
        <f>IF($B112="","",IF(OR(E112=20,E112=30),IF($C$6=1,VLOOKUP(IF(D112&gt;MAX(TablasLB!$A$4:$A$62),MAX(TablasLB!$A$4:$A$62),D112),datosMasculinoLB,$C$12+$C$6+$C$10+VLOOKUP(E112,columnaTermino,2,FALSE),FALSE),VLOOKUP(IF(D112&gt;MAX(TablasLB!$B$4:$B$62),MAX(TablasLB!$B$4:$B$62),D112),datosFemeninoLB,$C$12+$C$6+$C$10+VLOOKUP(E112,columnaTermino,2,FALSE),FALSE)),F112))</f>
        <v/>
      </c>
      <c r="H112" s="16" t="str">
        <f t="shared" si="65"/>
        <v/>
      </c>
      <c r="I112" s="111" t="str">
        <f t="shared" si="66"/>
        <v/>
      </c>
      <c r="J112" s="101" t="str">
        <f t="shared" si="67"/>
        <v/>
      </c>
      <c r="K112" s="26" t="str">
        <f t="shared" si="68"/>
        <v/>
      </c>
      <c r="L112" s="26" t="str">
        <f t="shared" si="69"/>
        <v/>
      </c>
      <c r="M112" s="26" t="str">
        <f t="shared" si="70"/>
        <v/>
      </c>
      <c r="N112" s="26" t="str">
        <f t="shared" si="71"/>
        <v/>
      </c>
      <c r="O112" s="26" t="str">
        <f t="shared" si="72"/>
        <v/>
      </c>
      <c r="P112" s="26" t="e">
        <f>+IF(Datos!#REF!=Listas!$AB$2,Listas!$AC$2,Listas!$AC$3)</f>
        <v>#REF!</v>
      </c>
      <c r="Q112" s="26" t="str">
        <f t="shared" si="73"/>
        <v/>
      </c>
      <c r="R112" s="26" t="str">
        <f t="shared" si="74"/>
        <v/>
      </c>
      <c r="S112" s="102" t="str">
        <f t="shared" si="75"/>
        <v/>
      </c>
      <c r="T112" s="101" t="str">
        <f t="shared" si="76"/>
        <v/>
      </c>
      <c r="U112" s="26" t="str">
        <f t="shared" si="77"/>
        <v/>
      </c>
      <c r="V112" s="26" t="str">
        <f t="shared" si="78"/>
        <v/>
      </c>
      <c r="W112" s="26" t="str">
        <f t="shared" si="79"/>
        <v/>
      </c>
      <c r="X112" s="26" t="str">
        <f t="shared" si="80"/>
        <v/>
      </c>
      <c r="Y112" s="26" t="str">
        <f t="shared" si="81"/>
        <v/>
      </c>
      <c r="Z112" s="26" t="e">
        <f>+IF(Datos!#REF!=Listas!$AB$2,Listas!$AC$2,Listas!$AC$3)</f>
        <v>#REF!</v>
      </c>
      <c r="AA112" s="26" t="str">
        <f t="shared" si="97"/>
        <v/>
      </c>
      <c r="AB112" s="26" t="str">
        <f t="shared" si="82"/>
        <v/>
      </c>
      <c r="AC112" s="102" t="str">
        <f t="shared" si="83"/>
        <v/>
      </c>
      <c r="AD112" s="101" t="str">
        <f t="shared" si="84"/>
        <v/>
      </c>
      <c r="AE112" s="26" t="str">
        <f t="shared" si="84"/>
        <v/>
      </c>
      <c r="AF112" s="26" t="str">
        <f t="shared" si="84"/>
        <v/>
      </c>
      <c r="AG112" s="26" t="str">
        <f t="shared" si="84"/>
        <v/>
      </c>
      <c r="AH112" s="26" t="str">
        <f t="shared" si="84"/>
        <v/>
      </c>
      <c r="AI112" s="26" t="str">
        <f t="shared" si="84"/>
        <v/>
      </c>
      <c r="AJ112" s="26" t="str">
        <f t="shared" si="85"/>
        <v/>
      </c>
      <c r="AK112" s="26" t="str">
        <f t="shared" si="85"/>
        <v/>
      </c>
      <c r="AL112" s="102" t="str">
        <f t="shared" si="85"/>
        <v/>
      </c>
      <c r="AM112" s="101" t="str">
        <f t="shared" si="86"/>
        <v/>
      </c>
      <c r="AN112" s="26" t="str">
        <f t="shared" si="86"/>
        <v/>
      </c>
      <c r="AO112" s="26" t="str">
        <f t="shared" si="86"/>
        <v/>
      </c>
      <c r="AP112" s="26" t="str">
        <f t="shared" si="86"/>
        <v/>
      </c>
      <c r="AQ112" s="26" t="str">
        <f t="shared" si="86"/>
        <v/>
      </c>
      <c r="AR112" s="26" t="str">
        <f t="shared" si="86"/>
        <v/>
      </c>
      <c r="AS112" s="26" t="str">
        <f t="shared" si="87"/>
        <v/>
      </c>
      <c r="AT112" s="26" t="str">
        <f t="shared" si="87"/>
        <v/>
      </c>
      <c r="AU112" s="102" t="str">
        <f t="shared" si="87"/>
        <v/>
      </c>
      <c r="AV112" s="101" t="str">
        <f t="shared" si="88"/>
        <v/>
      </c>
      <c r="AW112" s="26" t="str">
        <f t="shared" si="88"/>
        <v/>
      </c>
      <c r="AX112" s="26" t="str">
        <f t="shared" si="88"/>
        <v/>
      </c>
      <c r="AY112" s="26" t="str">
        <f t="shared" si="88"/>
        <v/>
      </c>
      <c r="AZ112" s="26" t="str">
        <f t="shared" si="88"/>
        <v/>
      </c>
      <c r="BA112" s="15" t="str">
        <f t="shared" si="88"/>
        <v/>
      </c>
      <c r="BB112" s="15" t="str">
        <f t="shared" si="89"/>
        <v/>
      </c>
      <c r="BC112" s="15" t="str">
        <f t="shared" si="89"/>
        <v/>
      </c>
      <c r="BD112" s="15" t="str">
        <f t="shared" si="89"/>
        <v/>
      </c>
      <c r="BE112" s="99" t="str">
        <f t="shared" si="98"/>
        <v/>
      </c>
      <c r="BF112" s="16" t="str">
        <f t="shared" si="90"/>
        <v/>
      </c>
      <c r="BG112" s="16" t="str">
        <f t="shared" si="99"/>
        <v/>
      </c>
      <c r="BH112" s="16" t="str">
        <f t="shared" si="91"/>
        <v/>
      </c>
      <c r="BI112" s="16" t="str">
        <f t="shared" si="92"/>
        <v/>
      </c>
      <c r="BJ112" s="16" t="str">
        <f t="shared" si="93"/>
        <v/>
      </c>
      <c r="BK112" s="16" t="e">
        <f>+IF(Datos!#REF!=Listas!$AB$2,Listas!$AC$2,Listas!$AC$3)</f>
        <v>#REF!</v>
      </c>
      <c r="BL112" s="16" t="str">
        <f t="shared" si="100"/>
        <v/>
      </c>
      <c r="BM112" s="16" t="str">
        <f t="shared" si="94"/>
        <v/>
      </c>
      <c r="BN112" s="100" t="str">
        <f t="shared" si="101"/>
        <v/>
      </c>
    </row>
    <row r="113" spans="2:66" x14ac:dyDescent="0.25">
      <c r="B113" s="99" t="str">
        <f xml:space="preserve"> IF(C112&lt;&gt;"", IF( (C112+1)&gt;EDADMAX, "",CalculosLB!B112+1 ),"")</f>
        <v/>
      </c>
      <c r="C113" s="16" t="str">
        <f t="shared" si="95"/>
        <v/>
      </c>
      <c r="D113" s="16" t="str">
        <f t="shared" si="96"/>
        <v/>
      </c>
      <c r="E113" s="18" t="str">
        <f t="shared" si="64"/>
        <v/>
      </c>
      <c r="F113" s="16" t="str">
        <f>IF($B113="","",IF($C$6=1,VLOOKUP(IF(D113&gt;MAX(TablasLB!$A$4:$A$62),MAX(TablasLB!$A$4:$A$62),D113),datosMasculinoLB,$C$12+$C$6+VLOOKUP(E113,columnaTermino,2,FALSE),FALSE),VLOOKUP(IF(D113&gt;MAX(TablasLB!$B$4:$B$62),MAX(TablasLB!$B$4:$B$62),D113),datosFemeninoLB,$C$12+$C$6+VLOOKUP(E113,columnaTermino,2,FALSE),FALSE)))</f>
        <v/>
      </c>
      <c r="G113" s="19" t="str">
        <f>IF($B113="","",IF(OR(E113=20,E113=30),IF($C$6=1,VLOOKUP(IF(D113&gt;MAX(TablasLB!$A$4:$A$62),MAX(TablasLB!$A$4:$A$62),D113),datosMasculinoLB,$C$12+$C$6+$C$10+VLOOKUP(E113,columnaTermino,2,FALSE),FALSE),VLOOKUP(IF(D113&gt;MAX(TablasLB!$B$4:$B$62),MAX(TablasLB!$B$4:$B$62),D113),datosFemeninoLB,$C$12+$C$6+$C$10+VLOOKUP(E113,columnaTermino,2,FALSE),FALSE)),F113))</f>
        <v/>
      </c>
      <c r="H113" s="16" t="str">
        <f t="shared" si="65"/>
        <v/>
      </c>
      <c r="I113" s="111" t="str">
        <f t="shared" si="66"/>
        <v/>
      </c>
      <c r="J113" s="101" t="str">
        <f t="shared" si="67"/>
        <v/>
      </c>
      <c r="K113" s="26" t="str">
        <f t="shared" si="68"/>
        <v/>
      </c>
      <c r="L113" s="26" t="str">
        <f t="shared" si="69"/>
        <v/>
      </c>
      <c r="M113" s="26" t="str">
        <f t="shared" si="70"/>
        <v/>
      </c>
      <c r="N113" s="26" t="str">
        <f t="shared" si="71"/>
        <v/>
      </c>
      <c r="O113" s="26" t="str">
        <f t="shared" si="72"/>
        <v/>
      </c>
      <c r="P113" s="26" t="e">
        <f>+IF(Datos!#REF!=Listas!$AB$2,Listas!$AC$2,Listas!$AC$3)</f>
        <v>#REF!</v>
      </c>
      <c r="Q113" s="26" t="str">
        <f t="shared" si="73"/>
        <v/>
      </c>
      <c r="R113" s="26" t="str">
        <f t="shared" si="74"/>
        <v/>
      </c>
      <c r="S113" s="102" t="str">
        <f t="shared" si="75"/>
        <v/>
      </c>
      <c r="T113" s="101" t="str">
        <f t="shared" si="76"/>
        <v/>
      </c>
      <c r="U113" s="26" t="str">
        <f t="shared" si="77"/>
        <v/>
      </c>
      <c r="V113" s="26" t="str">
        <f t="shared" si="78"/>
        <v/>
      </c>
      <c r="W113" s="26" t="str">
        <f t="shared" si="79"/>
        <v/>
      </c>
      <c r="X113" s="26" t="str">
        <f t="shared" si="80"/>
        <v/>
      </c>
      <c r="Y113" s="26" t="str">
        <f t="shared" si="81"/>
        <v/>
      </c>
      <c r="Z113" s="26" t="e">
        <f>+IF(Datos!#REF!=Listas!$AB$2,Listas!$AC$2,Listas!$AC$3)</f>
        <v>#REF!</v>
      </c>
      <c r="AA113" s="26" t="str">
        <f t="shared" si="97"/>
        <v/>
      </c>
      <c r="AB113" s="26" t="str">
        <f t="shared" si="82"/>
        <v/>
      </c>
      <c r="AC113" s="102" t="str">
        <f t="shared" si="83"/>
        <v/>
      </c>
      <c r="AD113" s="101" t="str">
        <f t="shared" si="84"/>
        <v/>
      </c>
      <c r="AE113" s="26" t="str">
        <f t="shared" si="84"/>
        <v/>
      </c>
      <c r="AF113" s="26" t="str">
        <f t="shared" si="84"/>
        <v/>
      </c>
      <c r="AG113" s="26" t="str">
        <f t="shared" si="84"/>
        <v/>
      </c>
      <c r="AH113" s="26" t="str">
        <f t="shared" si="84"/>
        <v/>
      </c>
      <c r="AI113" s="26" t="str">
        <f t="shared" si="84"/>
        <v/>
      </c>
      <c r="AJ113" s="26" t="str">
        <f t="shared" si="85"/>
        <v/>
      </c>
      <c r="AK113" s="26" t="str">
        <f t="shared" si="85"/>
        <v/>
      </c>
      <c r="AL113" s="102" t="str">
        <f t="shared" si="85"/>
        <v/>
      </c>
      <c r="AM113" s="101" t="str">
        <f t="shared" si="86"/>
        <v/>
      </c>
      <c r="AN113" s="26" t="str">
        <f t="shared" si="86"/>
        <v/>
      </c>
      <c r="AO113" s="26" t="str">
        <f t="shared" si="86"/>
        <v/>
      </c>
      <c r="AP113" s="26" t="str">
        <f t="shared" si="86"/>
        <v/>
      </c>
      <c r="AQ113" s="26" t="str">
        <f t="shared" si="86"/>
        <v/>
      </c>
      <c r="AR113" s="26" t="str">
        <f t="shared" si="86"/>
        <v/>
      </c>
      <c r="AS113" s="26" t="str">
        <f t="shared" si="87"/>
        <v/>
      </c>
      <c r="AT113" s="26" t="str">
        <f t="shared" si="87"/>
        <v/>
      </c>
      <c r="AU113" s="102" t="str">
        <f t="shared" si="87"/>
        <v/>
      </c>
      <c r="AV113" s="101" t="str">
        <f t="shared" si="88"/>
        <v/>
      </c>
      <c r="AW113" s="26" t="str">
        <f t="shared" si="88"/>
        <v/>
      </c>
      <c r="AX113" s="26" t="str">
        <f t="shared" si="88"/>
        <v/>
      </c>
      <c r="AY113" s="26" t="str">
        <f t="shared" si="88"/>
        <v/>
      </c>
      <c r="AZ113" s="26" t="str">
        <f t="shared" si="88"/>
        <v/>
      </c>
      <c r="BA113" s="15" t="str">
        <f t="shared" si="88"/>
        <v/>
      </c>
      <c r="BB113" s="15" t="str">
        <f t="shared" si="89"/>
        <v/>
      </c>
      <c r="BC113" s="15" t="str">
        <f t="shared" si="89"/>
        <v/>
      </c>
      <c r="BD113" s="15" t="str">
        <f t="shared" si="89"/>
        <v/>
      </c>
      <c r="BE113" s="99" t="str">
        <f t="shared" si="98"/>
        <v/>
      </c>
      <c r="BF113" s="16" t="str">
        <f t="shared" si="90"/>
        <v/>
      </c>
      <c r="BG113" s="16" t="str">
        <f t="shared" si="99"/>
        <v/>
      </c>
      <c r="BH113" s="16" t="str">
        <f t="shared" si="91"/>
        <v/>
      </c>
      <c r="BI113" s="16" t="str">
        <f t="shared" si="92"/>
        <v/>
      </c>
      <c r="BJ113" s="16" t="str">
        <f t="shared" si="93"/>
        <v/>
      </c>
      <c r="BK113" s="16" t="e">
        <f>+IF(Datos!#REF!=Listas!$AB$2,Listas!$AC$2,Listas!$AC$3)</f>
        <v>#REF!</v>
      </c>
      <c r="BL113" s="16" t="str">
        <f t="shared" si="100"/>
        <v/>
      </c>
      <c r="BM113" s="16" t="str">
        <f t="shared" si="94"/>
        <v/>
      </c>
      <c r="BN113" s="100" t="str">
        <f t="shared" si="101"/>
        <v/>
      </c>
    </row>
    <row r="114" spans="2:66" x14ac:dyDescent="0.25">
      <c r="B114" s="99" t="str">
        <f xml:space="preserve"> IF(C113&lt;&gt;"", IF( (C113+1)&gt;EDADMAX, "",CalculosLB!B113+1 ),"")</f>
        <v/>
      </c>
      <c r="C114" s="16" t="str">
        <f t="shared" si="95"/>
        <v/>
      </c>
      <c r="D114" s="16" t="str">
        <f t="shared" si="96"/>
        <v/>
      </c>
      <c r="E114" s="18" t="str">
        <f>IF($B114="","",  VLOOKUP(IF(EDADMAX-D114&gt;=B$4,B$4,EDADMAX-D114),columnaCorrecion,2,FALSE) )</f>
        <v/>
      </c>
      <c r="F114" s="16" t="str">
        <f>IF($B114="","",IF($C$6=1,VLOOKUP(IF(D114&gt;MAX(TablasLB!$A$4:$A$62),MAX(TablasLB!$A$4:$A$62),D114),datosMasculinoLB,$C$12+$C$6+VLOOKUP(E114,columnaTermino,2,FALSE),FALSE),VLOOKUP(IF(D114&gt;MAX(TablasLB!$B$4:$B$62),MAX(TablasLB!$B$4:$B$62),D114),datosFemeninoLB,$C$12+$C$6+VLOOKUP(E114,columnaTermino,2,FALSE),FALSE)))</f>
        <v/>
      </c>
      <c r="G114" s="19" t="str">
        <f>IF($B114="","",IF(OR(E114=20,E114=30),IF($C$6=1,VLOOKUP(IF(D114&gt;MAX(TablasLB!$A$4:$A$62),MAX(TablasLB!$A$4:$A$62),D114),datosMasculinoLB,$C$12+$C$6+$C$10+VLOOKUP(E114,columnaTermino,2,FALSE),FALSE),VLOOKUP(IF(D114&gt;MAX(TablasLB!$B$4:$B$62),MAX(TablasLB!$B$4:$B$62),D114),datosFemeninoLB,$C$12+$C$6+$C$10+VLOOKUP(E114,columnaTermino,2,FALSE),FALSE)),F114))</f>
        <v/>
      </c>
      <c r="H114" s="16" t="str">
        <f>IF($B114="","",G114-F114)</f>
        <v/>
      </c>
      <c r="I114" s="111" t="str">
        <f>IF($B114="","",H114+F114*$G$3)</f>
        <v/>
      </c>
      <c r="J114" s="101" t="str">
        <f t="shared" si="67"/>
        <v/>
      </c>
      <c r="K114" s="26" t="str">
        <f t="shared" si="68"/>
        <v/>
      </c>
      <c r="L114" s="26" t="str">
        <f>IF(B114="","",J114*$G$3+K114)</f>
        <v/>
      </c>
      <c r="M114" s="26" t="str">
        <f>IF($B114="","",L114*SUPBAN)</f>
        <v/>
      </c>
      <c r="N114" s="26" t="str">
        <f t="shared" si="71"/>
        <v/>
      </c>
      <c r="O114" s="26" t="str">
        <f t="shared" si="72"/>
        <v/>
      </c>
      <c r="P114" s="26" t="e">
        <f>+IF(Datos!#REF!=Listas!$AB$2,Listas!$AC$2,Listas!$AC$3)</f>
        <v>#REF!</v>
      </c>
      <c r="Q114" s="26" t="str">
        <f t="shared" si="73"/>
        <v/>
      </c>
      <c r="R114" s="26" t="str">
        <f>IF($B114="","",Q114*IVA)</f>
        <v/>
      </c>
      <c r="S114" s="102" t="str">
        <f>IF($B114="","",R114+Q114)</f>
        <v/>
      </c>
      <c r="T114" s="101" t="str">
        <f t="shared" si="76"/>
        <v/>
      </c>
      <c r="U114" s="26" t="str">
        <f t="shared" si="77"/>
        <v/>
      </c>
      <c r="V114" s="26" t="str">
        <f t="shared" si="78"/>
        <v/>
      </c>
      <c r="W114" s="26" t="str">
        <f>IF($B114="","",V114*SUPBAN)</f>
        <v/>
      </c>
      <c r="X114" s="26" t="str">
        <f t="shared" si="80"/>
        <v/>
      </c>
      <c r="Y114" s="26" t="str">
        <f t="shared" si="81"/>
        <v/>
      </c>
      <c r="Z114" s="26" t="e">
        <f>+IF(Datos!#REF!=Listas!$AB$2,Listas!$AC$2,Listas!$AC$3)</f>
        <v>#REF!</v>
      </c>
      <c r="AA114" s="26" t="str">
        <f t="shared" si="97"/>
        <v/>
      </c>
      <c r="AB114" s="26" t="str">
        <f>IF($B114="","",AA114*IVA)</f>
        <v/>
      </c>
      <c r="AC114" s="102" t="str">
        <f>IF($B114="","",AB114+AA114)</f>
        <v/>
      </c>
      <c r="AD114" s="101" t="str">
        <f t="shared" si="84"/>
        <v/>
      </c>
      <c r="AE114" s="26" t="str">
        <f t="shared" si="84"/>
        <v/>
      </c>
      <c r="AF114" s="26" t="str">
        <f t="shared" si="84"/>
        <v/>
      </c>
      <c r="AG114" s="26" t="str">
        <f t="shared" si="84"/>
        <v/>
      </c>
      <c r="AH114" s="26" t="str">
        <f t="shared" si="84"/>
        <v/>
      </c>
      <c r="AI114" s="26" t="str">
        <f t="shared" si="84"/>
        <v/>
      </c>
      <c r="AJ114" s="26" t="str">
        <f t="shared" si="85"/>
        <v/>
      </c>
      <c r="AK114" s="26" t="str">
        <f t="shared" si="85"/>
        <v/>
      </c>
      <c r="AL114" s="102" t="str">
        <f t="shared" si="85"/>
        <v/>
      </c>
      <c r="AM114" s="101" t="str">
        <f t="shared" si="86"/>
        <v/>
      </c>
      <c r="AN114" s="26" t="str">
        <f t="shared" si="86"/>
        <v/>
      </c>
      <c r="AO114" s="26" t="str">
        <f t="shared" si="86"/>
        <v/>
      </c>
      <c r="AP114" s="26" t="str">
        <f t="shared" si="86"/>
        <v/>
      </c>
      <c r="AQ114" s="26" t="str">
        <f t="shared" si="86"/>
        <v/>
      </c>
      <c r="AR114" s="26" t="str">
        <f t="shared" si="86"/>
        <v/>
      </c>
      <c r="AS114" s="26" t="str">
        <f t="shared" si="87"/>
        <v/>
      </c>
      <c r="AT114" s="26" t="str">
        <f t="shared" si="87"/>
        <v/>
      </c>
      <c r="AU114" s="102" t="str">
        <f t="shared" si="87"/>
        <v/>
      </c>
      <c r="AV114" s="101" t="str">
        <f t="shared" si="88"/>
        <v/>
      </c>
      <c r="AW114" s="26" t="str">
        <f t="shared" si="88"/>
        <v/>
      </c>
      <c r="AX114" s="26" t="str">
        <f t="shared" si="88"/>
        <v/>
      </c>
      <c r="AY114" s="26" t="str">
        <f t="shared" si="88"/>
        <v/>
      </c>
      <c r="AZ114" s="26" t="str">
        <f t="shared" si="88"/>
        <v/>
      </c>
      <c r="BA114" s="15" t="str">
        <f t="shared" si="88"/>
        <v/>
      </c>
      <c r="BB114" s="15" t="str">
        <f t="shared" si="89"/>
        <v/>
      </c>
      <c r="BC114" s="15" t="str">
        <f t="shared" si="89"/>
        <v/>
      </c>
      <c r="BD114" s="15" t="str">
        <f t="shared" si="89"/>
        <v/>
      </c>
      <c r="BE114" s="99" t="str">
        <f t="shared" si="98"/>
        <v/>
      </c>
      <c r="BF114" s="16" t="str">
        <f t="shared" si="90"/>
        <v/>
      </c>
      <c r="BG114" s="16" t="str">
        <f t="shared" si="99"/>
        <v/>
      </c>
      <c r="BH114" s="16" t="str">
        <f>IF($B114="","",BG114*SUPBAN)</f>
        <v/>
      </c>
      <c r="BI114" s="16" t="str">
        <f t="shared" si="92"/>
        <v/>
      </c>
      <c r="BJ114" s="16" t="str">
        <f t="shared" si="93"/>
        <v/>
      </c>
      <c r="BK114" s="16" t="e">
        <f>+IF(Datos!#REF!=Listas!$AB$2,Listas!$AC$2,Listas!$AC$3)</f>
        <v>#REF!</v>
      </c>
      <c r="BL114" s="16" t="str">
        <f t="shared" si="100"/>
        <v/>
      </c>
      <c r="BM114" s="16" t="str">
        <f>IF($B114="","",BL114*IVA)</f>
        <v/>
      </c>
      <c r="BN114" s="100" t="str">
        <f t="shared" si="101"/>
        <v/>
      </c>
    </row>
    <row r="115" spans="2:66" ht="11" thickBot="1" x14ac:dyDescent="0.3">
      <c r="B115" s="112" t="str">
        <f xml:space="preserve"> IF(C114&lt;&gt;"", IF( (C114+1)&gt;EDADMAX, "",CalculosLB!B114+1 ),"")</f>
        <v/>
      </c>
      <c r="C115" s="113" t="str">
        <f t="shared" si="95"/>
        <v/>
      </c>
      <c r="D115" s="113" t="str">
        <f t="shared" si="96"/>
        <v/>
      </c>
      <c r="E115" s="114" t="str">
        <f>IF($B115="","",  VLOOKUP(IF(EDADMAX-D115&gt;=B$4,B$4,EDADMAX-D115),columnaCorrecion,2,FALSE) )</f>
        <v/>
      </c>
      <c r="F115" s="113" t="str">
        <f>IF($B115="","",IF($C$6=1,VLOOKUP(IF(D115&gt;MAX(TablasLB!$A$4:$A$62),MAX(TablasLB!$A$4:$A$62),D115),datosMasculinoLB,$C$12+$C$6+VLOOKUP(E115,columnaTermino,2,FALSE),FALSE),VLOOKUP(IF(D115&gt;MAX(TablasLB!$B$4:$B$62),MAX(TablasLB!$B$4:$B$62),D115),datosFemeninoLB,$C$12+$C$6+VLOOKUP(E115,columnaTermino,2,FALSE),FALSE)))</f>
        <v/>
      </c>
      <c r="G115" s="115" t="str">
        <f>IF($B115="","",IF(OR(E115=20,E115=30),IF($C$6=1,VLOOKUP(IF(D115&gt;MAX(TablasLB!$A$4:$A$62),MAX(TablasLB!$A$4:$A$62),D115),datosMasculinoLB,$C$12+$C$6+$C$10+VLOOKUP(E115,columnaTermino,2,FALSE),FALSE),VLOOKUP(IF(D115&gt;MAX(TablasLB!$B$4:$B$62),MAX(TablasLB!$B$4:$B$62),D115),datosFemeninoLB,$C$12+$C$6+$C$10+VLOOKUP(E115,columnaTermino,2,FALSE),FALSE)),F115))</f>
        <v/>
      </c>
      <c r="H115" s="113" t="str">
        <f>IF($B115="","",G115-F115)</f>
        <v/>
      </c>
      <c r="I115" s="116" t="str">
        <f>IF($B115="","",H115+F115*$G$3)</f>
        <v/>
      </c>
      <c r="J115" s="103" t="str">
        <f t="shared" si="67"/>
        <v/>
      </c>
      <c r="K115" s="104" t="str">
        <f t="shared" si="68"/>
        <v/>
      </c>
      <c r="L115" s="104" t="str">
        <f>IF(B115="","",J115*$G$3+K115)</f>
        <v/>
      </c>
      <c r="M115" s="104" t="str">
        <f>IF($B115="","",L115*SUPBAN)</f>
        <v/>
      </c>
      <c r="N115" s="104" t="str">
        <f t="shared" si="71"/>
        <v/>
      </c>
      <c r="O115" s="104" t="str">
        <f t="shared" si="72"/>
        <v/>
      </c>
      <c r="P115" s="104" t="e">
        <f>+IF(Datos!#REF!=Listas!$AB$2,Listas!$AC$2,Listas!$AC$3)</f>
        <v>#REF!</v>
      </c>
      <c r="Q115" s="104" t="str">
        <f t="shared" si="73"/>
        <v/>
      </c>
      <c r="R115" s="104" t="str">
        <f>IF($B115="","",Q115*IVA)</f>
        <v/>
      </c>
      <c r="S115" s="105" t="str">
        <f>IF($B115="","",R115+Q115)</f>
        <v/>
      </c>
      <c r="T115" s="103" t="str">
        <f t="shared" si="76"/>
        <v/>
      </c>
      <c r="U115" s="104" t="str">
        <f t="shared" si="77"/>
        <v/>
      </c>
      <c r="V115" s="104" t="str">
        <f t="shared" si="78"/>
        <v/>
      </c>
      <c r="W115" s="104" t="str">
        <f>IF($B115="","",V115*SUPBAN)</f>
        <v/>
      </c>
      <c r="X115" s="104" t="str">
        <f t="shared" si="80"/>
        <v/>
      </c>
      <c r="Y115" s="104" t="str">
        <f t="shared" si="81"/>
        <v/>
      </c>
      <c r="Z115" s="104" t="e">
        <f>+IF(Datos!#REF!=Listas!$AB$2,Listas!$AC$2,Listas!$AC$3)</f>
        <v>#REF!</v>
      </c>
      <c r="AA115" s="104" t="str">
        <f t="shared" si="97"/>
        <v/>
      </c>
      <c r="AB115" s="104" t="str">
        <f>IF($B115="","",AA115*IVA)</f>
        <v/>
      </c>
      <c r="AC115" s="105" t="str">
        <f>IF($B115="","",AB115+AA115)</f>
        <v/>
      </c>
      <c r="AD115" s="103" t="str">
        <f t="shared" si="84"/>
        <v/>
      </c>
      <c r="AE115" s="104" t="str">
        <f t="shared" si="84"/>
        <v/>
      </c>
      <c r="AF115" s="104" t="str">
        <f t="shared" si="84"/>
        <v/>
      </c>
      <c r="AG115" s="104" t="str">
        <f t="shared" si="84"/>
        <v/>
      </c>
      <c r="AH115" s="104" t="str">
        <f t="shared" si="84"/>
        <v/>
      </c>
      <c r="AI115" s="104" t="str">
        <f t="shared" si="84"/>
        <v/>
      </c>
      <c r="AJ115" s="104" t="str">
        <f t="shared" si="85"/>
        <v/>
      </c>
      <c r="AK115" s="104" t="str">
        <f t="shared" si="85"/>
        <v/>
      </c>
      <c r="AL115" s="105" t="str">
        <f t="shared" si="85"/>
        <v/>
      </c>
      <c r="AM115" s="103" t="str">
        <f t="shared" si="86"/>
        <v/>
      </c>
      <c r="AN115" s="104" t="str">
        <f t="shared" si="86"/>
        <v/>
      </c>
      <c r="AO115" s="104" t="str">
        <f t="shared" si="86"/>
        <v/>
      </c>
      <c r="AP115" s="104" t="str">
        <f t="shared" si="86"/>
        <v/>
      </c>
      <c r="AQ115" s="104" t="str">
        <f t="shared" si="86"/>
        <v/>
      </c>
      <c r="AR115" s="104" t="str">
        <f t="shared" si="86"/>
        <v/>
      </c>
      <c r="AS115" s="104" t="str">
        <f t="shared" si="87"/>
        <v/>
      </c>
      <c r="AT115" s="104" t="str">
        <f t="shared" si="87"/>
        <v/>
      </c>
      <c r="AU115" s="105" t="str">
        <f t="shared" si="87"/>
        <v/>
      </c>
      <c r="AV115" s="103" t="str">
        <f t="shared" si="88"/>
        <v/>
      </c>
      <c r="AW115" s="104" t="str">
        <f t="shared" si="88"/>
        <v/>
      </c>
      <c r="AX115" s="104" t="str">
        <f t="shared" si="88"/>
        <v/>
      </c>
      <c r="AY115" s="104" t="str">
        <f t="shared" si="88"/>
        <v/>
      </c>
      <c r="AZ115" s="104" t="str">
        <f t="shared" si="88"/>
        <v/>
      </c>
      <c r="BA115" s="117" t="str">
        <f t="shared" si="88"/>
        <v/>
      </c>
      <c r="BB115" s="117" t="str">
        <f t="shared" si="89"/>
        <v/>
      </c>
      <c r="BC115" s="117" t="str">
        <f t="shared" si="89"/>
        <v/>
      </c>
      <c r="BD115" s="117" t="str">
        <f t="shared" si="89"/>
        <v/>
      </c>
      <c r="BE115" s="99" t="str">
        <f t="shared" si="98"/>
        <v/>
      </c>
      <c r="BF115" s="16" t="str">
        <f t="shared" si="90"/>
        <v/>
      </c>
      <c r="BG115" s="113" t="str">
        <f t="shared" si="99"/>
        <v/>
      </c>
      <c r="BH115" s="113" t="str">
        <f>IF($B115="","",BG115*SUPBAN)</f>
        <v/>
      </c>
      <c r="BI115" s="113" t="str">
        <f t="shared" si="92"/>
        <v/>
      </c>
      <c r="BJ115" s="16" t="str">
        <f t="shared" si="93"/>
        <v/>
      </c>
      <c r="BK115" s="113" t="e">
        <f>+IF(Datos!#REF!=Listas!$AB$2,Listas!$AC$2,Listas!$AC$3)</f>
        <v>#REF!</v>
      </c>
      <c r="BL115" s="113" t="str">
        <f t="shared" si="100"/>
        <v/>
      </c>
      <c r="BM115" s="113" t="str">
        <f>IF($B115="","",BL115*IVA)</f>
        <v/>
      </c>
      <c r="BN115" s="119" t="str">
        <f t="shared" si="101"/>
        <v/>
      </c>
    </row>
  </sheetData>
  <sheetProtection selectLockedCells="1" selectUnlockedCells="1"/>
  <mergeCells count="10">
    <mergeCell ref="L1:M1"/>
    <mergeCell ref="L2:M2"/>
    <mergeCell ref="L3:M3"/>
    <mergeCell ref="L4:M4"/>
    <mergeCell ref="BE16:BN16"/>
    <mergeCell ref="J16:S16"/>
    <mergeCell ref="T16:AC16"/>
    <mergeCell ref="AD16:AL16"/>
    <mergeCell ref="AM16:AU16"/>
    <mergeCell ref="AV16:BD16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"/>
  <dimension ref="A1:BN115"/>
  <sheetViews>
    <sheetView workbookViewId="0">
      <selection activeCell="Q15" sqref="Q15"/>
    </sheetView>
  </sheetViews>
  <sheetFormatPr baseColWidth="10" defaultColWidth="11.453125" defaultRowHeight="10.5" x14ac:dyDescent="0.25"/>
  <cols>
    <col min="1" max="1" width="19" style="15" bestFit="1" customWidth="1"/>
    <col min="2" max="2" width="22.54296875" style="15" bestFit="1" customWidth="1"/>
    <col min="3" max="3" width="10.453125" style="15" bestFit="1" customWidth="1"/>
    <col min="4" max="4" width="10.1796875" style="15" bestFit="1" customWidth="1"/>
    <col min="5" max="5" width="7.54296875" style="17" bestFit="1" customWidth="1"/>
    <col min="6" max="7" width="10.453125" style="15" bestFit="1" customWidth="1"/>
    <col min="8" max="8" width="7.81640625" style="15" bestFit="1" customWidth="1"/>
    <col min="9" max="9" width="10" style="15" bestFit="1" customWidth="1"/>
    <col min="10" max="10" width="6.54296875" style="15" bestFit="1" customWidth="1"/>
    <col min="11" max="11" width="12.81640625" style="15" bestFit="1" customWidth="1"/>
    <col min="12" max="12" width="8.54296875" style="15" bestFit="1" customWidth="1"/>
    <col min="13" max="13" width="12.453125" style="15" bestFit="1" customWidth="1"/>
    <col min="14" max="14" width="8.453125" style="15" bestFit="1" customWidth="1"/>
    <col min="15" max="16" width="9.54296875" style="15" bestFit="1" customWidth="1"/>
    <col min="17" max="17" width="7.453125" style="15" bestFit="1" customWidth="1"/>
    <col min="18" max="18" width="4" style="15" bestFit="1" customWidth="1"/>
    <col min="19" max="19" width="7.453125" style="15" bestFit="1" customWidth="1"/>
    <col min="20" max="20" width="6.54296875" style="15" bestFit="1" customWidth="1"/>
    <col min="21" max="21" width="12.81640625" style="15" bestFit="1" customWidth="1"/>
    <col min="22" max="22" width="8.54296875" style="15" bestFit="1" customWidth="1"/>
    <col min="23" max="23" width="11.453125" style="15" bestFit="1" customWidth="1"/>
    <col min="24" max="24" width="8.453125" style="15" bestFit="1" customWidth="1"/>
    <col min="25" max="26" width="9.54296875" style="15" bestFit="1" customWidth="1"/>
    <col min="27" max="27" width="7.453125" style="15" bestFit="1" customWidth="1"/>
    <col min="28" max="28" width="4" style="15" bestFit="1" customWidth="1"/>
    <col min="29" max="29" width="10" style="15" bestFit="1" customWidth="1"/>
    <col min="30" max="30" width="5.54296875" style="15" hidden="1" customWidth="1"/>
    <col min="31" max="31" width="12.81640625" style="15" hidden="1" customWidth="1"/>
    <col min="32" max="32" width="8.54296875" style="15" hidden="1" customWidth="1"/>
    <col min="33" max="33" width="11.453125" style="15" hidden="1" customWidth="1"/>
    <col min="34" max="34" width="8.453125" style="15" hidden="1" customWidth="1"/>
    <col min="35" max="35" width="9.54296875" style="15" hidden="1" customWidth="1"/>
    <col min="36" max="36" width="6.54296875" style="15" hidden="1" customWidth="1"/>
    <col min="37" max="37" width="4" style="15" hidden="1" customWidth="1"/>
    <col min="38" max="39" width="6.54296875" style="15" hidden="1" customWidth="1"/>
    <col min="40" max="40" width="12.81640625" style="15" hidden="1" customWidth="1"/>
    <col min="41" max="41" width="8.54296875" style="15" hidden="1" customWidth="1"/>
    <col min="42" max="42" width="11.453125" style="15" hidden="1" customWidth="1"/>
    <col min="43" max="43" width="8.453125" style="15" hidden="1" customWidth="1"/>
    <col min="44" max="44" width="9.54296875" style="15" hidden="1" customWidth="1"/>
    <col min="45" max="45" width="6.54296875" style="15" hidden="1" customWidth="1"/>
    <col min="46" max="46" width="4" style="15" hidden="1" customWidth="1"/>
    <col min="47" max="48" width="6.54296875" style="15" hidden="1" customWidth="1"/>
    <col min="49" max="49" width="12.81640625" style="15" hidden="1" customWidth="1"/>
    <col min="50" max="50" width="8.54296875" style="15" hidden="1" customWidth="1"/>
    <col min="51" max="51" width="11.453125" style="15" hidden="1" customWidth="1"/>
    <col min="52" max="52" width="8.453125" style="15" hidden="1" customWidth="1"/>
    <col min="53" max="54" width="10.453125" style="15" hidden="1" customWidth="1"/>
    <col min="55" max="55" width="3.453125" style="15" hidden="1" customWidth="1"/>
    <col min="56" max="56" width="10.453125" style="15" hidden="1" customWidth="1"/>
    <col min="57" max="57" width="7.453125" style="15" bestFit="1" customWidth="1"/>
    <col min="58" max="58" width="12.81640625" style="15" bestFit="1" customWidth="1"/>
    <col min="59" max="59" width="8.54296875" style="15" bestFit="1" customWidth="1"/>
    <col min="60" max="60" width="11.453125" style="15" bestFit="1" customWidth="1"/>
    <col min="61" max="61" width="8.453125" style="15" bestFit="1" customWidth="1"/>
    <col min="62" max="63" width="9.54296875" style="15" bestFit="1" customWidth="1"/>
    <col min="64" max="64" width="7.453125" style="15" bestFit="1" customWidth="1"/>
    <col min="65" max="65" width="4" style="15" bestFit="1" customWidth="1"/>
    <col min="66" max="66" width="7.453125" style="15" bestFit="1" customWidth="1"/>
    <col min="67" max="16384" width="11.453125" style="15"/>
  </cols>
  <sheetData>
    <row r="1" spans="1:66" x14ac:dyDescent="0.25">
      <c r="B1" s="17" t="s">
        <v>13</v>
      </c>
      <c r="C1" s="17" t="s">
        <v>23</v>
      </c>
      <c r="E1" s="17" t="s">
        <v>24</v>
      </c>
      <c r="F1" s="17">
        <f>IF($C$6=1,VLOOKUP(IF(B2&gt;MAX(Tablas!$A$4:$A$62),MAX(Tablas!$A$4:$A$62),B2),datosMasculino,$C$12+$C$6+VLOOKUP(B4,columnaTermino,2,FALSE),FALSE),VLOOKUP(IF(B2&gt;MAX(Tablas!$B$4:$B$62),MAX(Tablas!$B$4:$B$62),B2),datosFemenino,$C$12+$C$6+VLOOKUP(B4,columnaTermino,2,FALSE),FALSE))</f>
        <v>1</v>
      </c>
      <c r="I1" s="27" t="s">
        <v>44</v>
      </c>
      <c r="J1" s="222" t="s">
        <v>45</v>
      </c>
      <c r="K1" s="222"/>
      <c r="L1" s="27" t="s">
        <v>46</v>
      </c>
    </row>
    <row r="2" spans="1:66" x14ac:dyDescent="0.25">
      <c r="A2" s="14" t="s">
        <v>12</v>
      </c>
      <c r="B2" s="16">
        <f>+Datos!M11</f>
        <v>31</v>
      </c>
      <c r="C2" s="16"/>
      <c r="I2" s="28">
        <f>IF($B$8&lt;250000,CalculosLB!J18,Calculos!J18)</f>
        <v>115.99999999999999</v>
      </c>
      <c r="J2" s="223">
        <f>IF($B$8&lt;250000,CalculosLB!K18,Calculos!K18)</f>
        <v>0</v>
      </c>
      <c r="K2" s="223"/>
      <c r="L2" s="28">
        <f>IF($B$8&lt;250000,CalculosLB!L18,Calculos!L18)</f>
        <v>115.99999999999999</v>
      </c>
      <c r="M2" s="15" t="s">
        <v>16</v>
      </c>
      <c r="N2" s="142"/>
    </row>
    <row r="3" spans="1:66" x14ac:dyDescent="0.25">
      <c r="A3" s="14"/>
      <c r="E3" s="17" t="s">
        <v>25</v>
      </c>
      <c r="F3" s="16">
        <f>+Datos!M24</f>
        <v>0</v>
      </c>
      <c r="G3" s="16">
        <f>VLOOKUP(F3,tablaSubnormal,2,FALSE)</f>
        <v>1</v>
      </c>
      <c r="I3" s="29">
        <f>IF($B$8&lt;250000,CalculosLB!T18,Calculos!T18)</f>
        <v>127.59999999999998</v>
      </c>
      <c r="J3" s="224">
        <f>IF($B$8&lt;250000,CalculosLB!U18,Calculos!U18)</f>
        <v>0</v>
      </c>
      <c r="K3" s="224"/>
      <c r="L3" s="29">
        <f>IF($B$8&lt;250000,CalculosLB!V19,Calculos!V19)</f>
        <v>127.59999999999998</v>
      </c>
      <c r="M3" s="15" t="s">
        <v>117</v>
      </c>
    </row>
    <row r="4" spans="1:66" x14ac:dyDescent="0.25">
      <c r="A4" s="14" t="s">
        <v>26</v>
      </c>
      <c r="B4" s="16">
        <f>+Datos!M14</f>
        <v>20</v>
      </c>
      <c r="C4" s="16">
        <f>VLOOKUP(B4,columnaTermino,2,FALSE)</f>
        <v>6</v>
      </c>
      <c r="I4" s="121">
        <f>IF($B$8&lt;250000,CalculosLB!BE18,Calculos!BE18)</f>
        <v>121.21999999999997</v>
      </c>
      <c r="J4" s="225">
        <f>IF($B$8&lt;250000,CalculosLB!BF18,Calculos!BF18)</f>
        <v>0</v>
      </c>
      <c r="K4" s="225"/>
      <c r="L4" s="121">
        <f>IF($B$8&lt;250000,CalculosLB!BG18,Calculos!BG18)</f>
        <v>121.21999999999997</v>
      </c>
      <c r="M4" s="15" t="s">
        <v>143</v>
      </c>
    </row>
    <row r="5" spans="1:66" x14ac:dyDescent="0.25">
      <c r="A5" s="14"/>
    </row>
    <row r="6" spans="1:66" x14ac:dyDescent="0.25">
      <c r="A6" s="14" t="s">
        <v>27</v>
      </c>
      <c r="B6" s="16" t="str">
        <f>+Datos!M16</f>
        <v>Femenino</v>
      </c>
      <c r="C6" s="16">
        <f>VLOOKUP(B6,columnaGenero,2,FALSE)</f>
        <v>0</v>
      </c>
    </row>
    <row r="7" spans="1:66" x14ac:dyDescent="0.25">
      <c r="A7" s="14"/>
    </row>
    <row r="8" spans="1:66" x14ac:dyDescent="0.25">
      <c r="A8" s="14" t="s">
        <v>28</v>
      </c>
      <c r="B8" s="16">
        <f>+Datos!M30</f>
        <v>100000</v>
      </c>
      <c r="C8" s="16"/>
      <c r="E8" s="17" t="s">
        <v>29</v>
      </c>
      <c r="F8" s="15">
        <f>LIMMIN</f>
        <v>100000</v>
      </c>
      <c r="R8" s="26"/>
    </row>
    <row r="9" spans="1:66" x14ac:dyDescent="0.25">
      <c r="A9" s="14"/>
      <c r="F9" s="15">
        <f>IF( MIN(MAX(SUMMIN,(ROUNDUP((TARMIN-OTRCC)/F1,0)*1000)),LIMMIN) &lt; LIMMIN, LIMMIN,MIN(MAX(SUMMIN,(ROUNDUP((TARMIN-OTRCC)/F1,0)*1000)),LIMMIN) )</f>
        <v>100000</v>
      </c>
    </row>
    <row r="10" spans="1:66" x14ac:dyDescent="0.25">
      <c r="A10" s="14" t="s">
        <v>30</v>
      </c>
      <c r="B10" s="16" t="str">
        <f>+Datos!M18</f>
        <v>No</v>
      </c>
      <c r="C10" s="16">
        <f>IF(OR(B4=20,B4=30),VLOOKUP(B10,columnaLogica,2,FALSE),0)</f>
        <v>0</v>
      </c>
      <c r="L10" s="26"/>
      <c r="N10" s="26"/>
    </row>
    <row r="11" spans="1:66" x14ac:dyDescent="0.25">
      <c r="A11" s="14"/>
    </row>
    <row r="12" spans="1:66" x14ac:dyDescent="0.25">
      <c r="A12" s="14" t="s">
        <v>31</v>
      </c>
      <c r="B12" s="16" t="str">
        <f>+Datos!M22</f>
        <v>No fumador</v>
      </c>
      <c r="C12" s="16">
        <f>VLOOKUP(B12,columnaFumador,2,FALSE)</f>
        <v>0</v>
      </c>
      <c r="P12" s="26"/>
      <c r="AB12" s="26"/>
      <c r="AK12" s="26"/>
    </row>
    <row r="13" spans="1:66" x14ac:dyDescent="0.25">
      <c r="A13" s="14"/>
      <c r="BI13" s="26"/>
    </row>
    <row r="14" spans="1:66" x14ac:dyDescent="0.25">
      <c r="A14" s="14" t="s">
        <v>32</v>
      </c>
      <c r="B14" s="16" t="s">
        <v>91</v>
      </c>
      <c r="C14" s="16"/>
      <c r="Y14" s="26"/>
    </row>
    <row r="15" spans="1:66" ht="11" thickBot="1" x14ac:dyDescent="0.3"/>
    <row r="16" spans="1:66" x14ac:dyDescent="0.25">
      <c r="J16" s="218" t="s">
        <v>17</v>
      </c>
      <c r="K16" s="220"/>
      <c r="L16" s="220"/>
      <c r="M16" s="220"/>
      <c r="N16" s="220"/>
      <c r="O16" s="220"/>
      <c r="P16" s="220"/>
      <c r="Q16" s="220"/>
      <c r="R16" s="220"/>
      <c r="S16" s="221"/>
      <c r="T16" s="218" t="s">
        <v>33</v>
      </c>
      <c r="U16" s="220"/>
      <c r="V16" s="220"/>
      <c r="W16" s="220"/>
      <c r="X16" s="220"/>
      <c r="Y16" s="220"/>
      <c r="Z16" s="220"/>
      <c r="AA16" s="220"/>
      <c r="AB16" s="220"/>
      <c r="AC16" s="221"/>
      <c r="AD16" s="218" t="s">
        <v>34</v>
      </c>
      <c r="AE16" s="220"/>
      <c r="AF16" s="220"/>
      <c r="AG16" s="220"/>
      <c r="AH16" s="220"/>
      <c r="AI16" s="220"/>
      <c r="AJ16" s="220"/>
      <c r="AK16" s="220"/>
      <c r="AL16" s="221"/>
      <c r="AM16" s="218" t="s">
        <v>35</v>
      </c>
      <c r="AN16" s="220"/>
      <c r="AO16" s="220"/>
      <c r="AP16" s="220"/>
      <c r="AQ16" s="220"/>
      <c r="AR16" s="220"/>
      <c r="AS16" s="220"/>
      <c r="AT16" s="220"/>
      <c r="AU16" s="221"/>
      <c r="AV16" s="218" t="s">
        <v>36</v>
      </c>
      <c r="AW16" s="220"/>
      <c r="AX16" s="220"/>
      <c r="AY16" s="220"/>
      <c r="AZ16" s="220"/>
      <c r="BA16" s="220"/>
      <c r="BB16" s="220"/>
      <c r="BC16" s="220"/>
      <c r="BD16" s="221"/>
      <c r="BE16" s="226" t="s">
        <v>142</v>
      </c>
      <c r="BF16" s="227"/>
      <c r="BG16" s="227"/>
      <c r="BH16" s="227"/>
      <c r="BI16" s="227"/>
      <c r="BJ16" s="227"/>
      <c r="BK16" s="227"/>
      <c r="BL16" s="227"/>
      <c r="BM16" s="227"/>
      <c r="BN16" s="228"/>
    </row>
    <row r="17" spans="2:66" x14ac:dyDescent="0.25">
      <c r="B17" s="16" t="s">
        <v>37</v>
      </c>
      <c r="C17" s="16" t="s">
        <v>38</v>
      </c>
      <c r="D17" s="16" t="s">
        <v>39</v>
      </c>
      <c r="E17" s="18" t="s">
        <v>26</v>
      </c>
      <c r="F17" s="16" t="s">
        <v>40</v>
      </c>
      <c r="G17" s="19" t="s">
        <v>41</v>
      </c>
      <c r="H17" s="16" t="s">
        <v>42</v>
      </c>
      <c r="I17" s="20" t="s">
        <v>43</v>
      </c>
      <c r="J17" s="99" t="s">
        <v>44</v>
      </c>
      <c r="K17" s="16" t="s">
        <v>45</v>
      </c>
      <c r="L17" s="16" t="s">
        <v>46</v>
      </c>
      <c r="M17" s="16" t="s">
        <v>47</v>
      </c>
      <c r="N17" s="16" t="s">
        <v>48</v>
      </c>
      <c r="O17" s="16" t="s">
        <v>49</v>
      </c>
      <c r="P17" s="16" t="s">
        <v>50</v>
      </c>
      <c r="Q17" s="16" t="s">
        <v>19</v>
      </c>
      <c r="R17" s="16" t="s">
        <v>51</v>
      </c>
      <c r="S17" s="100" t="s">
        <v>14</v>
      </c>
      <c r="T17" s="99" t="s">
        <v>44</v>
      </c>
      <c r="U17" s="16" t="s">
        <v>45</v>
      </c>
      <c r="V17" s="16" t="s">
        <v>46</v>
      </c>
      <c r="W17" s="16" t="s">
        <v>47</v>
      </c>
      <c r="X17" s="16" t="s">
        <v>48</v>
      </c>
      <c r="Y17" s="16" t="s">
        <v>49</v>
      </c>
      <c r="Z17" s="16" t="s">
        <v>50</v>
      </c>
      <c r="AA17" s="16" t="s">
        <v>19</v>
      </c>
      <c r="AB17" s="16" t="s">
        <v>51</v>
      </c>
      <c r="AC17" s="100" t="s">
        <v>52</v>
      </c>
      <c r="AD17" s="99" t="s">
        <v>44</v>
      </c>
      <c r="AE17" s="16" t="s">
        <v>45</v>
      </c>
      <c r="AF17" s="16" t="s">
        <v>46</v>
      </c>
      <c r="AG17" s="16" t="s">
        <v>47</v>
      </c>
      <c r="AH17" s="16" t="s">
        <v>48</v>
      </c>
      <c r="AI17" s="16" t="s">
        <v>50</v>
      </c>
      <c r="AJ17" s="16" t="s">
        <v>19</v>
      </c>
      <c r="AK17" s="16" t="s">
        <v>51</v>
      </c>
      <c r="AL17" s="100" t="s">
        <v>14</v>
      </c>
      <c r="AM17" s="99" t="s">
        <v>44</v>
      </c>
      <c r="AN17" s="16" t="s">
        <v>45</v>
      </c>
      <c r="AO17" s="16" t="s">
        <v>46</v>
      </c>
      <c r="AP17" s="16" t="s">
        <v>47</v>
      </c>
      <c r="AQ17" s="16" t="s">
        <v>48</v>
      </c>
      <c r="AR17" s="16" t="s">
        <v>50</v>
      </c>
      <c r="AS17" s="16" t="s">
        <v>19</v>
      </c>
      <c r="AT17" s="16" t="s">
        <v>51</v>
      </c>
      <c r="AU17" s="100" t="s">
        <v>14</v>
      </c>
      <c r="AV17" s="99" t="s">
        <v>44</v>
      </c>
      <c r="AW17" s="16" t="s">
        <v>45</v>
      </c>
      <c r="AX17" s="16" t="s">
        <v>46</v>
      </c>
      <c r="AY17" s="16" t="s">
        <v>47</v>
      </c>
      <c r="AZ17" s="16" t="s">
        <v>48</v>
      </c>
      <c r="BA17" s="16" t="s">
        <v>50</v>
      </c>
      <c r="BB17" s="16" t="s">
        <v>19</v>
      </c>
      <c r="BC17" s="16" t="s">
        <v>51</v>
      </c>
      <c r="BD17" s="100" t="s">
        <v>14</v>
      </c>
      <c r="BE17" s="99" t="s">
        <v>44</v>
      </c>
      <c r="BF17" s="16" t="s">
        <v>45</v>
      </c>
      <c r="BG17" s="16" t="s">
        <v>46</v>
      </c>
      <c r="BH17" s="16" t="s">
        <v>47</v>
      </c>
      <c r="BI17" s="16" t="s">
        <v>48</v>
      </c>
      <c r="BJ17" s="16" t="s">
        <v>49</v>
      </c>
      <c r="BK17" s="16" t="s">
        <v>50</v>
      </c>
      <c r="BL17" s="16" t="s">
        <v>19</v>
      </c>
      <c r="BM17" s="16" t="s">
        <v>51</v>
      </c>
      <c r="BN17" s="100" t="s">
        <v>14</v>
      </c>
    </row>
    <row r="18" spans="2:66" x14ac:dyDescent="0.25">
      <c r="B18" s="16">
        <v>1</v>
      </c>
      <c r="C18" s="16">
        <f>B2+B18</f>
        <v>32</v>
      </c>
      <c r="D18" s="16">
        <f>IF($B18="","",IF($B18&gt;EDADMAX-B$2,0,B$2+B$4*INT(($B18-1)/B$4)))</f>
        <v>31</v>
      </c>
      <c r="E18" s="18">
        <f t="shared" ref="E18:E49" si="0">IF($B18="","",  VLOOKUP(IF(EDADMAX-D18&gt;=B$4,B$4,EDADMAX-D18),columnaCorrecion,2,FALSE) )</f>
        <v>20</v>
      </c>
      <c r="F18" s="16">
        <f>IF($B18="","",IF($C$6=1,VLOOKUP(IF(D18&gt;MAX(Tablas!$A$4:$A$62),MAX(Tablas!$A$4:$A$62),D18),datosMasculino,$C$12+$C$6+VLOOKUP(E18,columnaTermino,2,FALSE),FALSE),VLOOKUP(IF(D18&gt;MAX(Tablas!$B$4:$B$62),MAX(Tablas!$B$4:$B$62),D18),datosFemenino,$C$12+$C$6+VLOOKUP(E18,columnaTermino,2,FALSE),FALSE)))</f>
        <v>1</v>
      </c>
      <c r="G18" s="19">
        <f>IF($B18="","",IF(OR(E18=20,E18=30),IF($C$6=1,VLOOKUP(IF(D18&gt;MAX(Tablas!$A$4:$A$62),MAX(Tablas!$A$4:$A$62),D18),datosMasculino,$C$12+$C$6+$C$10+VLOOKUP(E18,columnaTermino,2,FALSE),FALSE),VLOOKUP(IF(D18&gt;MAX(Tablas!$B$4:$B$62),MAX(Tablas!$B$4:$B$62),D18),datosFemenino,$C$12+$C$6+$C$10+VLOOKUP(E18,columnaTermino,2,FALSE),FALSE)),F18))</f>
        <v>1</v>
      </c>
      <c r="H18" s="16">
        <f>IF($B18="","",G18-F18)</f>
        <v>0</v>
      </c>
      <c r="I18" s="20">
        <f>IF($B18="","",H18+F18*$G$3)</f>
        <v>1</v>
      </c>
      <c r="J18" s="21">
        <f>IF($B18="","",($B$8/1000)*F18)</f>
        <v>100</v>
      </c>
      <c r="K18" s="22">
        <f>IF(B18="","",($B$8/1000)*H18)</f>
        <v>0</v>
      </c>
      <c r="L18" s="22">
        <f>IF(B18="","",J18*$G$3+K18)</f>
        <v>100</v>
      </c>
      <c r="M18" s="22">
        <f>IF($B18="","",L18*SUPBAN)</f>
        <v>3.5000000000000004</v>
      </c>
      <c r="N18" s="22">
        <f>IF($B18="","",L18*SEGCAM)</f>
        <v>0.5</v>
      </c>
      <c r="O18" s="22">
        <f>IF($B18="","",OTRCC)</f>
        <v>75</v>
      </c>
      <c r="P18" s="22" t="e">
        <f>+IF(Datos!#REF!=Listas!$AB$2,Listas!$AC$2,Listas!$AC$3)</f>
        <v>#REF!</v>
      </c>
      <c r="Q18" s="22" t="e">
        <f>IF($B18="","",L18+M18+N18+O18+P18)</f>
        <v>#REF!</v>
      </c>
      <c r="R18" s="22" t="e">
        <f>IF($B18="","",Q18*IVA)</f>
        <v>#REF!</v>
      </c>
      <c r="S18" s="23" t="e">
        <f>IF($B18="","",R18+Q18)</f>
        <v>#REF!</v>
      </c>
      <c r="T18" s="21">
        <f>IF($B18="","",(J18+J18*ENCDIF))</f>
        <v>110</v>
      </c>
      <c r="U18" s="22">
        <f>IF($B18="","",(K18+K18*ENCDIF))</f>
        <v>0</v>
      </c>
      <c r="V18" s="22">
        <f>IF(B18="","",T18*$G$3+U18)</f>
        <v>110</v>
      </c>
      <c r="W18" s="22">
        <f>IF($B18="","",V18*SUPBAN)</f>
        <v>3.8500000000000005</v>
      </c>
      <c r="X18" s="22">
        <f t="shared" ref="X18:X49" si="1">IF($B18="","",V18*SEGCAM)</f>
        <v>0.55000000000000004</v>
      </c>
      <c r="Y18" s="22">
        <f t="shared" ref="Y18:Y49" si="2">IF($B18="","",OTRCD)</f>
        <v>82</v>
      </c>
      <c r="Z18" s="22" t="e">
        <f>+IF(Datos!#REF!=Listas!$AB$2,Listas!$AC$2,Listas!$AC$3)</f>
        <v>#REF!</v>
      </c>
      <c r="AA18" s="22" t="e">
        <f>IF($B18="","",V18+W18+X18+Y18+Z18)</f>
        <v>#REF!</v>
      </c>
      <c r="AB18" s="22" t="e">
        <f t="shared" ref="AB18:AB49" si="3">IF($B18="","",AA18*IVA)</f>
        <v>#REF!</v>
      </c>
      <c r="AC18" s="23" t="e">
        <f>IF($B18="","",AB18+AA18)</f>
        <v>#REF!</v>
      </c>
      <c r="AD18" s="21">
        <f t="shared" ref="AD18:AI33" si="4">IF($B18="","",T18/12)</f>
        <v>9.1666666666666661</v>
      </c>
      <c r="AE18" s="22">
        <f t="shared" si="4"/>
        <v>0</v>
      </c>
      <c r="AF18" s="22">
        <f t="shared" si="4"/>
        <v>9.1666666666666661</v>
      </c>
      <c r="AG18" s="22">
        <f t="shared" si="4"/>
        <v>0.32083333333333336</v>
      </c>
      <c r="AH18" s="22">
        <f t="shared" si="4"/>
        <v>4.5833333333333337E-2</v>
      </c>
      <c r="AI18" s="22">
        <f t="shared" si="4"/>
        <v>6.833333333333333</v>
      </c>
      <c r="AJ18" s="22" t="e">
        <f>IF($B18="","",AA18/12)</f>
        <v>#REF!</v>
      </c>
      <c r="AK18" s="22" t="e">
        <f>IF($B18="","",AB18/12)</f>
        <v>#REF!</v>
      </c>
      <c r="AL18" s="23" t="e">
        <f>IF($B18="","",AC18/12)</f>
        <v>#REF!</v>
      </c>
      <c r="AM18" s="21">
        <f t="shared" ref="AM18:AR33" si="5">IF($B18="","",T18/6)</f>
        <v>18.333333333333332</v>
      </c>
      <c r="AN18" s="22">
        <f t="shared" si="5"/>
        <v>0</v>
      </c>
      <c r="AO18" s="22">
        <f t="shared" si="5"/>
        <v>18.333333333333332</v>
      </c>
      <c r="AP18" s="22">
        <f t="shared" si="5"/>
        <v>0.64166666666666672</v>
      </c>
      <c r="AQ18" s="22">
        <f t="shared" si="5"/>
        <v>9.1666666666666674E-2</v>
      </c>
      <c r="AR18" s="22">
        <f t="shared" si="5"/>
        <v>13.666666666666666</v>
      </c>
      <c r="AS18" s="22" t="e">
        <f>IF($B18="","",AA18/6)</f>
        <v>#REF!</v>
      </c>
      <c r="AT18" s="22" t="e">
        <f>IF($B18="","",AB18/6)</f>
        <v>#REF!</v>
      </c>
      <c r="AU18" s="23" t="e">
        <f>IF($B18="","",AC18/6)</f>
        <v>#REF!</v>
      </c>
      <c r="AV18" s="21">
        <f t="shared" ref="AV18:BA33" si="6">IF($B18="","",T18/3)</f>
        <v>36.666666666666664</v>
      </c>
      <c r="AW18" s="22">
        <f t="shared" si="6"/>
        <v>0</v>
      </c>
      <c r="AX18" s="22">
        <f t="shared" si="6"/>
        <v>36.666666666666664</v>
      </c>
      <c r="AY18" s="22">
        <f t="shared" si="6"/>
        <v>1.2833333333333334</v>
      </c>
      <c r="AZ18" s="22">
        <f t="shared" si="6"/>
        <v>0.18333333333333335</v>
      </c>
      <c r="BA18" s="16">
        <f t="shared" si="6"/>
        <v>27.333333333333332</v>
      </c>
      <c r="BB18" s="16" t="e">
        <f>IF($B18="","",AA18/3)</f>
        <v>#REF!</v>
      </c>
      <c r="BC18" s="16" t="e">
        <f>IF($B18="","",AB18/3)</f>
        <v>#REF!</v>
      </c>
      <c r="BD18" s="100" t="e">
        <f>IF($B18="","",AC18/3)</f>
        <v>#REF!</v>
      </c>
      <c r="BE18" s="21">
        <f t="shared" ref="BE18:BE81" si="7">IF($B18="","",(T18*(1-ENCDIFESP)))</f>
        <v>104.5</v>
      </c>
      <c r="BF18" s="22">
        <f>IF($B18="","",(U18*(1-ENCDIFESP)))</f>
        <v>0</v>
      </c>
      <c r="BG18" s="22">
        <f>IF(B18="","",BE18*$G$3+BF18)</f>
        <v>104.5</v>
      </c>
      <c r="BH18" s="22">
        <f>IF($B18="","",BG18*SUPBAN)</f>
        <v>3.6575000000000002</v>
      </c>
      <c r="BI18" s="22">
        <f>IF($B18="","",BG18*SEGCAM)</f>
        <v>0.52249999999999996</v>
      </c>
      <c r="BJ18" s="22">
        <f t="shared" ref="BJ18:BJ49" si="8">IF($B18="","",OTRDIFESP)</f>
        <v>77.900000000000006</v>
      </c>
      <c r="BK18" s="22" t="e">
        <f>+IF(Datos!#REF!=Listas!$AB$2,Listas!$AC$2,Listas!$AC$3)</f>
        <v>#REF!</v>
      </c>
      <c r="BL18" s="22" t="e">
        <f>IF($B18="","",BG18+BH18+BI18+BJ18+BK18)</f>
        <v>#REF!</v>
      </c>
      <c r="BM18" s="22" t="e">
        <f t="shared" ref="BM18:BM49" si="9">IF($B18="","",BL18*IVA)</f>
        <v>#REF!</v>
      </c>
      <c r="BN18" s="23" t="e">
        <f>IF($B18="","",BM18+BL18)</f>
        <v>#REF!</v>
      </c>
    </row>
    <row r="19" spans="2:66" x14ac:dyDescent="0.25">
      <c r="B19" s="16">
        <f xml:space="preserve"> IF(C18&lt;&gt;"", IF( (C18+1)&gt;EDADMAX, "",Calculos!$B18+1 ),"")</f>
        <v>2</v>
      </c>
      <c r="C19" s="16">
        <f t="shared" ref="C19:C50" si="10" xml:space="preserve"> IF(C18&lt;&gt;"", IF(C18+1&gt;EDADMAX,"",C18+1),"")</f>
        <v>33</v>
      </c>
      <c r="D19" s="16">
        <f t="shared" ref="D19:D50" si="11">IF(B19="","",IF(B19&gt;EDADMAX-B$2,0,B$2+B$4*INT((B19-1)/B$4)))</f>
        <v>31</v>
      </c>
      <c r="E19" s="18">
        <f t="shared" si="0"/>
        <v>20</v>
      </c>
      <c r="F19" s="16">
        <f>IF($B19="","",IF($C$6=1,VLOOKUP(IF(D19&gt;MAX(Tablas!$A$4:$A$62),MAX(Tablas!$A$4:$A$62),D19),datosMasculino,$C$12+$C$6+VLOOKUP(E19,columnaTermino,2,FALSE),FALSE),VLOOKUP(IF(D19&gt;MAX(Tablas!$B$4:$B$62),MAX(Tablas!$B$4:$B$62),D19),datosFemenino,$C$12+$C$6+VLOOKUP(E19,columnaTermino,2,FALSE),FALSE)))</f>
        <v>1</v>
      </c>
      <c r="G19" s="19">
        <f>IF($B19="","",IF(OR(E19=20,E19=30),IF($C$6=1,VLOOKUP(IF(D19&gt;MAX(Tablas!$A$4:$A$62),MAX(Tablas!$A$4:$A$62),D19),datosMasculino,$C$12+$C$6+$C$10+VLOOKUP(E19,columnaTermino,2,FALSE),FALSE),VLOOKUP(IF(D19&gt;MAX(Tablas!$B$4:$B$62),MAX(Tablas!$B$4:$B$62),D19),datosFemenino,$C$12+$C$6+$C$10+VLOOKUP(E19,columnaTermino,2,FALSE),FALSE)),F19))</f>
        <v>1</v>
      </c>
      <c r="H19" s="16">
        <f t="shared" ref="H19:H82" si="12">IF($B19="","",G19-F19)</f>
        <v>0</v>
      </c>
      <c r="I19" s="20">
        <f t="shared" ref="I19:I82" si="13">IF($B19="","",H19+F19*$G$3)</f>
        <v>1</v>
      </c>
      <c r="J19" s="21">
        <f t="shared" ref="J19:J82" si="14">IF($B19="","",($B$8/1000)*F19)</f>
        <v>100</v>
      </c>
      <c r="K19" s="22">
        <f t="shared" ref="K19:K82" si="15">IF(B19="","",($B$8/1000)*H19)</f>
        <v>0</v>
      </c>
      <c r="L19" s="22">
        <f t="shared" ref="L19:L82" si="16">IF(B19="","",J19*$G$3+K19)</f>
        <v>100</v>
      </c>
      <c r="M19" s="22">
        <f t="shared" ref="M19:M49" si="17">IF($B19="","",L19*SUPBAN)</f>
        <v>3.5000000000000004</v>
      </c>
      <c r="N19" s="22">
        <f t="shared" ref="N19:N49" si="18">IF($B19="","",L19*SEGCAM)</f>
        <v>0.5</v>
      </c>
      <c r="O19" s="22">
        <f t="shared" ref="O19:O49" si="19">IF($B19="","",OTRCC)</f>
        <v>75</v>
      </c>
      <c r="P19" s="22" t="e">
        <f>+IF(Datos!#REF!=Listas!$AB$2,Listas!$AC$2,Listas!$AC$3)</f>
        <v>#REF!</v>
      </c>
      <c r="Q19" s="22" t="e">
        <f t="shared" ref="Q19:Q82" si="20">IF($B19="","",L19+M19+N19+O19+P19)</f>
        <v>#REF!</v>
      </c>
      <c r="R19" s="22" t="e">
        <f t="shared" ref="R19:R49" si="21">IF($B19="","",Q19*IVA)</f>
        <v>#REF!</v>
      </c>
      <c r="S19" s="23" t="e">
        <f t="shared" ref="S19:S82" si="22">IF($B19="","",R19+Q19)</f>
        <v>#REF!</v>
      </c>
      <c r="T19" s="21">
        <f t="shared" ref="T19:T49" si="23">IF($B19="","",(J19+J19*ENCDIF))</f>
        <v>110</v>
      </c>
      <c r="U19" s="22">
        <f t="shared" ref="U19:U49" si="24">IF($B19="","",(K19+K19*ENCDIF))</f>
        <v>0</v>
      </c>
      <c r="V19" s="22">
        <f t="shared" ref="V19:V82" si="25">IF(B19="","",T19*$G$3+U19)</f>
        <v>110</v>
      </c>
      <c r="W19" s="22">
        <f t="shared" ref="W19:W49" si="26">IF($B19="","",V19*SUPBAN)</f>
        <v>3.8500000000000005</v>
      </c>
      <c r="X19" s="22">
        <f t="shared" si="1"/>
        <v>0.55000000000000004</v>
      </c>
      <c r="Y19" s="22">
        <f t="shared" si="2"/>
        <v>82</v>
      </c>
      <c r="Z19" s="22" t="e">
        <f>+IF(Datos!#REF!=Listas!$AB$2,Listas!$AC$2,Listas!$AC$3)</f>
        <v>#REF!</v>
      </c>
      <c r="AA19" s="22" t="e">
        <f t="shared" ref="AA19:AA82" si="27">IF($B19="","",V19+W19+X19+Y19+Z19)</f>
        <v>#REF!</v>
      </c>
      <c r="AB19" s="22" t="e">
        <f t="shared" si="3"/>
        <v>#REF!</v>
      </c>
      <c r="AC19" s="23" t="e">
        <f t="shared" ref="AC19:AC82" si="28">IF($B19="","",AB19+AA19)</f>
        <v>#REF!</v>
      </c>
      <c r="AD19" s="21">
        <f t="shared" si="4"/>
        <v>9.1666666666666661</v>
      </c>
      <c r="AE19" s="22">
        <f t="shared" si="4"/>
        <v>0</v>
      </c>
      <c r="AF19" s="22">
        <f t="shared" si="4"/>
        <v>9.1666666666666661</v>
      </c>
      <c r="AG19" s="22">
        <f t="shared" si="4"/>
        <v>0.32083333333333336</v>
      </c>
      <c r="AH19" s="22">
        <f t="shared" si="4"/>
        <v>4.5833333333333337E-2</v>
      </c>
      <c r="AI19" s="22">
        <f t="shared" si="4"/>
        <v>6.833333333333333</v>
      </c>
      <c r="AJ19" s="22" t="e">
        <f t="shared" ref="AJ19:AL82" si="29">IF($B19="","",AA19/12)</f>
        <v>#REF!</v>
      </c>
      <c r="AK19" s="22" t="e">
        <f t="shared" si="29"/>
        <v>#REF!</v>
      </c>
      <c r="AL19" s="23" t="e">
        <f t="shared" si="29"/>
        <v>#REF!</v>
      </c>
      <c r="AM19" s="21">
        <f t="shared" si="5"/>
        <v>18.333333333333332</v>
      </c>
      <c r="AN19" s="22">
        <f t="shared" si="5"/>
        <v>0</v>
      </c>
      <c r="AO19" s="22">
        <f t="shared" si="5"/>
        <v>18.333333333333332</v>
      </c>
      <c r="AP19" s="22">
        <f t="shared" si="5"/>
        <v>0.64166666666666672</v>
      </c>
      <c r="AQ19" s="22">
        <f t="shared" si="5"/>
        <v>9.1666666666666674E-2</v>
      </c>
      <c r="AR19" s="22">
        <f t="shared" si="5"/>
        <v>13.666666666666666</v>
      </c>
      <c r="AS19" s="22" t="e">
        <f t="shared" ref="AS19:AU82" si="30">IF($B19="","",AA19/6)</f>
        <v>#REF!</v>
      </c>
      <c r="AT19" s="22" t="e">
        <f t="shared" si="30"/>
        <v>#REF!</v>
      </c>
      <c r="AU19" s="23" t="e">
        <f t="shared" si="30"/>
        <v>#REF!</v>
      </c>
      <c r="AV19" s="21">
        <f t="shared" si="6"/>
        <v>36.666666666666664</v>
      </c>
      <c r="AW19" s="22">
        <f t="shared" si="6"/>
        <v>0</v>
      </c>
      <c r="AX19" s="22">
        <f t="shared" si="6"/>
        <v>36.666666666666664</v>
      </c>
      <c r="AY19" s="22">
        <f t="shared" si="6"/>
        <v>1.2833333333333334</v>
      </c>
      <c r="AZ19" s="22">
        <f t="shared" si="6"/>
        <v>0.18333333333333335</v>
      </c>
      <c r="BA19" s="16">
        <f t="shared" si="6"/>
        <v>27.333333333333332</v>
      </c>
      <c r="BB19" s="16" t="e">
        <f t="shared" ref="BB19:BD82" si="31">IF($B19="","",AA19/3)</f>
        <v>#REF!</v>
      </c>
      <c r="BC19" s="16" t="e">
        <f t="shared" si="31"/>
        <v>#REF!</v>
      </c>
      <c r="BD19" s="100" t="e">
        <f t="shared" si="31"/>
        <v>#REF!</v>
      </c>
      <c r="BE19" s="21">
        <f t="shared" si="7"/>
        <v>104.5</v>
      </c>
      <c r="BF19" s="22">
        <f t="shared" ref="BF19:BF49" si="32">IF($B19="","",(U19*(1-ENCDIFESP)))</f>
        <v>0</v>
      </c>
      <c r="BG19" s="22">
        <f t="shared" ref="BG19:BG82" si="33">IF(B19="","",BE19*$G$3+BF19)</f>
        <v>104.5</v>
      </c>
      <c r="BH19" s="22">
        <f t="shared" ref="BH19:BH49" si="34">IF($B19="","",BG19*SUPBAN)</f>
        <v>3.6575000000000002</v>
      </c>
      <c r="BI19" s="22">
        <f t="shared" ref="BI19:BI49" si="35">IF($B19="","",BG19*SEGCAM)</f>
        <v>0.52249999999999996</v>
      </c>
      <c r="BJ19" s="22">
        <f t="shared" si="8"/>
        <v>77.900000000000006</v>
      </c>
      <c r="BK19" s="22" t="e">
        <f>+IF(Datos!#REF!=Listas!$AB$2,Listas!$AC$2,Listas!$AC$3)</f>
        <v>#REF!</v>
      </c>
      <c r="BL19" s="22" t="e">
        <f t="shared" ref="BL19:BL82" si="36">IF($B19="","",BG19+BH19+BI19+BJ19+BK19)</f>
        <v>#REF!</v>
      </c>
      <c r="BM19" s="22" t="e">
        <f t="shared" si="9"/>
        <v>#REF!</v>
      </c>
      <c r="BN19" s="23" t="e">
        <f t="shared" ref="BN19:BN82" si="37">IF($B19="","",BM19+BL19)</f>
        <v>#REF!</v>
      </c>
    </row>
    <row r="20" spans="2:66" x14ac:dyDescent="0.25">
      <c r="B20" s="16">
        <f xml:space="preserve"> IF(C19&lt;&gt;"", IF( (C19+1)&gt;EDADMAX, "",Calculos!B19+1 ),"")</f>
        <v>3</v>
      </c>
      <c r="C20" s="16">
        <f t="shared" si="10"/>
        <v>34</v>
      </c>
      <c r="D20" s="16">
        <f t="shared" si="11"/>
        <v>31</v>
      </c>
      <c r="E20" s="18">
        <f t="shared" si="0"/>
        <v>20</v>
      </c>
      <c r="F20" s="16">
        <f>IF($B20="","",IF($C$6=1,VLOOKUP(IF(D20&gt;MAX(Tablas!$A$4:$A$62),MAX(Tablas!$A$4:$A$62),D20),datosMasculino,$C$12+$C$6+VLOOKUP(E20,columnaTermino,2,FALSE),FALSE),VLOOKUP(IF(D20&gt;MAX(Tablas!$B$4:$B$62),MAX(Tablas!$B$4:$B$62),D20),datosFemenino,$C$12+$C$6+VLOOKUP(E20,columnaTermino,2,FALSE),FALSE)))</f>
        <v>1</v>
      </c>
      <c r="G20" s="19">
        <f>IF($B20="","",IF(OR(E20=20,E20=30),IF($C$6=1,VLOOKUP(IF(D20&gt;MAX(Tablas!$A$4:$A$62),MAX(Tablas!$A$4:$A$62),D20),datosMasculino,$C$12+$C$6+$C$10+VLOOKUP(E20,columnaTermino,2,FALSE),FALSE),VLOOKUP(IF(D20&gt;MAX(Tablas!$B$4:$B$62),MAX(Tablas!$B$4:$B$62),D20),datosFemenino,$C$12+$C$6+$C$10+VLOOKUP(E20,columnaTermino,2,FALSE),FALSE)),F20))</f>
        <v>1</v>
      </c>
      <c r="H20" s="16">
        <f t="shared" si="12"/>
        <v>0</v>
      </c>
      <c r="I20" s="20">
        <f t="shared" si="13"/>
        <v>1</v>
      </c>
      <c r="J20" s="21">
        <f t="shared" si="14"/>
        <v>100</v>
      </c>
      <c r="K20" s="22">
        <f t="shared" si="15"/>
        <v>0</v>
      </c>
      <c r="L20" s="22">
        <f t="shared" si="16"/>
        <v>100</v>
      </c>
      <c r="M20" s="22">
        <f t="shared" si="17"/>
        <v>3.5000000000000004</v>
      </c>
      <c r="N20" s="22">
        <f t="shared" si="18"/>
        <v>0.5</v>
      </c>
      <c r="O20" s="22">
        <f t="shared" si="19"/>
        <v>75</v>
      </c>
      <c r="P20" s="22" t="e">
        <f>+IF(Datos!#REF!=Listas!$AB$2,Listas!$AC$2,Listas!$AC$3)</f>
        <v>#REF!</v>
      </c>
      <c r="Q20" s="22" t="e">
        <f t="shared" si="20"/>
        <v>#REF!</v>
      </c>
      <c r="R20" s="22" t="e">
        <f t="shared" si="21"/>
        <v>#REF!</v>
      </c>
      <c r="S20" s="23" t="e">
        <f t="shared" si="22"/>
        <v>#REF!</v>
      </c>
      <c r="T20" s="21">
        <f t="shared" si="23"/>
        <v>110</v>
      </c>
      <c r="U20" s="22">
        <f t="shared" si="24"/>
        <v>0</v>
      </c>
      <c r="V20" s="22">
        <f t="shared" si="25"/>
        <v>110</v>
      </c>
      <c r="W20" s="22">
        <f t="shared" si="26"/>
        <v>3.8500000000000005</v>
      </c>
      <c r="X20" s="22">
        <f t="shared" si="1"/>
        <v>0.55000000000000004</v>
      </c>
      <c r="Y20" s="22">
        <f t="shared" si="2"/>
        <v>82</v>
      </c>
      <c r="Z20" s="22" t="e">
        <f>+IF(Datos!#REF!=Listas!$AB$2,Listas!$AC$2,Listas!$AC$3)</f>
        <v>#REF!</v>
      </c>
      <c r="AA20" s="22" t="e">
        <f t="shared" si="27"/>
        <v>#REF!</v>
      </c>
      <c r="AB20" s="22" t="e">
        <f t="shared" si="3"/>
        <v>#REF!</v>
      </c>
      <c r="AC20" s="23" t="e">
        <f t="shared" si="28"/>
        <v>#REF!</v>
      </c>
      <c r="AD20" s="21">
        <f t="shared" si="4"/>
        <v>9.1666666666666661</v>
      </c>
      <c r="AE20" s="22">
        <f t="shared" si="4"/>
        <v>0</v>
      </c>
      <c r="AF20" s="22">
        <f t="shared" si="4"/>
        <v>9.1666666666666661</v>
      </c>
      <c r="AG20" s="22">
        <f t="shared" si="4"/>
        <v>0.32083333333333336</v>
      </c>
      <c r="AH20" s="22">
        <f t="shared" si="4"/>
        <v>4.5833333333333337E-2</v>
      </c>
      <c r="AI20" s="22">
        <f t="shared" si="4"/>
        <v>6.833333333333333</v>
      </c>
      <c r="AJ20" s="22" t="e">
        <f t="shared" si="29"/>
        <v>#REF!</v>
      </c>
      <c r="AK20" s="22" t="e">
        <f t="shared" si="29"/>
        <v>#REF!</v>
      </c>
      <c r="AL20" s="23" t="e">
        <f t="shared" si="29"/>
        <v>#REF!</v>
      </c>
      <c r="AM20" s="21">
        <f t="shared" si="5"/>
        <v>18.333333333333332</v>
      </c>
      <c r="AN20" s="22">
        <f t="shared" si="5"/>
        <v>0</v>
      </c>
      <c r="AO20" s="22">
        <f t="shared" si="5"/>
        <v>18.333333333333332</v>
      </c>
      <c r="AP20" s="22">
        <f t="shared" si="5"/>
        <v>0.64166666666666672</v>
      </c>
      <c r="AQ20" s="22">
        <f t="shared" si="5"/>
        <v>9.1666666666666674E-2</v>
      </c>
      <c r="AR20" s="22">
        <f t="shared" si="5"/>
        <v>13.666666666666666</v>
      </c>
      <c r="AS20" s="22" t="e">
        <f t="shared" si="30"/>
        <v>#REF!</v>
      </c>
      <c r="AT20" s="22" t="e">
        <f t="shared" si="30"/>
        <v>#REF!</v>
      </c>
      <c r="AU20" s="23" t="e">
        <f t="shared" si="30"/>
        <v>#REF!</v>
      </c>
      <c r="AV20" s="21">
        <f t="shared" si="6"/>
        <v>36.666666666666664</v>
      </c>
      <c r="AW20" s="22">
        <f t="shared" si="6"/>
        <v>0</v>
      </c>
      <c r="AX20" s="22">
        <f t="shared" si="6"/>
        <v>36.666666666666664</v>
      </c>
      <c r="AY20" s="22">
        <f t="shared" si="6"/>
        <v>1.2833333333333334</v>
      </c>
      <c r="AZ20" s="22">
        <f t="shared" si="6"/>
        <v>0.18333333333333335</v>
      </c>
      <c r="BA20" s="16">
        <f t="shared" si="6"/>
        <v>27.333333333333332</v>
      </c>
      <c r="BB20" s="16" t="e">
        <f t="shared" si="31"/>
        <v>#REF!</v>
      </c>
      <c r="BC20" s="16" t="e">
        <f t="shared" si="31"/>
        <v>#REF!</v>
      </c>
      <c r="BD20" s="100" t="e">
        <f t="shared" si="31"/>
        <v>#REF!</v>
      </c>
      <c r="BE20" s="21">
        <f t="shared" si="7"/>
        <v>104.5</v>
      </c>
      <c r="BF20" s="22">
        <f t="shared" si="32"/>
        <v>0</v>
      </c>
      <c r="BG20" s="22">
        <f t="shared" si="33"/>
        <v>104.5</v>
      </c>
      <c r="BH20" s="22">
        <f t="shared" si="34"/>
        <v>3.6575000000000002</v>
      </c>
      <c r="BI20" s="22">
        <f t="shared" si="35"/>
        <v>0.52249999999999996</v>
      </c>
      <c r="BJ20" s="22">
        <f t="shared" si="8"/>
        <v>77.900000000000006</v>
      </c>
      <c r="BK20" s="22" t="e">
        <f>+IF(Datos!#REF!=Listas!$AB$2,Listas!$AC$2,Listas!$AC$3)</f>
        <v>#REF!</v>
      </c>
      <c r="BL20" s="22" t="e">
        <f t="shared" si="36"/>
        <v>#REF!</v>
      </c>
      <c r="BM20" s="22" t="e">
        <f t="shared" si="9"/>
        <v>#REF!</v>
      </c>
      <c r="BN20" s="23" t="e">
        <f t="shared" si="37"/>
        <v>#REF!</v>
      </c>
    </row>
    <row r="21" spans="2:66" x14ac:dyDescent="0.25">
      <c r="B21" s="16">
        <f xml:space="preserve"> IF(C20&lt;&gt;"", IF( (C20+1)&gt;EDADMAX, "",Calculos!B20+1 ),"")</f>
        <v>4</v>
      </c>
      <c r="C21" s="16">
        <f t="shared" si="10"/>
        <v>35</v>
      </c>
      <c r="D21" s="16">
        <f t="shared" si="11"/>
        <v>31</v>
      </c>
      <c r="E21" s="18">
        <f t="shared" si="0"/>
        <v>20</v>
      </c>
      <c r="F21" s="16">
        <f>IF($B21="","",IF($C$6=1,VLOOKUP(IF(D21&gt;MAX(Tablas!$A$4:$A$62),MAX(Tablas!$A$4:$A$62),D21),datosMasculino,$C$12+$C$6+VLOOKUP(E21,columnaTermino,2,FALSE),FALSE),VLOOKUP(IF(D21&gt;MAX(Tablas!$B$4:$B$62),MAX(Tablas!$B$4:$B$62),D21),datosFemenino,$C$12+$C$6+VLOOKUP(E21,columnaTermino,2,FALSE),FALSE)))</f>
        <v>1</v>
      </c>
      <c r="G21" s="19">
        <f>IF($B21="","",IF(OR(E21=20,E21=30),IF($C$6=1,VLOOKUP(IF(D21&gt;MAX(Tablas!$A$4:$A$62),MAX(Tablas!$A$4:$A$62),D21),datosMasculino,$C$12+$C$6+$C$10+VLOOKUP(E21,columnaTermino,2,FALSE),FALSE),VLOOKUP(IF(D21&gt;MAX(Tablas!$B$4:$B$62),MAX(Tablas!$B$4:$B$62),D21),datosFemenino,$C$12+$C$6+$C$10+VLOOKUP(E21,columnaTermino,2,FALSE),FALSE)),F21))</f>
        <v>1</v>
      </c>
      <c r="H21" s="16">
        <f t="shared" si="12"/>
        <v>0</v>
      </c>
      <c r="I21" s="20">
        <f t="shared" si="13"/>
        <v>1</v>
      </c>
      <c r="J21" s="21">
        <f t="shared" si="14"/>
        <v>100</v>
      </c>
      <c r="K21" s="22">
        <f t="shared" si="15"/>
        <v>0</v>
      </c>
      <c r="L21" s="22">
        <f t="shared" si="16"/>
        <v>100</v>
      </c>
      <c r="M21" s="22">
        <f t="shared" si="17"/>
        <v>3.5000000000000004</v>
      </c>
      <c r="N21" s="22">
        <f t="shared" si="18"/>
        <v>0.5</v>
      </c>
      <c r="O21" s="22">
        <f t="shared" si="19"/>
        <v>75</v>
      </c>
      <c r="P21" s="22" t="e">
        <f>+IF(Datos!#REF!=Listas!$AB$2,Listas!$AC$2,Listas!$AC$3)</f>
        <v>#REF!</v>
      </c>
      <c r="Q21" s="22" t="e">
        <f t="shared" si="20"/>
        <v>#REF!</v>
      </c>
      <c r="R21" s="22" t="e">
        <f t="shared" si="21"/>
        <v>#REF!</v>
      </c>
      <c r="S21" s="23" t="e">
        <f t="shared" si="22"/>
        <v>#REF!</v>
      </c>
      <c r="T21" s="21">
        <f t="shared" si="23"/>
        <v>110</v>
      </c>
      <c r="U21" s="22">
        <f t="shared" si="24"/>
        <v>0</v>
      </c>
      <c r="V21" s="22">
        <f t="shared" si="25"/>
        <v>110</v>
      </c>
      <c r="W21" s="22">
        <f t="shared" si="26"/>
        <v>3.8500000000000005</v>
      </c>
      <c r="X21" s="22">
        <f t="shared" si="1"/>
        <v>0.55000000000000004</v>
      </c>
      <c r="Y21" s="22">
        <f t="shared" si="2"/>
        <v>82</v>
      </c>
      <c r="Z21" s="22" t="e">
        <f>+IF(Datos!#REF!=Listas!$AB$2,Listas!$AC$2,Listas!$AC$3)</f>
        <v>#REF!</v>
      </c>
      <c r="AA21" s="22" t="e">
        <f t="shared" si="27"/>
        <v>#REF!</v>
      </c>
      <c r="AB21" s="22" t="e">
        <f t="shared" si="3"/>
        <v>#REF!</v>
      </c>
      <c r="AC21" s="23" t="e">
        <f t="shared" si="28"/>
        <v>#REF!</v>
      </c>
      <c r="AD21" s="21">
        <f t="shared" si="4"/>
        <v>9.1666666666666661</v>
      </c>
      <c r="AE21" s="22">
        <f t="shared" si="4"/>
        <v>0</v>
      </c>
      <c r="AF21" s="22">
        <f t="shared" si="4"/>
        <v>9.1666666666666661</v>
      </c>
      <c r="AG21" s="22">
        <f t="shared" si="4"/>
        <v>0.32083333333333336</v>
      </c>
      <c r="AH21" s="22">
        <f t="shared" si="4"/>
        <v>4.5833333333333337E-2</v>
      </c>
      <c r="AI21" s="22">
        <f t="shared" si="4"/>
        <v>6.833333333333333</v>
      </c>
      <c r="AJ21" s="22" t="e">
        <f t="shared" si="29"/>
        <v>#REF!</v>
      </c>
      <c r="AK21" s="22" t="e">
        <f t="shared" si="29"/>
        <v>#REF!</v>
      </c>
      <c r="AL21" s="23" t="e">
        <f t="shared" si="29"/>
        <v>#REF!</v>
      </c>
      <c r="AM21" s="21">
        <f t="shared" si="5"/>
        <v>18.333333333333332</v>
      </c>
      <c r="AN21" s="22">
        <f t="shared" si="5"/>
        <v>0</v>
      </c>
      <c r="AO21" s="22">
        <f t="shared" si="5"/>
        <v>18.333333333333332</v>
      </c>
      <c r="AP21" s="22">
        <f t="shared" si="5"/>
        <v>0.64166666666666672</v>
      </c>
      <c r="AQ21" s="22">
        <f t="shared" si="5"/>
        <v>9.1666666666666674E-2</v>
      </c>
      <c r="AR21" s="22">
        <f t="shared" si="5"/>
        <v>13.666666666666666</v>
      </c>
      <c r="AS21" s="22" t="e">
        <f t="shared" si="30"/>
        <v>#REF!</v>
      </c>
      <c r="AT21" s="22" t="e">
        <f t="shared" si="30"/>
        <v>#REF!</v>
      </c>
      <c r="AU21" s="23" t="e">
        <f t="shared" si="30"/>
        <v>#REF!</v>
      </c>
      <c r="AV21" s="21">
        <f t="shared" si="6"/>
        <v>36.666666666666664</v>
      </c>
      <c r="AW21" s="22">
        <f t="shared" si="6"/>
        <v>0</v>
      </c>
      <c r="AX21" s="22">
        <f t="shared" si="6"/>
        <v>36.666666666666664</v>
      </c>
      <c r="AY21" s="22">
        <f t="shared" si="6"/>
        <v>1.2833333333333334</v>
      </c>
      <c r="AZ21" s="22">
        <f t="shared" si="6"/>
        <v>0.18333333333333335</v>
      </c>
      <c r="BA21" s="16">
        <f t="shared" si="6"/>
        <v>27.333333333333332</v>
      </c>
      <c r="BB21" s="16" t="e">
        <f t="shared" si="31"/>
        <v>#REF!</v>
      </c>
      <c r="BC21" s="16" t="e">
        <f t="shared" si="31"/>
        <v>#REF!</v>
      </c>
      <c r="BD21" s="100" t="e">
        <f t="shared" si="31"/>
        <v>#REF!</v>
      </c>
      <c r="BE21" s="21">
        <f t="shared" si="7"/>
        <v>104.5</v>
      </c>
      <c r="BF21" s="22">
        <f t="shared" si="32"/>
        <v>0</v>
      </c>
      <c r="BG21" s="22">
        <f t="shared" si="33"/>
        <v>104.5</v>
      </c>
      <c r="BH21" s="22">
        <f t="shared" si="34"/>
        <v>3.6575000000000002</v>
      </c>
      <c r="BI21" s="22">
        <f t="shared" si="35"/>
        <v>0.52249999999999996</v>
      </c>
      <c r="BJ21" s="22">
        <f t="shared" si="8"/>
        <v>77.900000000000006</v>
      </c>
      <c r="BK21" s="22" t="e">
        <f>+IF(Datos!#REF!=Listas!$AB$2,Listas!$AC$2,Listas!$AC$3)</f>
        <v>#REF!</v>
      </c>
      <c r="BL21" s="22" t="e">
        <f t="shared" si="36"/>
        <v>#REF!</v>
      </c>
      <c r="BM21" s="22" t="e">
        <f t="shared" si="9"/>
        <v>#REF!</v>
      </c>
      <c r="BN21" s="23" t="e">
        <f t="shared" si="37"/>
        <v>#REF!</v>
      </c>
    </row>
    <row r="22" spans="2:66" x14ac:dyDescent="0.25">
      <c r="B22" s="16">
        <f xml:space="preserve"> IF(C21&lt;&gt;"", IF( (C21+1)&gt;EDADMAX, "",Calculos!B21+1 ),"")</f>
        <v>5</v>
      </c>
      <c r="C22" s="16">
        <f t="shared" si="10"/>
        <v>36</v>
      </c>
      <c r="D22" s="16">
        <f t="shared" si="11"/>
        <v>31</v>
      </c>
      <c r="E22" s="18">
        <f t="shared" si="0"/>
        <v>20</v>
      </c>
      <c r="F22" s="16">
        <f>IF($B22="","",IF($C$6=1,VLOOKUP(IF(D22&gt;MAX(Tablas!$A$4:$A$62),MAX(Tablas!$A$4:$A$62),D22),datosMasculino,$C$12+$C$6+VLOOKUP(E22,columnaTermino,2,FALSE),FALSE),VLOOKUP(IF(D22&gt;MAX(Tablas!$B$4:$B$62),MAX(Tablas!$B$4:$B$62),D22),datosFemenino,$C$12+$C$6+VLOOKUP(E22,columnaTermino,2,FALSE),FALSE)))</f>
        <v>1</v>
      </c>
      <c r="G22" s="19">
        <f>IF($B22="","",IF(OR(E22=20,E22=30),IF($C$6=1,VLOOKUP(IF(D22&gt;MAX(Tablas!$A$4:$A$62),MAX(Tablas!$A$4:$A$62),D22),datosMasculino,$C$12+$C$6+$C$10+VLOOKUP(E22,columnaTermino,2,FALSE),FALSE),VLOOKUP(IF(D22&gt;MAX(Tablas!$B$4:$B$62),MAX(Tablas!$B$4:$B$62),D22),datosFemenino,$C$12+$C$6+$C$10+VLOOKUP(E22,columnaTermino,2,FALSE),FALSE)),F22))</f>
        <v>1</v>
      </c>
      <c r="H22" s="16">
        <f t="shared" si="12"/>
        <v>0</v>
      </c>
      <c r="I22" s="20">
        <f t="shared" si="13"/>
        <v>1</v>
      </c>
      <c r="J22" s="21">
        <f t="shared" si="14"/>
        <v>100</v>
      </c>
      <c r="K22" s="22">
        <f t="shared" si="15"/>
        <v>0</v>
      </c>
      <c r="L22" s="22">
        <f t="shared" si="16"/>
        <v>100</v>
      </c>
      <c r="M22" s="22">
        <f t="shared" si="17"/>
        <v>3.5000000000000004</v>
      </c>
      <c r="N22" s="22">
        <f t="shared" si="18"/>
        <v>0.5</v>
      </c>
      <c r="O22" s="22">
        <f t="shared" si="19"/>
        <v>75</v>
      </c>
      <c r="P22" s="22" t="e">
        <f>+IF(Datos!#REF!=Listas!$AB$2,Listas!$AC$2,Listas!$AC$3)</f>
        <v>#REF!</v>
      </c>
      <c r="Q22" s="22" t="e">
        <f t="shared" si="20"/>
        <v>#REF!</v>
      </c>
      <c r="R22" s="22" t="e">
        <f t="shared" si="21"/>
        <v>#REF!</v>
      </c>
      <c r="S22" s="23" t="e">
        <f t="shared" si="22"/>
        <v>#REF!</v>
      </c>
      <c r="T22" s="21">
        <f t="shared" si="23"/>
        <v>110</v>
      </c>
      <c r="U22" s="22">
        <f t="shared" si="24"/>
        <v>0</v>
      </c>
      <c r="V22" s="22">
        <f t="shared" si="25"/>
        <v>110</v>
      </c>
      <c r="W22" s="22">
        <f t="shared" si="26"/>
        <v>3.8500000000000005</v>
      </c>
      <c r="X22" s="22">
        <f t="shared" si="1"/>
        <v>0.55000000000000004</v>
      </c>
      <c r="Y22" s="22">
        <f t="shared" si="2"/>
        <v>82</v>
      </c>
      <c r="Z22" s="22" t="e">
        <f>+IF(Datos!#REF!=Listas!$AB$2,Listas!$AC$2,Listas!$AC$3)</f>
        <v>#REF!</v>
      </c>
      <c r="AA22" s="22" t="e">
        <f t="shared" si="27"/>
        <v>#REF!</v>
      </c>
      <c r="AB22" s="22" t="e">
        <f t="shared" si="3"/>
        <v>#REF!</v>
      </c>
      <c r="AC22" s="23" t="e">
        <f t="shared" si="28"/>
        <v>#REF!</v>
      </c>
      <c r="AD22" s="21">
        <f t="shared" si="4"/>
        <v>9.1666666666666661</v>
      </c>
      <c r="AE22" s="22">
        <f t="shared" si="4"/>
        <v>0</v>
      </c>
      <c r="AF22" s="22">
        <f t="shared" si="4"/>
        <v>9.1666666666666661</v>
      </c>
      <c r="AG22" s="22">
        <f t="shared" si="4"/>
        <v>0.32083333333333336</v>
      </c>
      <c r="AH22" s="22">
        <f t="shared" si="4"/>
        <v>4.5833333333333337E-2</v>
      </c>
      <c r="AI22" s="22">
        <f t="shared" si="4"/>
        <v>6.833333333333333</v>
      </c>
      <c r="AJ22" s="22" t="e">
        <f t="shared" si="29"/>
        <v>#REF!</v>
      </c>
      <c r="AK22" s="22" t="e">
        <f t="shared" si="29"/>
        <v>#REF!</v>
      </c>
      <c r="AL22" s="23" t="e">
        <f t="shared" si="29"/>
        <v>#REF!</v>
      </c>
      <c r="AM22" s="21">
        <f t="shared" si="5"/>
        <v>18.333333333333332</v>
      </c>
      <c r="AN22" s="22">
        <f t="shared" si="5"/>
        <v>0</v>
      </c>
      <c r="AO22" s="22">
        <f t="shared" si="5"/>
        <v>18.333333333333332</v>
      </c>
      <c r="AP22" s="22">
        <f t="shared" si="5"/>
        <v>0.64166666666666672</v>
      </c>
      <c r="AQ22" s="22">
        <f t="shared" si="5"/>
        <v>9.1666666666666674E-2</v>
      </c>
      <c r="AR22" s="22">
        <f t="shared" si="5"/>
        <v>13.666666666666666</v>
      </c>
      <c r="AS22" s="22" t="e">
        <f t="shared" si="30"/>
        <v>#REF!</v>
      </c>
      <c r="AT22" s="22" t="e">
        <f t="shared" si="30"/>
        <v>#REF!</v>
      </c>
      <c r="AU22" s="23" t="e">
        <f t="shared" si="30"/>
        <v>#REF!</v>
      </c>
      <c r="AV22" s="21">
        <f t="shared" si="6"/>
        <v>36.666666666666664</v>
      </c>
      <c r="AW22" s="22">
        <f t="shared" si="6"/>
        <v>0</v>
      </c>
      <c r="AX22" s="22">
        <f t="shared" si="6"/>
        <v>36.666666666666664</v>
      </c>
      <c r="AY22" s="22">
        <f t="shared" si="6"/>
        <v>1.2833333333333334</v>
      </c>
      <c r="AZ22" s="22">
        <f t="shared" si="6"/>
        <v>0.18333333333333335</v>
      </c>
      <c r="BA22" s="16">
        <f t="shared" si="6"/>
        <v>27.333333333333332</v>
      </c>
      <c r="BB22" s="16" t="e">
        <f t="shared" si="31"/>
        <v>#REF!</v>
      </c>
      <c r="BC22" s="16" t="e">
        <f t="shared" si="31"/>
        <v>#REF!</v>
      </c>
      <c r="BD22" s="100" t="e">
        <f t="shared" si="31"/>
        <v>#REF!</v>
      </c>
      <c r="BE22" s="21">
        <f t="shared" si="7"/>
        <v>104.5</v>
      </c>
      <c r="BF22" s="22">
        <f t="shared" si="32"/>
        <v>0</v>
      </c>
      <c r="BG22" s="22">
        <f t="shared" si="33"/>
        <v>104.5</v>
      </c>
      <c r="BH22" s="22">
        <f t="shared" si="34"/>
        <v>3.6575000000000002</v>
      </c>
      <c r="BI22" s="22">
        <f t="shared" si="35"/>
        <v>0.52249999999999996</v>
      </c>
      <c r="BJ22" s="22">
        <f t="shared" si="8"/>
        <v>77.900000000000006</v>
      </c>
      <c r="BK22" s="22" t="e">
        <f>+IF(Datos!#REF!=Listas!$AB$2,Listas!$AC$2,Listas!$AC$3)</f>
        <v>#REF!</v>
      </c>
      <c r="BL22" s="22" t="e">
        <f t="shared" si="36"/>
        <v>#REF!</v>
      </c>
      <c r="BM22" s="22" t="e">
        <f t="shared" si="9"/>
        <v>#REF!</v>
      </c>
      <c r="BN22" s="23" t="e">
        <f t="shared" si="37"/>
        <v>#REF!</v>
      </c>
    </row>
    <row r="23" spans="2:66" x14ac:dyDescent="0.25">
      <c r="B23" s="16">
        <f xml:space="preserve"> IF(C22&lt;&gt;"", IF( (C22+1)&gt;EDADMAX, "",Calculos!B22+1 ),"")</f>
        <v>6</v>
      </c>
      <c r="C23" s="16">
        <f t="shared" si="10"/>
        <v>37</v>
      </c>
      <c r="D23" s="16">
        <f t="shared" si="11"/>
        <v>31</v>
      </c>
      <c r="E23" s="18">
        <f t="shared" si="0"/>
        <v>20</v>
      </c>
      <c r="F23" s="16">
        <f>IF($B23="","",IF($C$6=1,VLOOKUP(IF(D23&gt;MAX(Tablas!$A$4:$A$62),MAX(Tablas!$A$4:$A$62),D23),datosMasculino,$C$12+$C$6+VLOOKUP(E23,columnaTermino,2,FALSE),FALSE),VLOOKUP(IF(D23&gt;MAX(Tablas!$B$4:$B$62),MAX(Tablas!$B$4:$B$62),D23),datosFemenino,$C$12+$C$6+VLOOKUP(E23,columnaTermino,2,FALSE),FALSE)))</f>
        <v>1</v>
      </c>
      <c r="G23" s="19">
        <f>IF($B23="","",IF(OR(E23=20,E23=30),IF($C$6=1,VLOOKUP(IF(D23&gt;MAX(Tablas!$A$4:$A$62),MAX(Tablas!$A$4:$A$62),D23),datosMasculino,$C$12+$C$6+$C$10+VLOOKUP(E23,columnaTermino,2,FALSE),FALSE),VLOOKUP(IF(D23&gt;MAX(Tablas!$B$4:$B$62),MAX(Tablas!$B$4:$B$62),D23),datosFemenino,$C$12+$C$6+$C$10+VLOOKUP(E23,columnaTermino,2,FALSE),FALSE)),F23))</f>
        <v>1</v>
      </c>
      <c r="H23" s="16">
        <f t="shared" si="12"/>
        <v>0</v>
      </c>
      <c r="I23" s="20">
        <f t="shared" si="13"/>
        <v>1</v>
      </c>
      <c r="J23" s="21">
        <f t="shared" si="14"/>
        <v>100</v>
      </c>
      <c r="K23" s="22">
        <f t="shared" si="15"/>
        <v>0</v>
      </c>
      <c r="L23" s="22">
        <f t="shared" si="16"/>
        <v>100</v>
      </c>
      <c r="M23" s="22">
        <f t="shared" si="17"/>
        <v>3.5000000000000004</v>
      </c>
      <c r="N23" s="22">
        <f t="shared" si="18"/>
        <v>0.5</v>
      </c>
      <c r="O23" s="22">
        <f t="shared" si="19"/>
        <v>75</v>
      </c>
      <c r="P23" s="22" t="e">
        <f>+IF(Datos!#REF!=Listas!$AB$2,Listas!$AC$2,Listas!$AC$3)</f>
        <v>#REF!</v>
      </c>
      <c r="Q23" s="22" t="e">
        <f t="shared" si="20"/>
        <v>#REF!</v>
      </c>
      <c r="R23" s="22" t="e">
        <f t="shared" si="21"/>
        <v>#REF!</v>
      </c>
      <c r="S23" s="23" t="e">
        <f t="shared" si="22"/>
        <v>#REF!</v>
      </c>
      <c r="T23" s="21">
        <f t="shared" si="23"/>
        <v>110</v>
      </c>
      <c r="U23" s="22">
        <f t="shared" si="24"/>
        <v>0</v>
      </c>
      <c r="V23" s="22">
        <f t="shared" si="25"/>
        <v>110</v>
      </c>
      <c r="W23" s="22">
        <f t="shared" si="26"/>
        <v>3.8500000000000005</v>
      </c>
      <c r="X23" s="22">
        <f t="shared" si="1"/>
        <v>0.55000000000000004</v>
      </c>
      <c r="Y23" s="22">
        <f t="shared" si="2"/>
        <v>82</v>
      </c>
      <c r="Z23" s="22" t="e">
        <f>+IF(Datos!#REF!=Listas!$AB$2,Listas!$AC$2,Listas!$AC$3)</f>
        <v>#REF!</v>
      </c>
      <c r="AA23" s="22" t="e">
        <f t="shared" si="27"/>
        <v>#REF!</v>
      </c>
      <c r="AB23" s="22" t="e">
        <f t="shared" si="3"/>
        <v>#REF!</v>
      </c>
      <c r="AC23" s="23" t="e">
        <f t="shared" si="28"/>
        <v>#REF!</v>
      </c>
      <c r="AD23" s="21">
        <f t="shared" si="4"/>
        <v>9.1666666666666661</v>
      </c>
      <c r="AE23" s="22">
        <f t="shared" si="4"/>
        <v>0</v>
      </c>
      <c r="AF23" s="22">
        <f t="shared" si="4"/>
        <v>9.1666666666666661</v>
      </c>
      <c r="AG23" s="22">
        <f t="shared" si="4"/>
        <v>0.32083333333333336</v>
      </c>
      <c r="AH23" s="22">
        <f t="shared" si="4"/>
        <v>4.5833333333333337E-2</v>
      </c>
      <c r="AI23" s="22">
        <f t="shared" si="4"/>
        <v>6.833333333333333</v>
      </c>
      <c r="AJ23" s="22" t="e">
        <f t="shared" si="29"/>
        <v>#REF!</v>
      </c>
      <c r="AK23" s="22" t="e">
        <f t="shared" si="29"/>
        <v>#REF!</v>
      </c>
      <c r="AL23" s="23" t="e">
        <f t="shared" si="29"/>
        <v>#REF!</v>
      </c>
      <c r="AM23" s="21">
        <f t="shared" si="5"/>
        <v>18.333333333333332</v>
      </c>
      <c r="AN23" s="22">
        <f t="shared" si="5"/>
        <v>0</v>
      </c>
      <c r="AO23" s="22">
        <f t="shared" si="5"/>
        <v>18.333333333333332</v>
      </c>
      <c r="AP23" s="22">
        <f t="shared" si="5"/>
        <v>0.64166666666666672</v>
      </c>
      <c r="AQ23" s="22">
        <f t="shared" si="5"/>
        <v>9.1666666666666674E-2</v>
      </c>
      <c r="AR23" s="22">
        <f t="shared" si="5"/>
        <v>13.666666666666666</v>
      </c>
      <c r="AS23" s="22" t="e">
        <f t="shared" si="30"/>
        <v>#REF!</v>
      </c>
      <c r="AT23" s="22" t="e">
        <f t="shared" si="30"/>
        <v>#REF!</v>
      </c>
      <c r="AU23" s="23" t="e">
        <f t="shared" si="30"/>
        <v>#REF!</v>
      </c>
      <c r="AV23" s="21">
        <f t="shared" si="6"/>
        <v>36.666666666666664</v>
      </c>
      <c r="AW23" s="22">
        <f t="shared" si="6"/>
        <v>0</v>
      </c>
      <c r="AX23" s="22">
        <f t="shared" si="6"/>
        <v>36.666666666666664</v>
      </c>
      <c r="AY23" s="22">
        <f t="shared" si="6"/>
        <v>1.2833333333333334</v>
      </c>
      <c r="AZ23" s="22">
        <f t="shared" si="6"/>
        <v>0.18333333333333335</v>
      </c>
      <c r="BA23" s="16">
        <f t="shared" si="6"/>
        <v>27.333333333333332</v>
      </c>
      <c r="BB23" s="16" t="e">
        <f t="shared" si="31"/>
        <v>#REF!</v>
      </c>
      <c r="BC23" s="16" t="e">
        <f t="shared" si="31"/>
        <v>#REF!</v>
      </c>
      <c r="BD23" s="100" t="e">
        <f t="shared" si="31"/>
        <v>#REF!</v>
      </c>
      <c r="BE23" s="21">
        <f t="shared" si="7"/>
        <v>104.5</v>
      </c>
      <c r="BF23" s="22">
        <f t="shared" si="32"/>
        <v>0</v>
      </c>
      <c r="BG23" s="22">
        <f t="shared" si="33"/>
        <v>104.5</v>
      </c>
      <c r="BH23" s="22">
        <f t="shared" si="34"/>
        <v>3.6575000000000002</v>
      </c>
      <c r="BI23" s="22">
        <f t="shared" si="35"/>
        <v>0.52249999999999996</v>
      </c>
      <c r="BJ23" s="22">
        <f t="shared" si="8"/>
        <v>77.900000000000006</v>
      </c>
      <c r="BK23" s="22" t="e">
        <f>+IF(Datos!#REF!=Listas!$AB$2,Listas!$AC$2,Listas!$AC$3)</f>
        <v>#REF!</v>
      </c>
      <c r="BL23" s="22" t="e">
        <f t="shared" si="36"/>
        <v>#REF!</v>
      </c>
      <c r="BM23" s="22" t="e">
        <f t="shared" si="9"/>
        <v>#REF!</v>
      </c>
      <c r="BN23" s="23" t="e">
        <f t="shared" si="37"/>
        <v>#REF!</v>
      </c>
    </row>
    <row r="24" spans="2:66" x14ac:dyDescent="0.25">
      <c r="B24" s="16">
        <f xml:space="preserve"> IF(C23&lt;&gt;"", IF( (C23+1)&gt;EDADMAX, "",Calculos!B23+1 ),"")</f>
        <v>7</v>
      </c>
      <c r="C24" s="16">
        <f t="shared" si="10"/>
        <v>38</v>
      </c>
      <c r="D24" s="16">
        <f t="shared" si="11"/>
        <v>31</v>
      </c>
      <c r="E24" s="18">
        <f t="shared" si="0"/>
        <v>20</v>
      </c>
      <c r="F24" s="16">
        <f>IF($B24="","",IF($C$6=1,VLOOKUP(IF(D24&gt;MAX(Tablas!$A$4:$A$62),MAX(Tablas!$A$4:$A$62),D24),datosMasculino,$C$12+$C$6+VLOOKUP(E24,columnaTermino,2,FALSE),FALSE),VLOOKUP(IF(D24&gt;MAX(Tablas!$B$4:$B$62),MAX(Tablas!$B$4:$B$62),D24),datosFemenino,$C$12+$C$6+VLOOKUP(E24,columnaTermino,2,FALSE),FALSE)))</f>
        <v>1</v>
      </c>
      <c r="G24" s="19">
        <f>IF($B24="","",IF(OR(E24=20,E24=30),IF($C$6=1,VLOOKUP(IF(D24&gt;MAX(Tablas!$A$4:$A$62),MAX(Tablas!$A$4:$A$62),D24),datosMasculino,$C$12+$C$6+$C$10+VLOOKUP(E24,columnaTermino,2,FALSE),FALSE),VLOOKUP(IF(D24&gt;MAX(Tablas!$B$4:$B$62),MAX(Tablas!$B$4:$B$62),D24),datosFemenino,$C$12+$C$6+$C$10+VLOOKUP(E24,columnaTermino,2,FALSE),FALSE)),F24))</f>
        <v>1</v>
      </c>
      <c r="H24" s="16">
        <f t="shared" si="12"/>
        <v>0</v>
      </c>
      <c r="I24" s="20">
        <f t="shared" si="13"/>
        <v>1</v>
      </c>
      <c r="J24" s="21">
        <f t="shared" si="14"/>
        <v>100</v>
      </c>
      <c r="K24" s="22">
        <f t="shared" si="15"/>
        <v>0</v>
      </c>
      <c r="L24" s="22">
        <f t="shared" si="16"/>
        <v>100</v>
      </c>
      <c r="M24" s="22">
        <f t="shared" si="17"/>
        <v>3.5000000000000004</v>
      </c>
      <c r="N24" s="22">
        <f t="shared" si="18"/>
        <v>0.5</v>
      </c>
      <c r="O24" s="22">
        <f t="shared" si="19"/>
        <v>75</v>
      </c>
      <c r="P24" s="22" t="e">
        <f>+IF(Datos!#REF!=Listas!$AB$2,Listas!$AC$2,Listas!$AC$3)</f>
        <v>#REF!</v>
      </c>
      <c r="Q24" s="22" t="e">
        <f t="shared" si="20"/>
        <v>#REF!</v>
      </c>
      <c r="R24" s="22" t="e">
        <f t="shared" si="21"/>
        <v>#REF!</v>
      </c>
      <c r="S24" s="23" t="e">
        <f t="shared" si="22"/>
        <v>#REF!</v>
      </c>
      <c r="T24" s="21">
        <f t="shared" si="23"/>
        <v>110</v>
      </c>
      <c r="U24" s="22">
        <f t="shared" si="24"/>
        <v>0</v>
      </c>
      <c r="V24" s="22">
        <f t="shared" si="25"/>
        <v>110</v>
      </c>
      <c r="W24" s="22">
        <f t="shared" si="26"/>
        <v>3.8500000000000005</v>
      </c>
      <c r="X24" s="22">
        <f t="shared" si="1"/>
        <v>0.55000000000000004</v>
      </c>
      <c r="Y24" s="22">
        <f t="shared" si="2"/>
        <v>82</v>
      </c>
      <c r="Z24" s="22" t="e">
        <f>+IF(Datos!#REF!=Listas!$AB$2,Listas!$AC$2,Listas!$AC$3)</f>
        <v>#REF!</v>
      </c>
      <c r="AA24" s="22" t="e">
        <f t="shared" si="27"/>
        <v>#REF!</v>
      </c>
      <c r="AB24" s="22" t="e">
        <f t="shared" si="3"/>
        <v>#REF!</v>
      </c>
      <c r="AC24" s="23" t="e">
        <f t="shared" si="28"/>
        <v>#REF!</v>
      </c>
      <c r="AD24" s="21">
        <f t="shared" si="4"/>
        <v>9.1666666666666661</v>
      </c>
      <c r="AE24" s="22">
        <f t="shared" si="4"/>
        <v>0</v>
      </c>
      <c r="AF24" s="22">
        <f t="shared" si="4"/>
        <v>9.1666666666666661</v>
      </c>
      <c r="AG24" s="22">
        <f t="shared" si="4"/>
        <v>0.32083333333333336</v>
      </c>
      <c r="AH24" s="22">
        <f t="shared" si="4"/>
        <v>4.5833333333333337E-2</v>
      </c>
      <c r="AI24" s="22">
        <f t="shared" si="4"/>
        <v>6.833333333333333</v>
      </c>
      <c r="AJ24" s="22" t="e">
        <f t="shared" si="29"/>
        <v>#REF!</v>
      </c>
      <c r="AK24" s="22" t="e">
        <f t="shared" si="29"/>
        <v>#REF!</v>
      </c>
      <c r="AL24" s="23" t="e">
        <f t="shared" si="29"/>
        <v>#REF!</v>
      </c>
      <c r="AM24" s="21">
        <f t="shared" si="5"/>
        <v>18.333333333333332</v>
      </c>
      <c r="AN24" s="22">
        <f t="shared" si="5"/>
        <v>0</v>
      </c>
      <c r="AO24" s="22">
        <f t="shared" si="5"/>
        <v>18.333333333333332</v>
      </c>
      <c r="AP24" s="22">
        <f t="shared" si="5"/>
        <v>0.64166666666666672</v>
      </c>
      <c r="AQ24" s="22">
        <f t="shared" si="5"/>
        <v>9.1666666666666674E-2</v>
      </c>
      <c r="AR24" s="22">
        <f t="shared" si="5"/>
        <v>13.666666666666666</v>
      </c>
      <c r="AS24" s="22" t="e">
        <f t="shared" si="30"/>
        <v>#REF!</v>
      </c>
      <c r="AT24" s="22" t="e">
        <f t="shared" si="30"/>
        <v>#REF!</v>
      </c>
      <c r="AU24" s="23" t="e">
        <f t="shared" si="30"/>
        <v>#REF!</v>
      </c>
      <c r="AV24" s="21">
        <f t="shared" si="6"/>
        <v>36.666666666666664</v>
      </c>
      <c r="AW24" s="22">
        <f t="shared" si="6"/>
        <v>0</v>
      </c>
      <c r="AX24" s="22">
        <f t="shared" si="6"/>
        <v>36.666666666666664</v>
      </c>
      <c r="AY24" s="22">
        <f t="shared" si="6"/>
        <v>1.2833333333333334</v>
      </c>
      <c r="AZ24" s="22">
        <f t="shared" si="6"/>
        <v>0.18333333333333335</v>
      </c>
      <c r="BA24" s="16">
        <f t="shared" si="6"/>
        <v>27.333333333333332</v>
      </c>
      <c r="BB24" s="16" t="e">
        <f t="shared" si="31"/>
        <v>#REF!</v>
      </c>
      <c r="BC24" s="16" t="e">
        <f t="shared" si="31"/>
        <v>#REF!</v>
      </c>
      <c r="BD24" s="100" t="e">
        <f t="shared" si="31"/>
        <v>#REF!</v>
      </c>
      <c r="BE24" s="21">
        <f t="shared" si="7"/>
        <v>104.5</v>
      </c>
      <c r="BF24" s="22">
        <f t="shared" si="32"/>
        <v>0</v>
      </c>
      <c r="BG24" s="22">
        <f t="shared" si="33"/>
        <v>104.5</v>
      </c>
      <c r="BH24" s="22">
        <f t="shared" si="34"/>
        <v>3.6575000000000002</v>
      </c>
      <c r="BI24" s="22">
        <f t="shared" si="35"/>
        <v>0.52249999999999996</v>
      </c>
      <c r="BJ24" s="22">
        <f t="shared" si="8"/>
        <v>77.900000000000006</v>
      </c>
      <c r="BK24" s="22" t="e">
        <f>+IF(Datos!#REF!=Listas!$AB$2,Listas!$AC$2,Listas!$AC$3)</f>
        <v>#REF!</v>
      </c>
      <c r="BL24" s="22" t="e">
        <f t="shared" si="36"/>
        <v>#REF!</v>
      </c>
      <c r="BM24" s="22" t="e">
        <f t="shared" si="9"/>
        <v>#REF!</v>
      </c>
      <c r="BN24" s="23" t="e">
        <f t="shared" si="37"/>
        <v>#REF!</v>
      </c>
    </row>
    <row r="25" spans="2:66" x14ac:dyDescent="0.25">
      <c r="B25" s="16">
        <f xml:space="preserve"> IF(C24&lt;&gt;"", IF( (C24+1)&gt;EDADMAX, "",Calculos!B24+1 ),"")</f>
        <v>8</v>
      </c>
      <c r="C25" s="16">
        <f t="shared" si="10"/>
        <v>39</v>
      </c>
      <c r="D25" s="16">
        <f t="shared" si="11"/>
        <v>31</v>
      </c>
      <c r="E25" s="18">
        <f t="shared" si="0"/>
        <v>20</v>
      </c>
      <c r="F25" s="16">
        <f>IF($B25="","",IF($C$6=1,VLOOKUP(IF(D25&gt;MAX(Tablas!$A$4:$A$62),MAX(Tablas!$A$4:$A$62),D25),datosMasculino,$C$12+$C$6+VLOOKUP(E25,columnaTermino,2,FALSE),FALSE),VLOOKUP(IF(D25&gt;MAX(Tablas!$B$4:$B$62),MAX(Tablas!$B$4:$B$62),D25),datosFemenino,$C$12+$C$6+VLOOKUP(E25,columnaTermino,2,FALSE),FALSE)))</f>
        <v>1</v>
      </c>
      <c r="G25" s="19">
        <f>IF($B25="","",IF(OR(E25=20,E25=30),IF($C$6=1,VLOOKUP(IF(D25&gt;MAX(Tablas!$A$4:$A$62),MAX(Tablas!$A$4:$A$62),D25),datosMasculino,$C$12+$C$6+$C$10+VLOOKUP(E25,columnaTermino,2,FALSE),FALSE),VLOOKUP(IF(D25&gt;MAX(Tablas!$B$4:$B$62),MAX(Tablas!$B$4:$B$62),D25),datosFemenino,$C$12+$C$6+$C$10+VLOOKUP(E25,columnaTermino,2,FALSE),FALSE)),F25))</f>
        <v>1</v>
      </c>
      <c r="H25" s="16">
        <f t="shared" si="12"/>
        <v>0</v>
      </c>
      <c r="I25" s="20">
        <f t="shared" si="13"/>
        <v>1</v>
      </c>
      <c r="J25" s="21">
        <f t="shared" si="14"/>
        <v>100</v>
      </c>
      <c r="K25" s="22">
        <f t="shared" si="15"/>
        <v>0</v>
      </c>
      <c r="L25" s="22">
        <f t="shared" si="16"/>
        <v>100</v>
      </c>
      <c r="M25" s="22">
        <f t="shared" si="17"/>
        <v>3.5000000000000004</v>
      </c>
      <c r="N25" s="22">
        <f t="shared" si="18"/>
        <v>0.5</v>
      </c>
      <c r="O25" s="22">
        <f t="shared" si="19"/>
        <v>75</v>
      </c>
      <c r="P25" s="22" t="e">
        <f>+IF(Datos!#REF!=Listas!$AB$2,Listas!$AC$2,Listas!$AC$3)</f>
        <v>#REF!</v>
      </c>
      <c r="Q25" s="22" t="e">
        <f t="shared" si="20"/>
        <v>#REF!</v>
      </c>
      <c r="R25" s="22" t="e">
        <f t="shared" si="21"/>
        <v>#REF!</v>
      </c>
      <c r="S25" s="23" t="e">
        <f t="shared" si="22"/>
        <v>#REF!</v>
      </c>
      <c r="T25" s="21">
        <f t="shared" si="23"/>
        <v>110</v>
      </c>
      <c r="U25" s="22">
        <f t="shared" si="24"/>
        <v>0</v>
      </c>
      <c r="V25" s="22">
        <f t="shared" si="25"/>
        <v>110</v>
      </c>
      <c r="W25" s="22">
        <f t="shared" si="26"/>
        <v>3.8500000000000005</v>
      </c>
      <c r="X25" s="22">
        <f t="shared" si="1"/>
        <v>0.55000000000000004</v>
      </c>
      <c r="Y25" s="22">
        <f t="shared" si="2"/>
        <v>82</v>
      </c>
      <c r="Z25" s="22" t="e">
        <f>+IF(Datos!#REF!=Listas!$AB$2,Listas!$AC$2,Listas!$AC$3)</f>
        <v>#REF!</v>
      </c>
      <c r="AA25" s="22" t="e">
        <f t="shared" si="27"/>
        <v>#REF!</v>
      </c>
      <c r="AB25" s="22" t="e">
        <f t="shared" si="3"/>
        <v>#REF!</v>
      </c>
      <c r="AC25" s="23" t="e">
        <f t="shared" si="28"/>
        <v>#REF!</v>
      </c>
      <c r="AD25" s="21">
        <f t="shared" si="4"/>
        <v>9.1666666666666661</v>
      </c>
      <c r="AE25" s="22">
        <f t="shared" si="4"/>
        <v>0</v>
      </c>
      <c r="AF25" s="22">
        <f t="shared" si="4"/>
        <v>9.1666666666666661</v>
      </c>
      <c r="AG25" s="22">
        <f t="shared" si="4"/>
        <v>0.32083333333333336</v>
      </c>
      <c r="AH25" s="22">
        <f t="shared" si="4"/>
        <v>4.5833333333333337E-2</v>
      </c>
      <c r="AI25" s="22">
        <f t="shared" si="4"/>
        <v>6.833333333333333</v>
      </c>
      <c r="AJ25" s="22" t="e">
        <f t="shared" si="29"/>
        <v>#REF!</v>
      </c>
      <c r="AK25" s="22" t="e">
        <f t="shared" si="29"/>
        <v>#REF!</v>
      </c>
      <c r="AL25" s="23" t="e">
        <f t="shared" si="29"/>
        <v>#REF!</v>
      </c>
      <c r="AM25" s="21">
        <f t="shared" si="5"/>
        <v>18.333333333333332</v>
      </c>
      <c r="AN25" s="22">
        <f t="shared" si="5"/>
        <v>0</v>
      </c>
      <c r="AO25" s="22">
        <f t="shared" si="5"/>
        <v>18.333333333333332</v>
      </c>
      <c r="AP25" s="22">
        <f t="shared" si="5"/>
        <v>0.64166666666666672</v>
      </c>
      <c r="AQ25" s="22">
        <f t="shared" si="5"/>
        <v>9.1666666666666674E-2</v>
      </c>
      <c r="AR25" s="22">
        <f t="shared" si="5"/>
        <v>13.666666666666666</v>
      </c>
      <c r="AS25" s="22" t="e">
        <f t="shared" si="30"/>
        <v>#REF!</v>
      </c>
      <c r="AT25" s="22" t="e">
        <f t="shared" si="30"/>
        <v>#REF!</v>
      </c>
      <c r="AU25" s="23" t="e">
        <f t="shared" si="30"/>
        <v>#REF!</v>
      </c>
      <c r="AV25" s="21">
        <f t="shared" si="6"/>
        <v>36.666666666666664</v>
      </c>
      <c r="AW25" s="22">
        <f t="shared" si="6"/>
        <v>0</v>
      </c>
      <c r="AX25" s="22">
        <f t="shared" si="6"/>
        <v>36.666666666666664</v>
      </c>
      <c r="AY25" s="22">
        <f t="shared" si="6"/>
        <v>1.2833333333333334</v>
      </c>
      <c r="AZ25" s="22">
        <f t="shared" si="6"/>
        <v>0.18333333333333335</v>
      </c>
      <c r="BA25" s="16">
        <f t="shared" si="6"/>
        <v>27.333333333333332</v>
      </c>
      <c r="BB25" s="16" t="e">
        <f t="shared" si="31"/>
        <v>#REF!</v>
      </c>
      <c r="BC25" s="16" t="e">
        <f t="shared" si="31"/>
        <v>#REF!</v>
      </c>
      <c r="BD25" s="100" t="e">
        <f t="shared" si="31"/>
        <v>#REF!</v>
      </c>
      <c r="BE25" s="21">
        <f t="shared" si="7"/>
        <v>104.5</v>
      </c>
      <c r="BF25" s="22">
        <f t="shared" si="32"/>
        <v>0</v>
      </c>
      <c r="BG25" s="22">
        <f t="shared" si="33"/>
        <v>104.5</v>
      </c>
      <c r="BH25" s="22">
        <f t="shared" si="34"/>
        <v>3.6575000000000002</v>
      </c>
      <c r="BI25" s="22">
        <f t="shared" si="35"/>
        <v>0.52249999999999996</v>
      </c>
      <c r="BJ25" s="22">
        <f t="shared" si="8"/>
        <v>77.900000000000006</v>
      </c>
      <c r="BK25" s="22" t="e">
        <f>+IF(Datos!#REF!=Listas!$AB$2,Listas!$AC$2,Listas!$AC$3)</f>
        <v>#REF!</v>
      </c>
      <c r="BL25" s="22" t="e">
        <f t="shared" si="36"/>
        <v>#REF!</v>
      </c>
      <c r="BM25" s="22" t="e">
        <f t="shared" si="9"/>
        <v>#REF!</v>
      </c>
      <c r="BN25" s="23" t="e">
        <f t="shared" si="37"/>
        <v>#REF!</v>
      </c>
    </row>
    <row r="26" spans="2:66" x14ac:dyDescent="0.25">
      <c r="B26" s="16">
        <f xml:space="preserve"> IF(C25&lt;&gt;"", IF( (C25+1)&gt;EDADMAX, "",Calculos!B25+1 ),"")</f>
        <v>9</v>
      </c>
      <c r="C26" s="16">
        <f t="shared" si="10"/>
        <v>40</v>
      </c>
      <c r="D26" s="16">
        <f t="shared" si="11"/>
        <v>31</v>
      </c>
      <c r="E26" s="18">
        <f t="shared" si="0"/>
        <v>20</v>
      </c>
      <c r="F26" s="16">
        <f>IF($B26="","",IF($C$6=1,VLOOKUP(IF(D26&gt;MAX(Tablas!$A$4:$A$62),MAX(Tablas!$A$4:$A$62),D26),datosMasculino,$C$12+$C$6+VLOOKUP(E26,columnaTermino,2,FALSE),FALSE),VLOOKUP(IF(D26&gt;MAX(Tablas!$B$4:$B$62),MAX(Tablas!$B$4:$B$62),D26),datosFemenino,$C$12+$C$6+VLOOKUP(E26,columnaTermino,2,FALSE),FALSE)))</f>
        <v>1</v>
      </c>
      <c r="G26" s="19">
        <f>IF($B26="","",IF(OR(E26=20,E26=30),IF($C$6=1,VLOOKUP(IF(D26&gt;MAX(Tablas!$A$4:$A$62),MAX(Tablas!$A$4:$A$62),D26),datosMasculino,$C$12+$C$6+$C$10+VLOOKUP(E26,columnaTermino,2,FALSE),FALSE),VLOOKUP(IF(D26&gt;MAX(Tablas!$B$4:$B$62),MAX(Tablas!$B$4:$B$62),D26),datosFemenino,$C$12+$C$6+$C$10+VLOOKUP(E26,columnaTermino,2,FALSE),FALSE)),F26))</f>
        <v>1</v>
      </c>
      <c r="H26" s="16">
        <f t="shared" si="12"/>
        <v>0</v>
      </c>
      <c r="I26" s="20">
        <f t="shared" si="13"/>
        <v>1</v>
      </c>
      <c r="J26" s="21">
        <f t="shared" si="14"/>
        <v>100</v>
      </c>
      <c r="K26" s="22">
        <f t="shared" si="15"/>
        <v>0</v>
      </c>
      <c r="L26" s="22">
        <f t="shared" si="16"/>
        <v>100</v>
      </c>
      <c r="M26" s="22">
        <f t="shared" si="17"/>
        <v>3.5000000000000004</v>
      </c>
      <c r="N26" s="22">
        <f t="shared" si="18"/>
        <v>0.5</v>
      </c>
      <c r="O26" s="22">
        <f t="shared" si="19"/>
        <v>75</v>
      </c>
      <c r="P26" s="22" t="e">
        <f>+IF(Datos!#REF!=Listas!$AB$2,Listas!$AC$2,Listas!$AC$3)</f>
        <v>#REF!</v>
      </c>
      <c r="Q26" s="22" t="e">
        <f t="shared" si="20"/>
        <v>#REF!</v>
      </c>
      <c r="R26" s="22" t="e">
        <f t="shared" si="21"/>
        <v>#REF!</v>
      </c>
      <c r="S26" s="23" t="e">
        <f t="shared" si="22"/>
        <v>#REF!</v>
      </c>
      <c r="T26" s="21">
        <f t="shared" si="23"/>
        <v>110</v>
      </c>
      <c r="U26" s="22">
        <f t="shared" si="24"/>
        <v>0</v>
      </c>
      <c r="V26" s="22">
        <f t="shared" si="25"/>
        <v>110</v>
      </c>
      <c r="W26" s="22">
        <f t="shared" si="26"/>
        <v>3.8500000000000005</v>
      </c>
      <c r="X26" s="22">
        <f t="shared" si="1"/>
        <v>0.55000000000000004</v>
      </c>
      <c r="Y26" s="22">
        <f t="shared" si="2"/>
        <v>82</v>
      </c>
      <c r="Z26" s="22" t="e">
        <f>+IF(Datos!#REF!=Listas!$AB$2,Listas!$AC$2,Listas!$AC$3)</f>
        <v>#REF!</v>
      </c>
      <c r="AA26" s="22" t="e">
        <f t="shared" si="27"/>
        <v>#REF!</v>
      </c>
      <c r="AB26" s="22" t="e">
        <f t="shared" si="3"/>
        <v>#REF!</v>
      </c>
      <c r="AC26" s="23" t="e">
        <f t="shared" si="28"/>
        <v>#REF!</v>
      </c>
      <c r="AD26" s="21">
        <f t="shared" si="4"/>
        <v>9.1666666666666661</v>
      </c>
      <c r="AE26" s="22">
        <f t="shared" si="4"/>
        <v>0</v>
      </c>
      <c r="AF26" s="22">
        <f t="shared" si="4"/>
        <v>9.1666666666666661</v>
      </c>
      <c r="AG26" s="22">
        <f t="shared" si="4"/>
        <v>0.32083333333333336</v>
      </c>
      <c r="AH26" s="22">
        <f t="shared" si="4"/>
        <v>4.5833333333333337E-2</v>
      </c>
      <c r="AI26" s="22">
        <f t="shared" si="4"/>
        <v>6.833333333333333</v>
      </c>
      <c r="AJ26" s="22" t="e">
        <f t="shared" si="29"/>
        <v>#REF!</v>
      </c>
      <c r="AK26" s="22" t="e">
        <f t="shared" si="29"/>
        <v>#REF!</v>
      </c>
      <c r="AL26" s="23" t="e">
        <f t="shared" si="29"/>
        <v>#REF!</v>
      </c>
      <c r="AM26" s="21">
        <f t="shared" si="5"/>
        <v>18.333333333333332</v>
      </c>
      <c r="AN26" s="22">
        <f t="shared" si="5"/>
        <v>0</v>
      </c>
      <c r="AO26" s="22">
        <f t="shared" si="5"/>
        <v>18.333333333333332</v>
      </c>
      <c r="AP26" s="22">
        <f t="shared" si="5"/>
        <v>0.64166666666666672</v>
      </c>
      <c r="AQ26" s="22">
        <f t="shared" si="5"/>
        <v>9.1666666666666674E-2</v>
      </c>
      <c r="AR26" s="22">
        <f t="shared" si="5"/>
        <v>13.666666666666666</v>
      </c>
      <c r="AS26" s="22" t="e">
        <f t="shared" si="30"/>
        <v>#REF!</v>
      </c>
      <c r="AT26" s="22" t="e">
        <f t="shared" si="30"/>
        <v>#REF!</v>
      </c>
      <c r="AU26" s="23" t="e">
        <f t="shared" si="30"/>
        <v>#REF!</v>
      </c>
      <c r="AV26" s="21">
        <f t="shared" si="6"/>
        <v>36.666666666666664</v>
      </c>
      <c r="AW26" s="22">
        <f t="shared" si="6"/>
        <v>0</v>
      </c>
      <c r="AX26" s="22">
        <f t="shared" si="6"/>
        <v>36.666666666666664</v>
      </c>
      <c r="AY26" s="22">
        <f t="shared" si="6"/>
        <v>1.2833333333333334</v>
      </c>
      <c r="AZ26" s="22">
        <f t="shared" si="6"/>
        <v>0.18333333333333335</v>
      </c>
      <c r="BA26" s="16">
        <f t="shared" si="6"/>
        <v>27.333333333333332</v>
      </c>
      <c r="BB26" s="16" t="e">
        <f t="shared" si="31"/>
        <v>#REF!</v>
      </c>
      <c r="BC26" s="16" t="e">
        <f t="shared" si="31"/>
        <v>#REF!</v>
      </c>
      <c r="BD26" s="100" t="e">
        <f t="shared" si="31"/>
        <v>#REF!</v>
      </c>
      <c r="BE26" s="21">
        <f t="shared" si="7"/>
        <v>104.5</v>
      </c>
      <c r="BF26" s="22">
        <f t="shared" si="32"/>
        <v>0</v>
      </c>
      <c r="BG26" s="22">
        <f t="shared" si="33"/>
        <v>104.5</v>
      </c>
      <c r="BH26" s="22">
        <f t="shared" si="34"/>
        <v>3.6575000000000002</v>
      </c>
      <c r="BI26" s="22">
        <f t="shared" si="35"/>
        <v>0.52249999999999996</v>
      </c>
      <c r="BJ26" s="22">
        <f t="shared" si="8"/>
        <v>77.900000000000006</v>
      </c>
      <c r="BK26" s="22" t="e">
        <f>+IF(Datos!#REF!=Listas!$AB$2,Listas!$AC$2,Listas!$AC$3)</f>
        <v>#REF!</v>
      </c>
      <c r="BL26" s="22" t="e">
        <f t="shared" si="36"/>
        <v>#REF!</v>
      </c>
      <c r="BM26" s="22" t="e">
        <f t="shared" si="9"/>
        <v>#REF!</v>
      </c>
      <c r="BN26" s="23" t="e">
        <f t="shared" si="37"/>
        <v>#REF!</v>
      </c>
    </row>
    <row r="27" spans="2:66" x14ac:dyDescent="0.25">
      <c r="B27" s="16">
        <f xml:space="preserve"> IF(C26&lt;&gt;"", IF( (C26+1)&gt;EDADMAX, "",Calculos!B26+1 ),"")</f>
        <v>10</v>
      </c>
      <c r="C27" s="16">
        <f t="shared" si="10"/>
        <v>41</v>
      </c>
      <c r="D27" s="16">
        <f t="shared" si="11"/>
        <v>31</v>
      </c>
      <c r="E27" s="18">
        <f t="shared" si="0"/>
        <v>20</v>
      </c>
      <c r="F27" s="16">
        <f>IF($B27="","",IF($C$6=1,VLOOKUP(IF(D27&gt;MAX(Tablas!$A$4:$A$62),MAX(Tablas!$A$4:$A$62),D27),datosMasculino,$C$12+$C$6+VLOOKUP(E27,columnaTermino,2,FALSE),FALSE),VLOOKUP(IF(D27&gt;MAX(Tablas!$B$4:$B$62),MAX(Tablas!$B$4:$B$62),D27),datosFemenino,$C$12+$C$6+VLOOKUP(E27,columnaTermino,2,FALSE),FALSE)))</f>
        <v>1</v>
      </c>
      <c r="G27" s="19">
        <f>IF($B27="","",IF(OR(E27=20,E27=30),IF($C$6=1,VLOOKUP(IF(D27&gt;MAX(Tablas!$A$4:$A$62),MAX(Tablas!$A$4:$A$62),D27),datosMasculino,$C$12+$C$6+$C$10+VLOOKUP(E27,columnaTermino,2,FALSE),FALSE),VLOOKUP(IF(D27&gt;MAX(Tablas!$B$4:$B$62),MAX(Tablas!$B$4:$B$62),D27),datosFemenino,$C$12+$C$6+$C$10+VLOOKUP(E27,columnaTermino,2,FALSE),FALSE)),F27))</f>
        <v>1</v>
      </c>
      <c r="H27" s="16">
        <f t="shared" si="12"/>
        <v>0</v>
      </c>
      <c r="I27" s="20">
        <f t="shared" si="13"/>
        <v>1</v>
      </c>
      <c r="J27" s="21">
        <f t="shared" si="14"/>
        <v>100</v>
      </c>
      <c r="K27" s="22">
        <f t="shared" si="15"/>
        <v>0</v>
      </c>
      <c r="L27" s="22">
        <f t="shared" si="16"/>
        <v>100</v>
      </c>
      <c r="M27" s="22">
        <f t="shared" si="17"/>
        <v>3.5000000000000004</v>
      </c>
      <c r="N27" s="22">
        <f t="shared" si="18"/>
        <v>0.5</v>
      </c>
      <c r="O27" s="22">
        <f t="shared" si="19"/>
        <v>75</v>
      </c>
      <c r="P27" s="22" t="e">
        <f>+IF(Datos!#REF!=Listas!$AB$2,Listas!$AC$2,Listas!$AC$3)</f>
        <v>#REF!</v>
      </c>
      <c r="Q27" s="22" t="e">
        <f t="shared" si="20"/>
        <v>#REF!</v>
      </c>
      <c r="R27" s="22" t="e">
        <f t="shared" si="21"/>
        <v>#REF!</v>
      </c>
      <c r="S27" s="23" t="e">
        <f t="shared" si="22"/>
        <v>#REF!</v>
      </c>
      <c r="T27" s="21">
        <f t="shared" si="23"/>
        <v>110</v>
      </c>
      <c r="U27" s="22">
        <f t="shared" si="24"/>
        <v>0</v>
      </c>
      <c r="V27" s="22">
        <f t="shared" si="25"/>
        <v>110</v>
      </c>
      <c r="W27" s="22">
        <f t="shared" si="26"/>
        <v>3.8500000000000005</v>
      </c>
      <c r="X27" s="22">
        <f t="shared" si="1"/>
        <v>0.55000000000000004</v>
      </c>
      <c r="Y27" s="22">
        <f t="shared" si="2"/>
        <v>82</v>
      </c>
      <c r="Z27" s="22" t="e">
        <f>+IF(Datos!#REF!=Listas!$AB$2,Listas!$AC$2,Listas!$AC$3)</f>
        <v>#REF!</v>
      </c>
      <c r="AA27" s="22" t="e">
        <f t="shared" si="27"/>
        <v>#REF!</v>
      </c>
      <c r="AB27" s="22" t="e">
        <f t="shared" si="3"/>
        <v>#REF!</v>
      </c>
      <c r="AC27" s="23" t="e">
        <f t="shared" si="28"/>
        <v>#REF!</v>
      </c>
      <c r="AD27" s="21">
        <f t="shared" si="4"/>
        <v>9.1666666666666661</v>
      </c>
      <c r="AE27" s="22">
        <f t="shared" si="4"/>
        <v>0</v>
      </c>
      <c r="AF27" s="22">
        <f t="shared" si="4"/>
        <v>9.1666666666666661</v>
      </c>
      <c r="AG27" s="22">
        <f t="shared" si="4"/>
        <v>0.32083333333333336</v>
      </c>
      <c r="AH27" s="22">
        <f t="shared" si="4"/>
        <v>4.5833333333333337E-2</v>
      </c>
      <c r="AI27" s="22">
        <f t="shared" si="4"/>
        <v>6.833333333333333</v>
      </c>
      <c r="AJ27" s="22" t="e">
        <f t="shared" si="29"/>
        <v>#REF!</v>
      </c>
      <c r="AK27" s="22" t="e">
        <f t="shared" si="29"/>
        <v>#REF!</v>
      </c>
      <c r="AL27" s="23" t="e">
        <f t="shared" si="29"/>
        <v>#REF!</v>
      </c>
      <c r="AM27" s="21">
        <f t="shared" si="5"/>
        <v>18.333333333333332</v>
      </c>
      <c r="AN27" s="22">
        <f t="shared" si="5"/>
        <v>0</v>
      </c>
      <c r="AO27" s="22">
        <f t="shared" si="5"/>
        <v>18.333333333333332</v>
      </c>
      <c r="AP27" s="22">
        <f t="shared" si="5"/>
        <v>0.64166666666666672</v>
      </c>
      <c r="AQ27" s="22">
        <f t="shared" si="5"/>
        <v>9.1666666666666674E-2</v>
      </c>
      <c r="AR27" s="22">
        <f t="shared" si="5"/>
        <v>13.666666666666666</v>
      </c>
      <c r="AS27" s="22" t="e">
        <f t="shared" si="30"/>
        <v>#REF!</v>
      </c>
      <c r="AT27" s="22" t="e">
        <f t="shared" si="30"/>
        <v>#REF!</v>
      </c>
      <c r="AU27" s="23" t="e">
        <f t="shared" si="30"/>
        <v>#REF!</v>
      </c>
      <c r="AV27" s="21">
        <f t="shared" si="6"/>
        <v>36.666666666666664</v>
      </c>
      <c r="AW27" s="22">
        <f t="shared" si="6"/>
        <v>0</v>
      </c>
      <c r="AX27" s="22">
        <f t="shared" si="6"/>
        <v>36.666666666666664</v>
      </c>
      <c r="AY27" s="22">
        <f t="shared" si="6"/>
        <v>1.2833333333333334</v>
      </c>
      <c r="AZ27" s="22">
        <f t="shared" si="6"/>
        <v>0.18333333333333335</v>
      </c>
      <c r="BA27" s="16">
        <f t="shared" si="6"/>
        <v>27.333333333333332</v>
      </c>
      <c r="BB27" s="16" t="e">
        <f t="shared" si="31"/>
        <v>#REF!</v>
      </c>
      <c r="BC27" s="16" t="e">
        <f t="shared" si="31"/>
        <v>#REF!</v>
      </c>
      <c r="BD27" s="100" t="e">
        <f t="shared" si="31"/>
        <v>#REF!</v>
      </c>
      <c r="BE27" s="21">
        <f t="shared" si="7"/>
        <v>104.5</v>
      </c>
      <c r="BF27" s="22">
        <f t="shared" si="32"/>
        <v>0</v>
      </c>
      <c r="BG27" s="22">
        <f t="shared" si="33"/>
        <v>104.5</v>
      </c>
      <c r="BH27" s="22">
        <f t="shared" si="34"/>
        <v>3.6575000000000002</v>
      </c>
      <c r="BI27" s="22">
        <f t="shared" si="35"/>
        <v>0.52249999999999996</v>
      </c>
      <c r="BJ27" s="22">
        <f t="shared" si="8"/>
        <v>77.900000000000006</v>
      </c>
      <c r="BK27" s="22" t="e">
        <f>+IF(Datos!#REF!=Listas!$AB$2,Listas!$AC$2,Listas!$AC$3)</f>
        <v>#REF!</v>
      </c>
      <c r="BL27" s="22" t="e">
        <f t="shared" si="36"/>
        <v>#REF!</v>
      </c>
      <c r="BM27" s="22" t="e">
        <f t="shared" si="9"/>
        <v>#REF!</v>
      </c>
      <c r="BN27" s="23" t="e">
        <f t="shared" si="37"/>
        <v>#REF!</v>
      </c>
    </row>
    <row r="28" spans="2:66" x14ac:dyDescent="0.25">
      <c r="B28" s="16">
        <f xml:space="preserve"> IF(C27&lt;&gt;"", IF( (C27+1)&gt;EDADMAX, "",Calculos!B27+1 ),"")</f>
        <v>11</v>
      </c>
      <c r="C28" s="16">
        <f t="shared" si="10"/>
        <v>42</v>
      </c>
      <c r="D28" s="16">
        <f t="shared" si="11"/>
        <v>31</v>
      </c>
      <c r="E28" s="18">
        <f t="shared" si="0"/>
        <v>20</v>
      </c>
      <c r="F28" s="16">
        <f>IF($B28="","",IF($C$6=1,VLOOKUP(IF(D28&gt;MAX(Tablas!$A$4:$A$62),MAX(Tablas!$A$4:$A$62),D28),datosMasculino,$C$12+$C$6+VLOOKUP(E28,columnaTermino,2,FALSE),FALSE),VLOOKUP(IF(D28&gt;MAX(Tablas!$B$4:$B$62),MAX(Tablas!$B$4:$B$62),D28),datosFemenino,$C$12+$C$6+VLOOKUP(E28,columnaTermino,2,FALSE),FALSE)))</f>
        <v>1</v>
      </c>
      <c r="G28" s="19">
        <f>IF($B28="","",IF(OR(E28=20,E28=30),IF($C$6=1,VLOOKUP(IF(D28&gt;MAX(Tablas!$A$4:$A$62),MAX(Tablas!$A$4:$A$62),D28),datosMasculino,$C$12+$C$6+$C$10+VLOOKUP(E28,columnaTermino,2,FALSE),FALSE),VLOOKUP(IF(D28&gt;MAX(Tablas!$B$4:$B$62),MAX(Tablas!$B$4:$B$62),D28),datosFemenino,$C$12+$C$6+$C$10+VLOOKUP(E28,columnaTermino,2,FALSE),FALSE)),F28))</f>
        <v>1</v>
      </c>
      <c r="H28" s="16">
        <f t="shared" si="12"/>
        <v>0</v>
      </c>
      <c r="I28" s="20">
        <f t="shared" si="13"/>
        <v>1</v>
      </c>
      <c r="J28" s="21">
        <f t="shared" si="14"/>
        <v>100</v>
      </c>
      <c r="K28" s="22">
        <f t="shared" si="15"/>
        <v>0</v>
      </c>
      <c r="L28" s="22">
        <f t="shared" si="16"/>
        <v>100</v>
      </c>
      <c r="M28" s="22">
        <f t="shared" si="17"/>
        <v>3.5000000000000004</v>
      </c>
      <c r="N28" s="22">
        <f t="shared" si="18"/>
        <v>0.5</v>
      </c>
      <c r="O28" s="22">
        <f t="shared" si="19"/>
        <v>75</v>
      </c>
      <c r="P28" s="22" t="e">
        <f>+IF(Datos!#REF!=Listas!$AB$2,Listas!$AC$2,Listas!$AC$3)</f>
        <v>#REF!</v>
      </c>
      <c r="Q28" s="22" t="e">
        <f t="shared" si="20"/>
        <v>#REF!</v>
      </c>
      <c r="R28" s="22" t="e">
        <f t="shared" si="21"/>
        <v>#REF!</v>
      </c>
      <c r="S28" s="23" t="e">
        <f t="shared" si="22"/>
        <v>#REF!</v>
      </c>
      <c r="T28" s="21">
        <f t="shared" si="23"/>
        <v>110</v>
      </c>
      <c r="U28" s="22">
        <f t="shared" si="24"/>
        <v>0</v>
      </c>
      <c r="V28" s="22">
        <f t="shared" si="25"/>
        <v>110</v>
      </c>
      <c r="W28" s="22">
        <f t="shared" si="26"/>
        <v>3.8500000000000005</v>
      </c>
      <c r="X28" s="22">
        <f t="shared" si="1"/>
        <v>0.55000000000000004</v>
      </c>
      <c r="Y28" s="22">
        <f t="shared" si="2"/>
        <v>82</v>
      </c>
      <c r="Z28" s="22" t="e">
        <f>+IF(Datos!#REF!=Listas!$AB$2,Listas!$AC$2,Listas!$AC$3)</f>
        <v>#REF!</v>
      </c>
      <c r="AA28" s="22" t="e">
        <f t="shared" si="27"/>
        <v>#REF!</v>
      </c>
      <c r="AB28" s="22" t="e">
        <f t="shared" si="3"/>
        <v>#REF!</v>
      </c>
      <c r="AC28" s="23" t="e">
        <f t="shared" si="28"/>
        <v>#REF!</v>
      </c>
      <c r="AD28" s="21">
        <f t="shared" si="4"/>
        <v>9.1666666666666661</v>
      </c>
      <c r="AE28" s="22">
        <f t="shared" si="4"/>
        <v>0</v>
      </c>
      <c r="AF28" s="22">
        <f t="shared" si="4"/>
        <v>9.1666666666666661</v>
      </c>
      <c r="AG28" s="22">
        <f t="shared" si="4"/>
        <v>0.32083333333333336</v>
      </c>
      <c r="AH28" s="22">
        <f t="shared" si="4"/>
        <v>4.5833333333333337E-2</v>
      </c>
      <c r="AI28" s="22">
        <f t="shared" si="4"/>
        <v>6.833333333333333</v>
      </c>
      <c r="AJ28" s="22" t="e">
        <f t="shared" si="29"/>
        <v>#REF!</v>
      </c>
      <c r="AK28" s="22" t="e">
        <f t="shared" si="29"/>
        <v>#REF!</v>
      </c>
      <c r="AL28" s="23" t="e">
        <f t="shared" si="29"/>
        <v>#REF!</v>
      </c>
      <c r="AM28" s="21">
        <f t="shared" si="5"/>
        <v>18.333333333333332</v>
      </c>
      <c r="AN28" s="22">
        <f t="shared" si="5"/>
        <v>0</v>
      </c>
      <c r="AO28" s="22">
        <f t="shared" si="5"/>
        <v>18.333333333333332</v>
      </c>
      <c r="AP28" s="22">
        <f t="shared" si="5"/>
        <v>0.64166666666666672</v>
      </c>
      <c r="AQ28" s="22">
        <f t="shared" si="5"/>
        <v>9.1666666666666674E-2</v>
      </c>
      <c r="AR28" s="22">
        <f t="shared" si="5"/>
        <v>13.666666666666666</v>
      </c>
      <c r="AS28" s="22" t="e">
        <f t="shared" si="30"/>
        <v>#REF!</v>
      </c>
      <c r="AT28" s="22" t="e">
        <f t="shared" si="30"/>
        <v>#REF!</v>
      </c>
      <c r="AU28" s="23" t="e">
        <f t="shared" si="30"/>
        <v>#REF!</v>
      </c>
      <c r="AV28" s="21">
        <f t="shared" si="6"/>
        <v>36.666666666666664</v>
      </c>
      <c r="AW28" s="22">
        <f t="shared" si="6"/>
        <v>0</v>
      </c>
      <c r="AX28" s="22">
        <f t="shared" si="6"/>
        <v>36.666666666666664</v>
      </c>
      <c r="AY28" s="22">
        <f t="shared" si="6"/>
        <v>1.2833333333333334</v>
      </c>
      <c r="AZ28" s="22">
        <f t="shared" si="6"/>
        <v>0.18333333333333335</v>
      </c>
      <c r="BA28" s="16">
        <f t="shared" si="6"/>
        <v>27.333333333333332</v>
      </c>
      <c r="BB28" s="16" t="e">
        <f t="shared" si="31"/>
        <v>#REF!</v>
      </c>
      <c r="BC28" s="16" t="e">
        <f t="shared" si="31"/>
        <v>#REF!</v>
      </c>
      <c r="BD28" s="100" t="e">
        <f t="shared" si="31"/>
        <v>#REF!</v>
      </c>
      <c r="BE28" s="21">
        <f t="shared" si="7"/>
        <v>104.5</v>
      </c>
      <c r="BF28" s="22">
        <f t="shared" si="32"/>
        <v>0</v>
      </c>
      <c r="BG28" s="22">
        <f t="shared" si="33"/>
        <v>104.5</v>
      </c>
      <c r="BH28" s="22">
        <f t="shared" si="34"/>
        <v>3.6575000000000002</v>
      </c>
      <c r="BI28" s="22">
        <f t="shared" si="35"/>
        <v>0.52249999999999996</v>
      </c>
      <c r="BJ28" s="22">
        <f t="shared" si="8"/>
        <v>77.900000000000006</v>
      </c>
      <c r="BK28" s="22" t="e">
        <f>+IF(Datos!#REF!=Listas!$AB$2,Listas!$AC$2,Listas!$AC$3)</f>
        <v>#REF!</v>
      </c>
      <c r="BL28" s="22" t="e">
        <f t="shared" si="36"/>
        <v>#REF!</v>
      </c>
      <c r="BM28" s="22" t="e">
        <f t="shared" si="9"/>
        <v>#REF!</v>
      </c>
      <c r="BN28" s="23" t="e">
        <f t="shared" si="37"/>
        <v>#REF!</v>
      </c>
    </row>
    <row r="29" spans="2:66" x14ac:dyDescent="0.25">
      <c r="B29" s="16">
        <f xml:space="preserve"> IF(C28&lt;&gt;"", IF( (C28+1)&gt;EDADMAX, "",Calculos!B28+1 ),"")</f>
        <v>12</v>
      </c>
      <c r="C29" s="16">
        <f t="shared" si="10"/>
        <v>43</v>
      </c>
      <c r="D29" s="16">
        <f t="shared" si="11"/>
        <v>31</v>
      </c>
      <c r="E29" s="18">
        <f t="shared" si="0"/>
        <v>20</v>
      </c>
      <c r="F29" s="16">
        <f>IF($B29="","",IF($C$6=1,VLOOKUP(IF(D29&gt;MAX(Tablas!$A$4:$A$62),MAX(Tablas!$A$4:$A$62),D29),datosMasculino,$C$12+$C$6+VLOOKUP(E29,columnaTermino,2,FALSE),FALSE),VLOOKUP(IF(D29&gt;MAX(Tablas!$B$4:$B$62),MAX(Tablas!$B$4:$B$62),D29),datosFemenino,$C$12+$C$6+VLOOKUP(E29,columnaTermino,2,FALSE),FALSE)))</f>
        <v>1</v>
      </c>
      <c r="G29" s="19">
        <f>IF($B29="","",IF(OR(E29=20,E29=30),IF($C$6=1,VLOOKUP(IF(D29&gt;MAX(Tablas!$A$4:$A$62),MAX(Tablas!$A$4:$A$62),D29),datosMasculino,$C$12+$C$6+$C$10+VLOOKUP(E29,columnaTermino,2,FALSE),FALSE),VLOOKUP(IF(D29&gt;MAX(Tablas!$B$4:$B$62),MAX(Tablas!$B$4:$B$62),D29),datosFemenino,$C$12+$C$6+$C$10+VLOOKUP(E29,columnaTermino,2,FALSE),FALSE)),F29))</f>
        <v>1</v>
      </c>
      <c r="H29" s="16">
        <f t="shared" si="12"/>
        <v>0</v>
      </c>
      <c r="I29" s="20">
        <f t="shared" si="13"/>
        <v>1</v>
      </c>
      <c r="J29" s="21">
        <f t="shared" si="14"/>
        <v>100</v>
      </c>
      <c r="K29" s="22">
        <f t="shared" si="15"/>
        <v>0</v>
      </c>
      <c r="L29" s="22">
        <f t="shared" si="16"/>
        <v>100</v>
      </c>
      <c r="M29" s="22">
        <f t="shared" si="17"/>
        <v>3.5000000000000004</v>
      </c>
      <c r="N29" s="22">
        <f t="shared" si="18"/>
        <v>0.5</v>
      </c>
      <c r="O29" s="22">
        <f t="shared" si="19"/>
        <v>75</v>
      </c>
      <c r="P29" s="22" t="e">
        <f>+IF(Datos!#REF!=Listas!$AB$2,Listas!$AC$2,Listas!$AC$3)</f>
        <v>#REF!</v>
      </c>
      <c r="Q29" s="22" t="e">
        <f t="shared" si="20"/>
        <v>#REF!</v>
      </c>
      <c r="R29" s="22" t="e">
        <f t="shared" si="21"/>
        <v>#REF!</v>
      </c>
      <c r="S29" s="23" t="e">
        <f t="shared" si="22"/>
        <v>#REF!</v>
      </c>
      <c r="T29" s="21">
        <f t="shared" si="23"/>
        <v>110</v>
      </c>
      <c r="U29" s="22">
        <f t="shared" si="24"/>
        <v>0</v>
      </c>
      <c r="V29" s="22">
        <f t="shared" si="25"/>
        <v>110</v>
      </c>
      <c r="W29" s="22">
        <f t="shared" si="26"/>
        <v>3.8500000000000005</v>
      </c>
      <c r="X29" s="22">
        <f t="shared" si="1"/>
        <v>0.55000000000000004</v>
      </c>
      <c r="Y29" s="22">
        <f t="shared" si="2"/>
        <v>82</v>
      </c>
      <c r="Z29" s="22" t="e">
        <f>+IF(Datos!#REF!=Listas!$AB$2,Listas!$AC$2,Listas!$AC$3)</f>
        <v>#REF!</v>
      </c>
      <c r="AA29" s="22" t="e">
        <f t="shared" si="27"/>
        <v>#REF!</v>
      </c>
      <c r="AB29" s="22" t="e">
        <f t="shared" si="3"/>
        <v>#REF!</v>
      </c>
      <c r="AC29" s="23" t="e">
        <f t="shared" si="28"/>
        <v>#REF!</v>
      </c>
      <c r="AD29" s="21">
        <f t="shared" si="4"/>
        <v>9.1666666666666661</v>
      </c>
      <c r="AE29" s="22">
        <f t="shared" si="4"/>
        <v>0</v>
      </c>
      <c r="AF29" s="22">
        <f t="shared" si="4"/>
        <v>9.1666666666666661</v>
      </c>
      <c r="AG29" s="22">
        <f t="shared" si="4"/>
        <v>0.32083333333333336</v>
      </c>
      <c r="AH29" s="22">
        <f t="shared" si="4"/>
        <v>4.5833333333333337E-2</v>
      </c>
      <c r="AI29" s="22">
        <f t="shared" si="4"/>
        <v>6.833333333333333</v>
      </c>
      <c r="AJ29" s="22" t="e">
        <f t="shared" si="29"/>
        <v>#REF!</v>
      </c>
      <c r="AK29" s="22" t="e">
        <f t="shared" si="29"/>
        <v>#REF!</v>
      </c>
      <c r="AL29" s="23" t="e">
        <f t="shared" si="29"/>
        <v>#REF!</v>
      </c>
      <c r="AM29" s="21">
        <f t="shared" si="5"/>
        <v>18.333333333333332</v>
      </c>
      <c r="AN29" s="22">
        <f t="shared" si="5"/>
        <v>0</v>
      </c>
      <c r="AO29" s="22">
        <f t="shared" si="5"/>
        <v>18.333333333333332</v>
      </c>
      <c r="AP29" s="22">
        <f t="shared" si="5"/>
        <v>0.64166666666666672</v>
      </c>
      <c r="AQ29" s="22">
        <f t="shared" si="5"/>
        <v>9.1666666666666674E-2</v>
      </c>
      <c r="AR29" s="22">
        <f t="shared" si="5"/>
        <v>13.666666666666666</v>
      </c>
      <c r="AS29" s="22" t="e">
        <f t="shared" si="30"/>
        <v>#REF!</v>
      </c>
      <c r="AT29" s="22" t="e">
        <f t="shared" si="30"/>
        <v>#REF!</v>
      </c>
      <c r="AU29" s="23" t="e">
        <f t="shared" si="30"/>
        <v>#REF!</v>
      </c>
      <c r="AV29" s="21">
        <f t="shared" si="6"/>
        <v>36.666666666666664</v>
      </c>
      <c r="AW29" s="22">
        <f t="shared" si="6"/>
        <v>0</v>
      </c>
      <c r="AX29" s="22">
        <f t="shared" si="6"/>
        <v>36.666666666666664</v>
      </c>
      <c r="AY29" s="22">
        <f t="shared" si="6"/>
        <v>1.2833333333333334</v>
      </c>
      <c r="AZ29" s="22">
        <f t="shared" si="6"/>
        <v>0.18333333333333335</v>
      </c>
      <c r="BA29" s="16">
        <f t="shared" si="6"/>
        <v>27.333333333333332</v>
      </c>
      <c r="BB29" s="16" t="e">
        <f t="shared" si="31"/>
        <v>#REF!</v>
      </c>
      <c r="BC29" s="16" t="e">
        <f t="shared" si="31"/>
        <v>#REF!</v>
      </c>
      <c r="BD29" s="100" t="e">
        <f t="shared" si="31"/>
        <v>#REF!</v>
      </c>
      <c r="BE29" s="21">
        <f t="shared" si="7"/>
        <v>104.5</v>
      </c>
      <c r="BF29" s="22">
        <f t="shared" si="32"/>
        <v>0</v>
      </c>
      <c r="BG29" s="22">
        <f t="shared" si="33"/>
        <v>104.5</v>
      </c>
      <c r="BH29" s="22">
        <f t="shared" si="34"/>
        <v>3.6575000000000002</v>
      </c>
      <c r="BI29" s="22">
        <f t="shared" si="35"/>
        <v>0.52249999999999996</v>
      </c>
      <c r="BJ29" s="22">
        <f t="shared" si="8"/>
        <v>77.900000000000006</v>
      </c>
      <c r="BK29" s="22" t="e">
        <f>+IF(Datos!#REF!=Listas!$AB$2,Listas!$AC$2,Listas!$AC$3)</f>
        <v>#REF!</v>
      </c>
      <c r="BL29" s="22" t="e">
        <f t="shared" si="36"/>
        <v>#REF!</v>
      </c>
      <c r="BM29" s="22" t="e">
        <f t="shared" si="9"/>
        <v>#REF!</v>
      </c>
      <c r="BN29" s="23" t="e">
        <f t="shared" si="37"/>
        <v>#REF!</v>
      </c>
    </row>
    <row r="30" spans="2:66" x14ac:dyDescent="0.25">
      <c r="B30" s="16">
        <f xml:space="preserve"> IF(C29&lt;&gt;"", IF( (C29+1)&gt;EDADMAX, "",Calculos!B29+1 ),"")</f>
        <v>13</v>
      </c>
      <c r="C30" s="16">
        <f t="shared" si="10"/>
        <v>44</v>
      </c>
      <c r="D30" s="16">
        <f t="shared" si="11"/>
        <v>31</v>
      </c>
      <c r="E30" s="18">
        <f t="shared" si="0"/>
        <v>20</v>
      </c>
      <c r="F30" s="16">
        <f>IF($B30="","",IF($C$6=1,VLOOKUP(IF(D30&gt;MAX(Tablas!$A$4:$A$62),MAX(Tablas!$A$4:$A$62),D30),datosMasculino,$C$12+$C$6+VLOOKUP(E30,columnaTermino,2,FALSE),FALSE),VLOOKUP(IF(D30&gt;MAX(Tablas!$B$4:$B$62),MAX(Tablas!$B$4:$B$62),D30),datosFemenino,$C$12+$C$6+VLOOKUP(E30,columnaTermino,2,FALSE),FALSE)))</f>
        <v>1</v>
      </c>
      <c r="G30" s="19">
        <f>IF($B30="","",IF(OR(E30=20,E30=30),IF($C$6=1,VLOOKUP(IF(D30&gt;MAX(Tablas!$A$4:$A$62),MAX(Tablas!$A$4:$A$62),D30),datosMasculino,$C$12+$C$6+$C$10+VLOOKUP(E30,columnaTermino,2,FALSE),FALSE),VLOOKUP(IF(D30&gt;MAX(Tablas!$B$4:$B$62),MAX(Tablas!$B$4:$B$62),D30),datosFemenino,$C$12+$C$6+$C$10+VLOOKUP(E30,columnaTermino,2,FALSE),FALSE)),F30))</f>
        <v>1</v>
      </c>
      <c r="H30" s="16">
        <f t="shared" si="12"/>
        <v>0</v>
      </c>
      <c r="I30" s="20">
        <f t="shared" si="13"/>
        <v>1</v>
      </c>
      <c r="J30" s="21">
        <f t="shared" si="14"/>
        <v>100</v>
      </c>
      <c r="K30" s="22">
        <f t="shared" si="15"/>
        <v>0</v>
      </c>
      <c r="L30" s="22">
        <f t="shared" si="16"/>
        <v>100</v>
      </c>
      <c r="M30" s="22">
        <f t="shared" si="17"/>
        <v>3.5000000000000004</v>
      </c>
      <c r="N30" s="22">
        <f t="shared" si="18"/>
        <v>0.5</v>
      </c>
      <c r="O30" s="22">
        <f t="shared" si="19"/>
        <v>75</v>
      </c>
      <c r="P30" s="22" t="e">
        <f>+IF(Datos!#REF!=Listas!$AB$2,Listas!$AC$2,Listas!$AC$3)</f>
        <v>#REF!</v>
      </c>
      <c r="Q30" s="22" t="e">
        <f t="shared" si="20"/>
        <v>#REF!</v>
      </c>
      <c r="R30" s="22" t="e">
        <f t="shared" si="21"/>
        <v>#REF!</v>
      </c>
      <c r="S30" s="23" t="e">
        <f t="shared" si="22"/>
        <v>#REF!</v>
      </c>
      <c r="T30" s="21">
        <f t="shared" si="23"/>
        <v>110</v>
      </c>
      <c r="U30" s="22">
        <f t="shared" si="24"/>
        <v>0</v>
      </c>
      <c r="V30" s="22">
        <f t="shared" si="25"/>
        <v>110</v>
      </c>
      <c r="W30" s="22">
        <f t="shared" si="26"/>
        <v>3.8500000000000005</v>
      </c>
      <c r="X30" s="22">
        <f t="shared" si="1"/>
        <v>0.55000000000000004</v>
      </c>
      <c r="Y30" s="22">
        <f t="shared" si="2"/>
        <v>82</v>
      </c>
      <c r="Z30" s="22" t="e">
        <f>+IF(Datos!#REF!=Listas!$AB$2,Listas!$AC$2,Listas!$AC$3)</f>
        <v>#REF!</v>
      </c>
      <c r="AA30" s="22" t="e">
        <f t="shared" si="27"/>
        <v>#REF!</v>
      </c>
      <c r="AB30" s="22" t="e">
        <f t="shared" si="3"/>
        <v>#REF!</v>
      </c>
      <c r="AC30" s="23" t="e">
        <f t="shared" si="28"/>
        <v>#REF!</v>
      </c>
      <c r="AD30" s="21">
        <f t="shared" si="4"/>
        <v>9.1666666666666661</v>
      </c>
      <c r="AE30" s="22">
        <f t="shared" si="4"/>
        <v>0</v>
      </c>
      <c r="AF30" s="22">
        <f t="shared" si="4"/>
        <v>9.1666666666666661</v>
      </c>
      <c r="AG30" s="22">
        <f t="shared" si="4"/>
        <v>0.32083333333333336</v>
      </c>
      <c r="AH30" s="22">
        <f t="shared" si="4"/>
        <v>4.5833333333333337E-2</v>
      </c>
      <c r="AI30" s="22">
        <f t="shared" si="4"/>
        <v>6.833333333333333</v>
      </c>
      <c r="AJ30" s="22" t="e">
        <f t="shared" si="29"/>
        <v>#REF!</v>
      </c>
      <c r="AK30" s="22" t="e">
        <f t="shared" si="29"/>
        <v>#REF!</v>
      </c>
      <c r="AL30" s="23" t="e">
        <f t="shared" si="29"/>
        <v>#REF!</v>
      </c>
      <c r="AM30" s="21">
        <f t="shared" si="5"/>
        <v>18.333333333333332</v>
      </c>
      <c r="AN30" s="22">
        <f t="shared" si="5"/>
        <v>0</v>
      </c>
      <c r="AO30" s="22">
        <f t="shared" si="5"/>
        <v>18.333333333333332</v>
      </c>
      <c r="AP30" s="22">
        <f t="shared" si="5"/>
        <v>0.64166666666666672</v>
      </c>
      <c r="AQ30" s="22">
        <f t="shared" si="5"/>
        <v>9.1666666666666674E-2</v>
      </c>
      <c r="AR30" s="22">
        <f t="shared" si="5"/>
        <v>13.666666666666666</v>
      </c>
      <c r="AS30" s="22" t="e">
        <f t="shared" si="30"/>
        <v>#REF!</v>
      </c>
      <c r="AT30" s="22" t="e">
        <f t="shared" si="30"/>
        <v>#REF!</v>
      </c>
      <c r="AU30" s="23" t="e">
        <f t="shared" si="30"/>
        <v>#REF!</v>
      </c>
      <c r="AV30" s="21">
        <f t="shared" si="6"/>
        <v>36.666666666666664</v>
      </c>
      <c r="AW30" s="22">
        <f t="shared" si="6"/>
        <v>0</v>
      </c>
      <c r="AX30" s="22">
        <f t="shared" si="6"/>
        <v>36.666666666666664</v>
      </c>
      <c r="AY30" s="22">
        <f t="shared" si="6"/>
        <v>1.2833333333333334</v>
      </c>
      <c r="AZ30" s="22">
        <f t="shared" si="6"/>
        <v>0.18333333333333335</v>
      </c>
      <c r="BA30" s="16">
        <f t="shared" si="6"/>
        <v>27.333333333333332</v>
      </c>
      <c r="BB30" s="16" t="e">
        <f t="shared" si="31"/>
        <v>#REF!</v>
      </c>
      <c r="BC30" s="16" t="e">
        <f t="shared" si="31"/>
        <v>#REF!</v>
      </c>
      <c r="BD30" s="100" t="e">
        <f t="shared" si="31"/>
        <v>#REF!</v>
      </c>
      <c r="BE30" s="21">
        <f t="shared" si="7"/>
        <v>104.5</v>
      </c>
      <c r="BF30" s="22">
        <f t="shared" si="32"/>
        <v>0</v>
      </c>
      <c r="BG30" s="22">
        <f t="shared" si="33"/>
        <v>104.5</v>
      </c>
      <c r="BH30" s="22">
        <f t="shared" si="34"/>
        <v>3.6575000000000002</v>
      </c>
      <c r="BI30" s="22">
        <f t="shared" si="35"/>
        <v>0.52249999999999996</v>
      </c>
      <c r="BJ30" s="22">
        <f t="shared" si="8"/>
        <v>77.900000000000006</v>
      </c>
      <c r="BK30" s="22" t="e">
        <f>+IF(Datos!#REF!=Listas!$AB$2,Listas!$AC$2,Listas!$AC$3)</f>
        <v>#REF!</v>
      </c>
      <c r="BL30" s="22" t="e">
        <f t="shared" si="36"/>
        <v>#REF!</v>
      </c>
      <c r="BM30" s="22" t="e">
        <f t="shared" si="9"/>
        <v>#REF!</v>
      </c>
      <c r="BN30" s="23" t="e">
        <f t="shared" si="37"/>
        <v>#REF!</v>
      </c>
    </row>
    <row r="31" spans="2:66" x14ac:dyDescent="0.25">
      <c r="B31" s="16">
        <f xml:space="preserve"> IF(C30&lt;&gt;"", IF( (C30+1)&gt;EDADMAX, "",Calculos!B30+1 ),"")</f>
        <v>14</v>
      </c>
      <c r="C31" s="16">
        <f t="shared" si="10"/>
        <v>45</v>
      </c>
      <c r="D31" s="16">
        <f t="shared" si="11"/>
        <v>31</v>
      </c>
      <c r="E31" s="18">
        <f t="shared" si="0"/>
        <v>20</v>
      </c>
      <c r="F31" s="16">
        <f>IF($B31="","",IF($C$6=1,VLOOKUP(IF(D31&gt;MAX(Tablas!$A$4:$A$62),MAX(Tablas!$A$4:$A$62),D31),datosMasculino,$C$12+$C$6+VLOOKUP(E31,columnaTermino,2,FALSE),FALSE),VLOOKUP(IF(D31&gt;MAX(Tablas!$B$4:$B$62),MAX(Tablas!$B$4:$B$62),D31),datosFemenino,$C$12+$C$6+VLOOKUP(E31,columnaTermino,2,FALSE),FALSE)))</f>
        <v>1</v>
      </c>
      <c r="G31" s="19">
        <f>IF($B31="","",IF(OR(E31=20,E31=30),IF($C$6=1,VLOOKUP(IF(D31&gt;MAX(Tablas!$A$4:$A$62),MAX(Tablas!$A$4:$A$62),D31),datosMasculino,$C$12+$C$6+$C$10+VLOOKUP(E31,columnaTermino,2,FALSE),FALSE),VLOOKUP(IF(D31&gt;MAX(Tablas!$B$4:$B$62),MAX(Tablas!$B$4:$B$62),D31),datosFemenino,$C$12+$C$6+$C$10+VLOOKUP(E31,columnaTermino,2,FALSE),FALSE)),F31))</f>
        <v>1</v>
      </c>
      <c r="H31" s="16">
        <f t="shared" si="12"/>
        <v>0</v>
      </c>
      <c r="I31" s="20">
        <f t="shared" si="13"/>
        <v>1</v>
      </c>
      <c r="J31" s="21">
        <f t="shared" si="14"/>
        <v>100</v>
      </c>
      <c r="K31" s="22">
        <f t="shared" si="15"/>
        <v>0</v>
      </c>
      <c r="L31" s="22">
        <f t="shared" si="16"/>
        <v>100</v>
      </c>
      <c r="M31" s="22">
        <f t="shared" si="17"/>
        <v>3.5000000000000004</v>
      </c>
      <c r="N31" s="22">
        <f t="shared" si="18"/>
        <v>0.5</v>
      </c>
      <c r="O31" s="22">
        <f t="shared" si="19"/>
        <v>75</v>
      </c>
      <c r="P31" s="22" t="e">
        <f>+IF(Datos!#REF!=Listas!$AB$2,Listas!$AC$2,Listas!$AC$3)</f>
        <v>#REF!</v>
      </c>
      <c r="Q31" s="22" t="e">
        <f t="shared" si="20"/>
        <v>#REF!</v>
      </c>
      <c r="R31" s="22" t="e">
        <f t="shared" si="21"/>
        <v>#REF!</v>
      </c>
      <c r="S31" s="23" t="e">
        <f t="shared" si="22"/>
        <v>#REF!</v>
      </c>
      <c r="T31" s="21">
        <f t="shared" si="23"/>
        <v>110</v>
      </c>
      <c r="U31" s="22">
        <f t="shared" si="24"/>
        <v>0</v>
      </c>
      <c r="V31" s="22">
        <f t="shared" si="25"/>
        <v>110</v>
      </c>
      <c r="W31" s="22">
        <f t="shared" si="26"/>
        <v>3.8500000000000005</v>
      </c>
      <c r="X31" s="22">
        <f t="shared" si="1"/>
        <v>0.55000000000000004</v>
      </c>
      <c r="Y31" s="22">
        <f t="shared" si="2"/>
        <v>82</v>
      </c>
      <c r="Z31" s="22" t="e">
        <f>+IF(Datos!#REF!=Listas!$AB$2,Listas!$AC$2,Listas!$AC$3)</f>
        <v>#REF!</v>
      </c>
      <c r="AA31" s="22" t="e">
        <f t="shared" si="27"/>
        <v>#REF!</v>
      </c>
      <c r="AB31" s="22" t="e">
        <f t="shared" si="3"/>
        <v>#REF!</v>
      </c>
      <c r="AC31" s="23" t="e">
        <f t="shared" si="28"/>
        <v>#REF!</v>
      </c>
      <c r="AD31" s="21">
        <f t="shared" si="4"/>
        <v>9.1666666666666661</v>
      </c>
      <c r="AE31" s="22">
        <f t="shared" si="4"/>
        <v>0</v>
      </c>
      <c r="AF31" s="22">
        <f t="shared" si="4"/>
        <v>9.1666666666666661</v>
      </c>
      <c r="AG31" s="22">
        <f t="shared" si="4"/>
        <v>0.32083333333333336</v>
      </c>
      <c r="AH31" s="22">
        <f t="shared" si="4"/>
        <v>4.5833333333333337E-2</v>
      </c>
      <c r="AI31" s="22">
        <f t="shared" si="4"/>
        <v>6.833333333333333</v>
      </c>
      <c r="AJ31" s="22" t="e">
        <f t="shared" si="29"/>
        <v>#REF!</v>
      </c>
      <c r="AK31" s="22" t="e">
        <f t="shared" si="29"/>
        <v>#REF!</v>
      </c>
      <c r="AL31" s="23" t="e">
        <f t="shared" si="29"/>
        <v>#REF!</v>
      </c>
      <c r="AM31" s="21">
        <f t="shared" si="5"/>
        <v>18.333333333333332</v>
      </c>
      <c r="AN31" s="22">
        <f t="shared" si="5"/>
        <v>0</v>
      </c>
      <c r="AO31" s="22">
        <f t="shared" si="5"/>
        <v>18.333333333333332</v>
      </c>
      <c r="AP31" s="22">
        <f t="shared" si="5"/>
        <v>0.64166666666666672</v>
      </c>
      <c r="AQ31" s="22">
        <f t="shared" si="5"/>
        <v>9.1666666666666674E-2</v>
      </c>
      <c r="AR31" s="22">
        <f t="shared" si="5"/>
        <v>13.666666666666666</v>
      </c>
      <c r="AS31" s="22" t="e">
        <f t="shared" si="30"/>
        <v>#REF!</v>
      </c>
      <c r="AT31" s="22" t="e">
        <f t="shared" si="30"/>
        <v>#REF!</v>
      </c>
      <c r="AU31" s="23" t="e">
        <f t="shared" si="30"/>
        <v>#REF!</v>
      </c>
      <c r="AV31" s="21">
        <f t="shared" si="6"/>
        <v>36.666666666666664</v>
      </c>
      <c r="AW31" s="22">
        <f t="shared" si="6"/>
        <v>0</v>
      </c>
      <c r="AX31" s="22">
        <f t="shared" si="6"/>
        <v>36.666666666666664</v>
      </c>
      <c r="AY31" s="22">
        <f t="shared" si="6"/>
        <v>1.2833333333333334</v>
      </c>
      <c r="AZ31" s="22">
        <f t="shared" si="6"/>
        <v>0.18333333333333335</v>
      </c>
      <c r="BA31" s="16">
        <f t="shared" si="6"/>
        <v>27.333333333333332</v>
      </c>
      <c r="BB31" s="16" t="e">
        <f t="shared" si="31"/>
        <v>#REF!</v>
      </c>
      <c r="BC31" s="16" t="e">
        <f t="shared" si="31"/>
        <v>#REF!</v>
      </c>
      <c r="BD31" s="100" t="e">
        <f t="shared" si="31"/>
        <v>#REF!</v>
      </c>
      <c r="BE31" s="21">
        <f t="shared" si="7"/>
        <v>104.5</v>
      </c>
      <c r="BF31" s="22">
        <f t="shared" si="32"/>
        <v>0</v>
      </c>
      <c r="BG31" s="22">
        <f t="shared" si="33"/>
        <v>104.5</v>
      </c>
      <c r="BH31" s="22">
        <f t="shared" si="34"/>
        <v>3.6575000000000002</v>
      </c>
      <c r="BI31" s="22">
        <f t="shared" si="35"/>
        <v>0.52249999999999996</v>
      </c>
      <c r="BJ31" s="22">
        <f t="shared" si="8"/>
        <v>77.900000000000006</v>
      </c>
      <c r="BK31" s="22" t="e">
        <f>+IF(Datos!#REF!=Listas!$AB$2,Listas!$AC$2,Listas!$AC$3)</f>
        <v>#REF!</v>
      </c>
      <c r="BL31" s="22" t="e">
        <f t="shared" si="36"/>
        <v>#REF!</v>
      </c>
      <c r="BM31" s="22" t="e">
        <f t="shared" si="9"/>
        <v>#REF!</v>
      </c>
      <c r="BN31" s="23" t="e">
        <f t="shared" si="37"/>
        <v>#REF!</v>
      </c>
    </row>
    <row r="32" spans="2:66" x14ac:dyDescent="0.25">
      <c r="B32" s="16">
        <f xml:space="preserve"> IF(C31&lt;&gt;"", IF( (C31+1)&gt;EDADMAX, "",Calculos!B31+1 ),"")</f>
        <v>15</v>
      </c>
      <c r="C32" s="16">
        <f t="shared" si="10"/>
        <v>46</v>
      </c>
      <c r="D32" s="16">
        <f t="shared" si="11"/>
        <v>31</v>
      </c>
      <c r="E32" s="18">
        <f t="shared" si="0"/>
        <v>20</v>
      </c>
      <c r="F32" s="16">
        <f>IF($B32="","",IF($C$6=1,VLOOKUP(IF(D32&gt;MAX(Tablas!$A$4:$A$62),MAX(Tablas!$A$4:$A$62),D32),datosMasculino,$C$12+$C$6+VLOOKUP(E32,columnaTermino,2,FALSE),FALSE),VLOOKUP(IF(D32&gt;MAX(Tablas!$B$4:$B$62),MAX(Tablas!$B$4:$B$62),D32),datosFemenino,$C$12+$C$6+VLOOKUP(E32,columnaTermino,2,FALSE),FALSE)))</f>
        <v>1</v>
      </c>
      <c r="G32" s="19">
        <f>IF($B32="","",IF(OR(E32=20,E32=30),IF($C$6=1,VLOOKUP(IF(D32&gt;MAX(Tablas!$A$4:$A$62),MAX(Tablas!$A$4:$A$62),D32),datosMasculino,$C$12+$C$6+$C$10+VLOOKUP(E32,columnaTermino,2,FALSE),FALSE),VLOOKUP(IF(D32&gt;MAX(Tablas!$B$4:$B$62),MAX(Tablas!$B$4:$B$62),D32),datosFemenino,$C$12+$C$6+$C$10+VLOOKUP(E32,columnaTermino,2,FALSE),FALSE)),F32))</f>
        <v>1</v>
      </c>
      <c r="H32" s="16">
        <f t="shared" si="12"/>
        <v>0</v>
      </c>
      <c r="I32" s="20">
        <f t="shared" si="13"/>
        <v>1</v>
      </c>
      <c r="J32" s="21">
        <f t="shared" si="14"/>
        <v>100</v>
      </c>
      <c r="K32" s="22">
        <f t="shared" si="15"/>
        <v>0</v>
      </c>
      <c r="L32" s="22">
        <f t="shared" si="16"/>
        <v>100</v>
      </c>
      <c r="M32" s="22">
        <f t="shared" si="17"/>
        <v>3.5000000000000004</v>
      </c>
      <c r="N32" s="22">
        <f t="shared" si="18"/>
        <v>0.5</v>
      </c>
      <c r="O32" s="22">
        <f t="shared" si="19"/>
        <v>75</v>
      </c>
      <c r="P32" s="22" t="e">
        <f>+IF(Datos!#REF!=Listas!$AB$2,Listas!$AC$2,Listas!$AC$3)</f>
        <v>#REF!</v>
      </c>
      <c r="Q32" s="22" t="e">
        <f t="shared" si="20"/>
        <v>#REF!</v>
      </c>
      <c r="R32" s="22" t="e">
        <f t="shared" si="21"/>
        <v>#REF!</v>
      </c>
      <c r="S32" s="23" t="e">
        <f t="shared" si="22"/>
        <v>#REF!</v>
      </c>
      <c r="T32" s="21">
        <f t="shared" si="23"/>
        <v>110</v>
      </c>
      <c r="U32" s="22">
        <f t="shared" si="24"/>
        <v>0</v>
      </c>
      <c r="V32" s="22">
        <f t="shared" si="25"/>
        <v>110</v>
      </c>
      <c r="W32" s="22">
        <f t="shared" si="26"/>
        <v>3.8500000000000005</v>
      </c>
      <c r="X32" s="22">
        <f t="shared" si="1"/>
        <v>0.55000000000000004</v>
      </c>
      <c r="Y32" s="22">
        <f t="shared" si="2"/>
        <v>82</v>
      </c>
      <c r="Z32" s="22" t="e">
        <f>+IF(Datos!#REF!=Listas!$AB$2,Listas!$AC$2,Listas!$AC$3)</f>
        <v>#REF!</v>
      </c>
      <c r="AA32" s="22" t="e">
        <f t="shared" si="27"/>
        <v>#REF!</v>
      </c>
      <c r="AB32" s="22" t="e">
        <f t="shared" si="3"/>
        <v>#REF!</v>
      </c>
      <c r="AC32" s="23" t="e">
        <f t="shared" si="28"/>
        <v>#REF!</v>
      </c>
      <c r="AD32" s="21">
        <f t="shared" si="4"/>
        <v>9.1666666666666661</v>
      </c>
      <c r="AE32" s="22">
        <f t="shared" si="4"/>
        <v>0</v>
      </c>
      <c r="AF32" s="22">
        <f t="shared" si="4"/>
        <v>9.1666666666666661</v>
      </c>
      <c r="AG32" s="22">
        <f t="shared" si="4"/>
        <v>0.32083333333333336</v>
      </c>
      <c r="AH32" s="22">
        <f t="shared" si="4"/>
        <v>4.5833333333333337E-2</v>
      </c>
      <c r="AI32" s="22">
        <f t="shared" si="4"/>
        <v>6.833333333333333</v>
      </c>
      <c r="AJ32" s="22" t="e">
        <f t="shared" si="29"/>
        <v>#REF!</v>
      </c>
      <c r="AK32" s="22" t="e">
        <f t="shared" si="29"/>
        <v>#REF!</v>
      </c>
      <c r="AL32" s="23" t="e">
        <f t="shared" si="29"/>
        <v>#REF!</v>
      </c>
      <c r="AM32" s="21">
        <f t="shared" si="5"/>
        <v>18.333333333333332</v>
      </c>
      <c r="AN32" s="22">
        <f t="shared" si="5"/>
        <v>0</v>
      </c>
      <c r="AO32" s="22">
        <f t="shared" si="5"/>
        <v>18.333333333333332</v>
      </c>
      <c r="AP32" s="22">
        <f t="shared" si="5"/>
        <v>0.64166666666666672</v>
      </c>
      <c r="AQ32" s="22">
        <f t="shared" si="5"/>
        <v>9.1666666666666674E-2</v>
      </c>
      <c r="AR32" s="22">
        <f t="shared" si="5"/>
        <v>13.666666666666666</v>
      </c>
      <c r="AS32" s="22" t="e">
        <f t="shared" si="30"/>
        <v>#REF!</v>
      </c>
      <c r="AT32" s="22" t="e">
        <f t="shared" si="30"/>
        <v>#REF!</v>
      </c>
      <c r="AU32" s="23" t="e">
        <f t="shared" si="30"/>
        <v>#REF!</v>
      </c>
      <c r="AV32" s="21">
        <f t="shared" si="6"/>
        <v>36.666666666666664</v>
      </c>
      <c r="AW32" s="22">
        <f t="shared" si="6"/>
        <v>0</v>
      </c>
      <c r="AX32" s="22">
        <f t="shared" si="6"/>
        <v>36.666666666666664</v>
      </c>
      <c r="AY32" s="22">
        <f t="shared" si="6"/>
        <v>1.2833333333333334</v>
      </c>
      <c r="AZ32" s="22">
        <f t="shared" si="6"/>
        <v>0.18333333333333335</v>
      </c>
      <c r="BA32" s="16">
        <f t="shared" si="6"/>
        <v>27.333333333333332</v>
      </c>
      <c r="BB32" s="16" t="e">
        <f t="shared" si="31"/>
        <v>#REF!</v>
      </c>
      <c r="BC32" s="16" t="e">
        <f t="shared" si="31"/>
        <v>#REF!</v>
      </c>
      <c r="BD32" s="100" t="e">
        <f t="shared" si="31"/>
        <v>#REF!</v>
      </c>
      <c r="BE32" s="21">
        <f t="shared" si="7"/>
        <v>104.5</v>
      </c>
      <c r="BF32" s="22">
        <f t="shared" si="32"/>
        <v>0</v>
      </c>
      <c r="BG32" s="22">
        <f t="shared" si="33"/>
        <v>104.5</v>
      </c>
      <c r="BH32" s="22">
        <f t="shared" si="34"/>
        <v>3.6575000000000002</v>
      </c>
      <c r="BI32" s="22">
        <f t="shared" si="35"/>
        <v>0.52249999999999996</v>
      </c>
      <c r="BJ32" s="22">
        <f t="shared" si="8"/>
        <v>77.900000000000006</v>
      </c>
      <c r="BK32" s="22" t="e">
        <f>+IF(Datos!#REF!=Listas!$AB$2,Listas!$AC$2,Listas!$AC$3)</f>
        <v>#REF!</v>
      </c>
      <c r="BL32" s="22" t="e">
        <f t="shared" si="36"/>
        <v>#REF!</v>
      </c>
      <c r="BM32" s="22" t="e">
        <f t="shared" si="9"/>
        <v>#REF!</v>
      </c>
      <c r="BN32" s="23" t="e">
        <f t="shared" si="37"/>
        <v>#REF!</v>
      </c>
    </row>
    <row r="33" spans="2:66" x14ac:dyDescent="0.25">
      <c r="B33" s="16">
        <f xml:space="preserve"> IF(C32&lt;&gt;"", IF( (C32+1)&gt;EDADMAX, "",Calculos!B32+1 ),"")</f>
        <v>16</v>
      </c>
      <c r="C33" s="16">
        <f t="shared" si="10"/>
        <v>47</v>
      </c>
      <c r="D33" s="16">
        <f t="shared" si="11"/>
        <v>31</v>
      </c>
      <c r="E33" s="18">
        <f t="shared" si="0"/>
        <v>20</v>
      </c>
      <c r="F33" s="16">
        <f>IF($B33="","",IF($C$6=1,VLOOKUP(IF(D33&gt;MAX(Tablas!$A$4:$A$62),MAX(Tablas!$A$4:$A$62),D33),datosMasculino,$C$12+$C$6+VLOOKUP(E33,columnaTermino,2,FALSE),FALSE),VLOOKUP(IF(D33&gt;MAX(Tablas!$B$4:$B$62),MAX(Tablas!$B$4:$B$62),D33),datosFemenino,$C$12+$C$6+VLOOKUP(E33,columnaTermino,2,FALSE),FALSE)))</f>
        <v>1</v>
      </c>
      <c r="G33" s="19">
        <f>IF($B33="","",IF(OR(E33=20,E33=30),IF($C$6=1,VLOOKUP(IF(D33&gt;MAX(Tablas!$A$4:$A$62),MAX(Tablas!$A$4:$A$62),D33),datosMasculino,$C$12+$C$6+$C$10+VLOOKUP(E33,columnaTermino,2,FALSE),FALSE),VLOOKUP(IF(D33&gt;MAX(Tablas!$B$4:$B$62),MAX(Tablas!$B$4:$B$62),D33),datosFemenino,$C$12+$C$6+$C$10+VLOOKUP(E33,columnaTermino,2,FALSE),FALSE)),F33))</f>
        <v>1</v>
      </c>
      <c r="H33" s="16">
        <f t="shared" si="12"/>
        <v>0</v>
      </c>
      <c r="I33" s="20">
        <f t="shared" si="13"/>
        <v>1</v>
      </c>
      <c r="J33" s="21">
        <f t="shared" si="14"/>
        <v>100</v>
      </c>
      <c r="K33" s="22">
        <f t="shared" si="15"/>
        <v>0</v>
      </c>
      <c r="L33" s="22">
        <f t="shared" si="16"/>
        <v>100</v>
      </c>
      <c r="M33" s="22">
        <f t="shared" si="17"/>
        <v>3.5000000000000004</v>
      </c>
      <c r="N33" s="22">
        <f t="shared" si="18"/>
        <v>0.5</v>
      </c>
      <c r="O33" s="22">
        <f t="shared" si="19"/>
        <v>75</v>
      </c>
      <c r="P33" s="22" t="e">
        <f>+IF(Datos!#REF!=Listas!$AB$2,Listas!$AC$2,Listas!$AC$3)</f>
        <v>#REF!</v>
      </c>
      <c r="Q33" s="22" t="e">
        <f t="shared" si="20"/>
        <v>#REF!</v>
      </c>
      <c r="R33" s="22" t="e">
        <f t="shared" si="21"/>
        <v>#REF!</v>
      </c>
      <c r="S33" s="23" t="e">
        <f t="shared" si="22"/>
        <v>#REF!</v>
      </c>
      <c r="T33" s="21">
        <f t="shared" si="23"/>
        <v>110</v>
      </c>
      <c r="U33" s="22">
        <f t="shared" si="24"/>
        <v>0</v>
      </c>
      <c r="V33" s="22">
        <f t="shared" si="25"/>
        <v>110</v>
      </c>
      <c r="W33" s="22">
        <f t="shared" si="26"/>
        <v>3.8500000000000005</v>
      </c>
      <c r="X33" s="22">
        <f t="shared" si="1"/>
        <v>0.55000000000000004</v>
      </c>
      <c r="Y33" s="22">
        <f t="shared" si="2"/>
        <v>82</v>
      </c>
      <c r="Z33" s="22" t="e">
        <f>+IF(Datos!#REF!=Listas!$AB$2,Listas!$AC$2,Listas!$AC$3)</f>
        <v>#REF!</v>
      </c>
      <c r="AA33" s="22" t="e">
        <f t="shared" si="27"/>
        <v>#REF!</v>
      </c>
      <c r="AB33" s="22" t="e">
        <f t="shared" si="3"/>
        <v>#REF!</v>
      </c>
      <c r="AC33" s="23" t="e">
        <f t="shared" si="28"/>
        <v>#REF!</v>
      </c>
      <c r="AD33" s="21">
        <f t="shared" si="4"/>
        <v>9.1666666666666661</v>
      </c>
      <c r="AE33" s="22">
        <f t="shared" si="4"/>
        <v>0</v>
      </c>
      <c r="AF33" s="22">
        <f t="shared" si="4"/>
        <v>9.1666666666666661</v>
      </c>
      <c r="AG33" s="22">
        <f t="shared" si="4"/>
        <v>0.32083333333333336</v>
      </c>
      <c r="AH33" s="22">
        <f t="shared" si="4"/>
        <v>4.5833333333333337E-2</v>
      </c>
      <c r="AI33" s="22">
        <f t="shared" si="4"/>
        <v>6.833333333333333</v>
      </c>
      <c r="AJ33" s="22" t="e">
        <f t="shared" si="29"/>
        <v>#REF!</v>
      </c>
      <c r="AK33" s="22" t="e">
        <f t="shared" si="29"/>
        <v>#REF!</v>
      </c>
      <c r="AL33" s="23" t="e">
        <f t="shared" si="29"/>
        <v>#REF!</v>
      </c>
      <c r="AM33" s="21">
        <f t="shared" si="5"/>
        <v>18.333333333333332</v>
      </c>
      <c r="AN33" s="22">
        <f t="shared" si="5"/>
        <v>0</v>
      </c>
      <c r="AO33" s="22">
        <f t="shared" si="5"/>
        <v>18.333333333333332</v>
      </c>
      <c r="AP33" s="22">
        <f t="shared" si="5"/>
        <v>0.64166666666666672</v>
      </c>
      <c r="AQ33" s="22">
        <f t="shared" si="5"/>
        <v>9.1666666666666674E-2</v>
      </c>
      <c r="AR33" s="22">
        <f t="shared" si="5"/>
        <v>13.666666666666666</v>
      </c>
      <c r="AS33" s="22" t="e">
        <f t="shared" si="30"/>
        <v>#REF!</v>
      </c>
      <c r="AT33" s="22" t="e">
        <f t="shared" si="30"/>
        <v>#REF!</v>
      </c>
      <c r="AU33" s="23" t="e">
        <f t="shared" si="30"/>
        <v>#REF!</v>
      </c>
      <c r="AV33" s="21">
        <f t="shared" si="6"/>
        <v>36.666666666666664</v>
      </c>
      <c r="AW33" s="22">
        <f t="shared" si="6"/>
        <v>0</v>
      </c>
      <c r="AX33" s="22">
        <f t="shared" si="6"/>
        <v>36.666666666666664</v>
      </c>
      <c r="AY33" s="22">
        <f t="shared" si="6"/>
        <v>1.2833333333333334</v>
      </c>
      <c r="AZ33" s="22">
        <f t="shared" si="6"/>
        <v>0.18333333333333335</v>
      </c>
      <c r="BA33" s="16">
        <f t="shared" si="6"/>
        <v>27.333333333333332</v>
      </c>
      <c r="BB33" s="16" t="e">
        <f t="shared" si="31"/>
        <v>#REF!</v>
      </c>
      <c r="BC33" s="16" t="e">
        <f t="shared" si="31"/>
        <v>#REF!</v>
      </c>
      <c r="BD33" s="100" t="e">
        <f t="shared" si="31"/>
        <v>#REF!</v>
      </c>
      <c r="BE33" s="21">
        <f t="shared" si="7"/>
        <v>104.5</v>
      </c>
      <c r="BF33" s="22">
        <f t="shared" si="32"/>
        <v>0</v>
      </c>
      <c r="BG33" s="22">
        <f t="shared" si="33"/>
        <v>104.5</v>
      </c>
      <c r="BH33" s="22">
        <f t="shared" si="34"/>
        <v>3.6575000000000002</v>
      </c>
      <c r="BI33" s="22">
        <f t="shared" si="35"/>
        <v>0.52249999999999996</v>
      </c>
      <c r="BJ33" s="22">
        <f t="shared" si="8"/>
        <v>77.900000000000006</v>
      </c>
      <c r="BK33" s="22" t="e">
        <f>+IF(Datos!#REF!=Listas!$AB$2,Listas!$AC$2,Listas!$AC$3)</f>
        <v>#REF!</v>
      </c>
      <c r="BL33" s="22" t="e">
        <f t="shared" si="36"/>
        <v>#REF!</v>
      </c>
      <c r="BM33" s="22" t="e">
        <f t="shared" si="9"/>
        <v>#REF!</v>
      </c>
      <c r="BN33" s="23" t="e">
        <f t="shared" si="37"/>
        <v>#REF!</v>
      </c>
    </row>
    <row r="34" spans="2:66" x14ac:dyDescent="0.25">
      <c r="B34" s="16">
        <f xml:space="preserve"> IF(C33&lt;&gt;"", IF( (C33+1)&gt;EDADMAX, "",Calculos!B33+1 ),"")</f>
        <v>17</v>
      </c>
      <c r="C34" s="16">
        <f t="shared" si="10"/>
        <v>48</v>
      </c>
      <c r="D34" s="16">
        <f t="shared" si="11"/>
        <v>31</v>
      </c>
      <c r="E34" s="18">
        <f t="shared" si="0"/>
        <v>20</v>
      </c>
      <c r="F34" s="16">
        <f>IF($B34="","",IF($C$6=1,VLOOKUP(IF(D34&gt;MAX(Tablas!$A$4:$A$62),MAX(Tablas!$A$4:$A$62),D34),datosMasculino,$C$12+$C$6+VLOOKUP(E34,columnaTermino,2,FALSE),FALSE),VLOOKUP(IF(D34&gt;MAX(Tablas!$B$4:$B$62),MAX(Tablas!$B$4:$B$62),D34),datosFemenino,$C$12+$C$6+VLOOKUP(E34,columnaTermino,2,FALSE),FALSE)))</f>
        <v>1</v>
      </c>
      <c r="G34" s="19">
        <f>IF($B34="","",IF(OR(E34=20,E34=30),IF($C$6=1,VLOOKUP(IF(D34&gt;MAX(Tablas!$A$4:$A$62),MAX(Tablas!$A$4:$A$62),D34),datosMasculino,$C$12+$C$6+$C$10+VLOOKUP(E34,columnaTermino,2,FALSE),FALSE),VLOOKUP(IF(D34&gt;MAX(Tablas!$B$4:$B$62),MAX(Tablas!$B$4:$B$62),D34),datosFemenino,$C$12+$C$6+$C$10+VLOOKUP(E34,columnaTermino,2,FALSE),FALSE)),F34))</f>
        <v>1</v>
      </c>
      <c r="H34" s="16">
        <f t="shared" si="12"/>
        <v>0</v>
      </c>
      <c r="I34" s="20">
        <f t="shared" si="13"/>
        <v>1</v>
      </c>
      <c r="J34" s="21">
        <f t="shared" si="14"/>
        <v>100</v>
      </c>
      <c r="K34" s="22">
        <f t="shared" si="15"/>
        <v>0</v>
      </c>
      <c r="L34" s="22">
        <f t="shared" si="16"/>
        <v>100</v>
      </c>
      <c r="M34" s="22">
        <f t="shared" si="17"/>
        <v>3.5000000000000004</v>
      </c>
      <c r="N34" s="22">
        <f t="shared" si="18"/>
        <v>0.5</v>
      </c>
      <c r="O34" s="22">
        <f t="shared" si="19"/>
        <v>75</v>
      </c>
      <c r="P34" s="22" t="e">
        <f>+IF(Datos!#REF!=Listas!$AB$2,Listas!$AC$2,Listas!$AC$3)</f>
        <v>#REF!</v>
      </c>
      <c r="Q34" s="22" t="e">
        <f t="shared" si="20"/>
        <v>#REF!</v>
      </c>
      <c r="R34" s="22" t="e">
        <f t="shared" si="21"/>
        <v>#REF!</v>
      </c>
      <c r="S34" s="23" t="e">
        <f t="shared" si="22"/>
        <v>#REF!</v>
      </c>
      <c r="T34" s="21">
        <f t="shared" si="23"/>
        <v>110</v>
      </c>
      <c r="U34" s="22">
        <f t="shared" si="24"/>
        <v>0</v>
      </c>
      <c r="V34" s="22">
        <f t="shared" si="25"/>
        <v>110</v>
      </c>
      <c r="W34" s="22">
        <f t="shared" si="26"/>
        <v>3.8500000000000005</v>
      </c>
      <c r="X34" s="22">
        <f t="shared" si="1"/>
        <v>0.55000000000000004</v>
      </c>
      <c r="Y34" s="22">
        <f t="shared" si="2"/>
        <v>82</v>
      </c>
      <c r="Z34" s="22" t="e">
        <f>+IF(Datos!#REF!=Listas!$AB$2,Listas!$AC$2,Listas!$AC$3)</f>
        <v>#REF!</v>
      </c>
      <c r="AA34" s="22" t="e">
        <f t="shared" si="27"/>
        <v>#REF!</v>
      </c>
      <c r="AB34" s="22" t="e">
        <f t="shared" si="3"/>
        <v>#REF!</v>
      </c>
      <c r="AC34" s="23" t="e">
        <f t="shared" si="28"/>
        <v>#REF!</v>
      </c>
      <c r="AD34" s="21">
        <f t="shared" ref="AD34:AI76" si="38">IF($B34="","",T34/12)</f>
        <v>9.1666666666666661</v>
      </c>
      <c r="AE34" s="22">
        <f t="shared" si="38"/>
        <v>0</v>
      </c>
      <c r="AF34" s="22">
        <f t="shared" si="38"/>
        <v>9.1666666666666661</v>
      </c>
      <c r="AG34" s="22">
        <f t="shared" si="38"/>
        <v>0.32083333333333336</v>
      </c>
      <c r="AH34" s="22">
        <f t="shared" si="38"/>
        <v>4.5833333333333337E-2</v>
      </c>
      <c r="AI34" s="22">
        <f t="shared" si="38"/>
        <v>6.833333333333333</v>
      </c>
      <c r="AJ34" s="22" t="e">
        <f t="shared" si="29"/>
        <v>#REF!</v>
      </c>
      <c r="AK34" s="22" t="e">
        <f t="shared" si="29"/>
        <v>#REF!</v>
      </c>
      <c r="AL34" s="23" t="e">
        <f t="shared" si="29"/>
        <v>#REF!</v>
      </c>
      <c r="AM34" s="21">
        <f t="shared" ref="AM34:AR76" si="39">IF($B34="","",T34/6)</f>
        <v>18.333333333333332</v>
      </c>
      <c r="AN34" s="22">
        <f t="shared" si="39"/>
        <v>0</v>
      </c>
      <c r="AO34" s="22">
        <f t="shared" si="39"/>
        <v>18.333333333333332</v>
      </c>
      <c r="AP34" s="22">
        <f t="shared" si="39"/>
        <v>0.64166666666666672</v>
      </c>
      <c r="AQ34" s="22">
        <f t="shared" si="39"/>
        <v>9.1666666666666674E-2</v>
      </c>
      <c r="AR34" s="22">
        <f t="shared" si="39"/>
        <v>13.666666666666666</v>
      </c>
      <c r="AS34" s="22" t="e">
        <f t="shared" si="30"/>
        <v>#REF!</v>
      </c>
      <c r="AT34" s="22" t="e">
        <f t="shared" si="30"/>
        <v>#REF!</v>
      </c>
      <c r="AU34" s="23" t="e">
        <f t="shared" si="30"/>
        <v>#REF!</v>
      </c>
      <c r="AV34" s="21">
        <f t="shared" ref="AV34:BA76" si="40">IF($B34="","",T34/3)</f>
        <v>36.666666666666664</v>
      </c>
      <c r="AW34" s="22">
        <f t="shared" si="40"/>
        <v>0</v>
      </c>
      <c r="AX34" s="22">
        <f t="shared" si="40"/>
        <v>36.666666666666664</v>
      </c>
      <c r="AY34" s="22">
        <f t="shared" si="40"/>
        <v>1.2833333333333334</v>
      </c>
      <c r="AZ34" s="22">
        <f t="shared" si="40"/>
        <v>0.18333333333333335</v>
      </c>
      <c r="BA34" s="16">
        <f t="shared" si="40"/>
        <v>27.333333333333332</v>
      </c>
      <c r="BB34" s="16" t="e">
        <f t="shared" si="31"/>
        <v>#REF!</v>
      </c>
      <c r="BC34" s="16" t="e">
        <f t="shared" si="31"/>
        <v>#REF!</v>
      </c>
      <c r="BD34" s="100" t="e">
        <f t="shared" si="31"/>
        <v>#REF!</v>
      </c>
      <c r="BE34" s="21">
        <f t="shared" si="7"/>
        <v>104.5</v>
      </c>
      <c r="BF34" s="22">
        <f t="shared" si="32"/>
        <v>0</v>
      </c>
      <c r="BG34" s="22">
        <f t="shared" si="33"/>
        <v>104.5</v>
      </c>
      <c r="BH34" s="22">
        <f t="shared" si="34"/>
        <v>3.6575000000000002</v>
      </c>
      <c r="BI34" s="22">
        <f t="shared" si="35"/>
        <v>0.52249999999999996</v>
      </c>
      <c r="BJ34" s="22">
        <f t="shared" si="8"/>
        <v>77.900000000000006</v>
      </c>
      <c r="BK34" s="22" t="e">
        <f>+IF(Datos!#REF!=Listas!$AB$2,Listas!$AC$2,Listas!$AC$3)</f>
        <v>#REF!</v>
      </c>
      <c r="BL34" s="22" t="e">
        <f t="shared" si="36"/>
        <v>#REF!</v>
      </c>
      <c r="BM34" s="22" t="e">
        <f t="shared" si="9"/>
        <v>#REF!</v>
      </c>
      <c r="BN34" s="23" t="e">
        <f t="shared" si="37"/>
        <v>#REF!</v>
      </c>
    </row>
    <row r="35" spans="2:66" x14ac:dyDescent="0.25">
      <c r="B35" s="16">
        <f xml:space="preserve"> IF(C34&lt;&gt;"", IF( (C34+1)&gt;EDADMAX, "",Calculos!B34+1 ),"")</f>
        <v>18</v>
      </c>
      <c r="C35" s="16">
        <f t="shared" si="10"/>
        <v>49</v>
      </c>
      <c r="D35" s="16">
        <f t="shared" si="11"/>
        <v>31</v>
      </c>
      <c r="E35" s="18">
        <f t="shared" si="0"/>
        <v>20</v>
      </c>
      <c r="F35" s="16">
        <f>IF($B35="","",IF($C$6=1,VLOOKUP(IF(D35&gt;MAX(Tablas!$A$4:$A$62),MAX(Tablas!$A$4:$A$62),D35),datosMasculino,$C$12+$C$6+VLOOKUP(E35,columnaTermino,2,FALSE),FALSE),VLOOKUP(IF(D35&gt;MAX(Tablas!$B$4:$B$62),MAX(Tablas!$B$4:$B$62),D35),datosFemenino,$C$12+$C$6+VLOOKUP(E35,columnaTermino,2,FALSE),FALSE)))</f>
        <v>1</v>
      </c>
      <c r="G35" s="19">
        <f>IF($B35="","",IF(OR(E35=20,E35=30),IF($C$6=1,VLOOKUP(IF(D35&gt;MAX(Tablas!$A$4:$A$62),MAX(Tablas!$A$4:$A$62),D35),datosMasculino,$C$12+$C$6+$C$10+VLOOKUP(E35,columnaTermino,2,FALSE),FALSE),VLOOKUP(IF(D35&gt;MAX(Tablas!$B$4:$B$62),MAX(Tablas!$B$4:$B$62),D35),datosFemenino,$C$12+$C$6+$C$10+VLOOKUP(E35,columnaTermino,2,FALSE),FALSE)),F35))</f>
        <v>1</v>
      </c>
      <c r="H35" s="16">
        <f t="shared" si="12"/>
        <v>0</v>
      </c>
      <c r="I35" s="20">
        <f t="shared" si="13"/>
        <v>1</v>
      </c>
      <c r="J35" s="21">
        <f t="shared" si="14"/>
        <v>100</v>
      </c>
      <c r="K35" s="22">
        <f t="shared" si="15"/>
        <v>0</v>
      </c>
      <c r="L35" s="22">
        <f t="shared" si="16"/>
        <v>100</v>
      </c>
      <c r="M35" s="22">
        <f t="shared" si="17"/>
        <v>3.5000000000000004</v>
      </c>
      <c r="N35" s="22">
        <f t="shared" si="18"/>
        <v>0.5</v>
      </c>
      <c r="O35" s="22">
        <f t="shared" si="19"/>
        <v>75</v>
      </c>
      <c r="P35" s="22" t="e">
        <f>+IF(Datos!#REF!=Listas!$AB$2,Listas!$AC$2,Listas!$AC$3)</f>
        <v>#REF!</v>
      </c>
      <c r="Q35" s="22" t="e">
        <f t="shared" si="20"/>
        <v>#REF!</v>
      </c>
      <c r="R35" s="22" t="e">
        <f t="shared" si="21"/>
        <v>#REF!</v>
      </c>
      <c r="S35" s="23" t="e">
        <f t="shared" si="22"/>
        <v>#REF!</v>
      </c>
      <c r="T35" s="21">
        <f t="shared" si="23"/>
        <v>110</v>
      </c>
      <c r="U35" s="22">
        <f t="shared" si="24"/>
        <v>0</v>
      </c>
      <c r="V35" s="22">
        <f t="shared" si="25"/>
        <v>110</v>
      </c>
      <c r="W35" s="22">
        <f t="shared" si="26"/>
        <v>3.8500000000000005</v>
      </c>
      <c r="X35" s="22">
        <f t="shared" si="1"/>
        <v>0.55000000000000004</v>
      </c>
      <c r="Y35" s="22">
        <f t="shared" si="2"/>
        <v>82</v>
      </c>
      <c r="Z35" s="22" t="e">
        <f>+IF(Datos!#REF!=Listas!$AB$2,Listas!$AC$2,Listas!$AC$3)</f>
        <v>#REF!</v>
      </c>
      <c r="AA35" s="22" t="e">
        <f t="shared" si="27"/>
        <v>#REF!</v>
      </c>
      <c r="AB35" s="22" t="e">
        <f t="shared" si="3"/>
        <v>#REF!</v>
      </c>
      <c r="AC35" s="23" t="e">
        <f t="shared" si="28"/>
        <v>#REF!</v>
      </c>
      <c r="AD35" s="21">
        <f t="shared" si="38"/>
        <v>9.1666666666666661</v>
      </c>
      <c r="AE35" s="22">
        <f t="shared" si="38"/>
        <v>0</v>
      </c>
      <c r="AF35" s="22">
        <f t="shared" si="38"/>
        <v>9.1666666666666661</v>
      </c>
      <c r="AG35" s="22">
        <f t="shared" si="38"/>
        <v>0.32083333333333336</v>
      </c>
      <c r="AH35" s="22">
        <f t="shared" si="38"/>
        <v>4.5833333333333337E-2</v>
      </c>
      <c r="AI35" s="22">
        <f t="shared" si="38"/>
        <v>6.833333333333333</v>
      </c>
      <c r="AJ35" s="22" t="e">
        <f t="shared" si="29"/>
        <v>#REF!</v>
      </c>
      <c r="AK35" s="22" t="e">
        <f t="shared" si="29"/>
        <v>#REF!</v>
      </c>
      <c r="AL35" s="23" t="e">
        <f t="shared" si="29"/>
        <v>#REF!</v>
      </c>
      <c r="AM35" s="21">
        <f t="shared" si="39"/>
        <v>18.333333333333332</v>
      </c>
      <c r="AN35" s="22">
        <f t="shared" si="39"/>
        <v>0</v>
      </c>
      <c r="AO35" s="22">
        <f t="shared" si="39"/>
        <v>18.333333333333332</v>
      </c>
      <c r="AP35" s="22">
        <f t="shared" si="39"/>
        <v>0.64166666666666672</v>
      </c>
      <c r="AQ35" s="22">
        <f t="shared" si="39"/>
        <v>9.1666666666666674E-2</v>
      </c>
      <c r="AR35" s="22">
        <f t="shared" si="39"/>
        <v>13.666666666666666</v>
      </c>
      <c r="AS35" s="22" t="e">
        <f t="shared" si="30"/>
        <v>#REF!</v>
      </c>
      <c r="AT35" s="22" t="e">
        <f t="shared" si="30"/>
        <v>#REF!</v>
      </c>
      <c r="AU35" s="23" t="e">
        <f t="shared" si="30"/>
        <v>#REF!</v>
      </c>
      <c r="AV35" s="21">
        <f t="shared" si="40"/>
        <v>36.666666666666664</v>
      </c>
      <c r="AW35" s="22">
        <f t="shared" si="40"/>
        <v>0</v>
      </c>
      <c r="AX35" s="22">
        <f t="shared" si="40"/>
        <v>36.666666666666664</v>
      </c>
      <c r="AY35" s="22">
        <f t="shared" si="40"/>
        <v>1.2833333333333334</v>
      </c>
      <c r="AZ35" s="22">
        <f t="shared" si="40"/>
        <v>0.18333333333333335</v>
      </c>
      <c r="BA35" s="16">
        <f t="shared" si="40"/>
        <v>27.333333333333332</v>
      </c>
      <c r="BB35" s="16" t="e">
        <f t="shared" si="31"/>
        <v>#REF!</v>
      </c>
      <c r="BC35" s="16" t="e">
        <f t="shared" si="31"/>
        <v>#REF!</v>
      </c>
      <c r="BD35" s="100" t="e">
        <f t="shared" si="31"/>
        <v>#REF!</v>
      </c>
      <c r="BE35" s="21">
        <f t="shared" si="7"/>
        <v>104.5</v>
      </c>
      <c r="BF35" s="22">
        <f t="shared" si="32"/>
        <v>0</v>
      </c>
      <c r="BG35" s="22">
        <f t="shared" si="33"/>
        <v>104.5</v>
      </c>
      <c r="BH35" s="22">
        <f t="shared" si="34"/>
        <v>3.6575000000000002</v>
      </c>
      <c r="BI35" s="22">
        <f t="shared" si="35"/>
        <v>0.52249999999999996</v>
      </c>
      <c r="BJ35" s="22">
        <f t="shared" si="8"/>
        <v>77.900000000000006</v>
      </c>
      <c r="BK35" s="22" t="e">
        <f>+IF(Datos!#REF!=Listas!$AB$2,Listas!$AC$2,Listas!$AC$3)</f>
        <v>#REF!</v>
      </c>
      <c r="BL35" s="22" t="e">
        <f t="shared" si="36"/>
        <v>#REF!</v>
      </c>
      <c r="BM35" s="22" t="e">
        <f t="shared" si="9"/>
        <v>#REF!</v>
      </c>
      <c r="BN35" s="23" t="e">
        <f t="shared" si="37"/>
        <v>#REF!</v>
      </c>
    </row>
    <row r="36" spans="2:66" x14ac:dyDescent="0.25">
      <c r="B36" s="16">
        <f xml:space="preserve"> IF(C35&lt;&gt;"", IF( (C35+1)&gt;EDADMAX, "",Calculos!B35+1 ),"")</f>
        <v>19</v>
      </c>
      <c r="C36" s="16">
        <f t="shared" si="10"/>
        <v>50</v>
      </c>
      <c r="D36" s="16">
        <f t="shared" si="11"/>
        <v>31</v>
      </c>
      <c r="E36" s="18">
        <f t="shared" si="0"/>
        <v>20</v>
      </c>
      <c r="F36" s="16">
        <f>IF($B36="","",IF($C$6=1,VLOOKUP(IF(D36&gt;MAX(Tablas!$A$4:$A$62),MAX(Tablas!$A$4:$A$62),D36),datosMasculino,$C$12+$C$6+VLOOKUP(E36,columnaTermino,2,FALSE),FALSE),VLOOKUP(IF(D36&gt;MAX(Tablas!$B$4:$B$62),MAX(Tablas!$B$4:$B$62),D36),datosFemenino,$C$12+$C$6+VLOOKUP(E36,columnaTermino,2,FALSE),FALSE)))</f>
        <v>1</v>
      </c>
      <c r="G36" s="19">
        <f>IF($B36="","",IF(OR(E36=20,E36=30),IF($C$6=1,VLOOKUP(IF(D36&gt;MAX(Tablas!$A$4:$A$62),MAX(Tablas!$A$4:$A$62),D36),datosMasculino,$C$12+$C$6+$C$10+VLOOKUP(E36,columnaTermino,2,FALSE),FALSE),VLOOKUP(IF(D36&gt;MAX(Tablas!$B$4:$B$62),MAX(Tablas!$B$4:$B$62),D36),datosFemenino,$C$12+$C$6+$C$10+VLOOKUP(E36,columnaTermino,2,FALSE),FALSE)),F36))</f>
        <v>1</v>
      </c>
      <c r="H36" s="16">
        <f t="shared" si="12"/>
        <v>0</v>
      </c>
      <c r="I36" s="20">
        <f t="shared" si="13"/>
        <v>1</v>
      </c>
      <c r="J36" s="21">
        <f t="shared" si="14"/>
        <v>100</v>
      </c>
      <c r="K36" s="22">
        <f t="shared" si="15"/>
        <v>0</v>
      </c>
      <c r="L36" s="22">
        <f t="shared" si="16"/>
        <v>100</v>
      </c>
      <c r="M36" s="22">
        <f t="shared" si="17"/>
        <v>3.5000000000000004</v>
      </c>
      <c r="N36" s="22">
        <f t="shared" si="18"/>
        <v>0.5</v>
      </c>
      <c r="O36" s="22">
        <f t="shared" si="19"/>
        <v>75</v>
      </c>
      <c r="P36" s="22" t="e">
        <f>+IF(Datos!#REF!=Listas!$AB$2,Listas!$AC$2,Listas!$AC$3)</f>
        <v>#REF!</v>
      </c>
      <c r="Q36" s="22" t="e">
        <f t="shared" si="20"/>
        <v>#REF!</v>
      </c>
      <c r="R36" s="22" t="e">
        <f t="shared" si="21"/>
        <v>#REF!</v>
      </c>
      <c r="S36" s="23" t="e">
        <f t="shared" si="22"/>
        <v>#REF!</v>
      </c>
      <c r="T36" s="21">
        <f t="shared" si="23"/>
        <v>110</v>
      </c>
      <c r="U36" s="22">
        <f t="shared" si="24"/>
        <v>0</v>
      </c>
      <c r="V36" s="22">
        <f t="shared" si="25"/>
        <v>110</v>
      </c>
      <c r="W36" s="22">
        <f t="shared" si="26"/>
        <v>3.8500000000000005</v>
      </c>
      <c r="X36" s="22">
        <f t="shared" si="1"/>
        <v>0.55000000000000004</v>
      </c>
      <c r="Y36" s="22">
        <f t="shared" si="2"/>
        <v>82</v>
      </c>
      <c r="Z36" s="22" t="e">
        <f>+IF(Datos!#REF!=Listas!$AB$2,Listas!$AC$2,Listas!$AC$3)</f>
        <v>#REF!</v>
      </c>
      <c r="AA36" s="22" t="e">
        <f t="shared" si="27"/>
        <v>#REF!</v>
      </c>
      <c r="AB36" s="22" t="e">
        <f t="shared" si="3"/>
        <v>#REF!</v>
      </c>
      <c r="AC36" s="23" t="e">
        <f t="shared" si="28"/>
        <v>#REF!</v>
      </c>
      <c r="AD36" s="21">
        <f t="shared" si="38"/>
        <v>9.1666666666666661</v>
      </c>
      <c r="AE36" s="22">
        <f t="shared" si="38"/>
        <v>0</v>
      </c>
      <c r="AF36" s="22">
        <f t="shared" si="38"/>
        <v>9.1666666666666661</v>
      </c>
      <c r="AG36" s="22">
        <f t="shared" si="38"/>
        <v>0.32083333333333336</v>
      </c>
      <c r="AH36" s="22">
        <f t="shared" si="38"/>
        <v>4.5833333333333337E-2</v>
      </c>
      <c r="AI36" s="22">
        <f t="shared" si="38"/>
        <v>6.833333333333333</v>
      </c>
      <c r="AJ36" s="22" t="e">
        <f t="shared" si="29"/>
        <v>#REF!</v>
      </c>
      <c r="AK36" s="22" t="e">
        <f t="shared" si="29"/>
        <v>#REF!</v>
      </c>
      <c r="AL36" s="23" t="e">
        <f t="shared" si="29"/>
        <v>#REF!</v>
      </c>
      <c r="AM36" s="21">
        <f t="shared" si="39"/>
        <v>18.333333333333332</v>
      </c>
      <c r="AN36" s="22">
        <f t="shared" si="39"/>
        <v>0</v>
      </c>
      <c r="AO36" s="22">
        <f t="shared" si="39"/>
        <v>18.333333333333332</v>
      </c>
      <c r="AP36" s="22">
        <f t="shared" si="39"/>
        <v>0.64166666666666672</v>
      </c>
      <c r="AQ36" s="22">
        <f t="shared" si="39"/>
        <v>9.1666666666666674E-2</v>
      </c>
      <c r="AR36" s="22">
        <f t="shared" si="39"/>
        <v>13.666666666666666</v>
      </c>
      <c r="AS36" s="22" t="e">
        <f t="shared" si="30"/>
        <v>#REF!</v>
      </c>
      <c r="AT36" s="22" t="e">
        <f t="shared" si="30"/>
        <v>#REF!</v>
      </c>
      <c r="AU36" s="23" t="e">
        <f t="shared" si="30"/>
        <v>#REF!</v>
      </c>
      <c r="AV36" s="21">
        <f t="shared" si="40"/>
        <v>36.666666666666664</v>
      </c>
      <c r="AW36" s="22">
        <f t="shared" si="40"/>
        <v>0</v>
      </c>
      <c r="AX36" s="22">
        <f t="shared" si="40"/>
        <v>36.666666666666664</v>
      </c>
      <c r="AY36" s="22">
        <f t="shared" si="40"/>
        <v>1.2833333333333334</v>
      </c>
      <c r="AZ36" s="22">
        <f t="shared" si="40"/>
        <v>0.18333333333333335</v>
      </c>
      <c r="BA36" s="16">
        <f t="shared" si="40"/>
        <v>27.333333333333332</v>
      </c>
      <c r="BB36" s="16" t="e">
        <f t="shared" si="31"/>
        <v>#REF!</v>
      </c>
      <c r="BC36" s="16" t="e">
        <f t="shared" si="31"/>
        <v>#REF!</v>
      </c>
      <c r="BD36" s="100" t="e">
        <f t="shared" si="31"/>
        <v>#REF!</v>
      </c>
      <c r="BE36" s="21">
        <f t="shared" si="7"/>
        <v>104.5</v>
      </c>
      <c r="BF36" s="22">
        <f t="shared" si="32"/>
        <v>0</v>
      </c>
      <c r="BG36" s="22">
        <f t="shared" si="33"/>
        <v>104.5</v>
      </c>
      <c r="BH36" s="22">
        <f t="shared" si="34"/>
        <v>3.6575000000000002</v>
      </c>
      <c r="BI36" s="22">
        <f t="shared" si="35"/>
        <v>0.52249999999999996</v>
      </c>
      <c r="BJ36" s="22">
        <f t="shared" si="8"/>
        <v>77.900000000000006</v>
      </c>
      <c r="BK36" s="22" t="e">
        <f>+IF(Datos!#REF!=Listas!$AB$2,Listas!$AC$2,Listas!$AC$3)</f>
        <v>#REF!</v>
      </c>
      <c r="BL36" s="22" t="e">
        <f t="shared" si="36"/>
        <v>#REF!</v>
      </c>
      <c r="BM36" s="22" t="e">
        <f t="shared" si="9"/>
        <v>#REF!</v>
      </c>
      <c r="BN36" s="23" t="e">
        <f t="shared" si="37"/>
        <v>#REF!</v>
      </c>
    </row>
    <row r="37" spans="2:66" x14ac:dyDescent="0.25">
      <c r="B37" s="16">
        <f xml:space="preserve"> IF(C36&lt;&gt;"", IF( (C36+1)&gt;EDADMAX, "",Calculos!B36+1 ),"")</f>
        <v>20</v>
      </c>
      <c r="C37" s="16">
        <f t="shared" si="10"/>
        <v>51</v>
      </c>
      <c r="D37" s="16">
        <f t="shared" si="11"/>
        <v>31</v>
      </c>
      <c r="E37" s="18">
        <f t="shared" si="0"/>
        <v>20</v>
      </c>
      <c r="F37" s="16">
        <f>IF($B37="","",IF($C$6=1,VLOOKUP(IF(D37&gt;MAX(Tablas!$A$4:$A$62),MAX(Tablas!$A$4:$A$62),D37),datosMasculino,$C$12+$C$6+VLOOKUP(E37,columnaTermino,2,FALSE),FALSE),VLOOKUP(IF(D37&gt;MAX(Tablas!$B$4:$B$62),MAX(Tablas!$B$4:$B$62),D37),datosFemenino,$C$12+$C$6+VLOOKUP(E37,columnaTermino,2,FALSE),FALSE)))</f>
        <v>1</v>
      </c>
      <c r="G37" s="19">
        <f>IF($B37="","",IF(OR(E37=20,E37=30),IF($C$6=1,VLOOKUP(IF(D37&gt;MAX(Tablas!$A$4:$A$62),MAX(Tablas!$A$4:$A$62),D37),datosMasculino,$C$12+$C$6+$C$10+VLOOKUP(E37,columnaTermino,2,FALSE),FALSE),VLOOKUP(IF(D37&gt;MAX(Tablas!$B$4:$B$62),MAX(Tablas!$B$4:$B$62),D37),datosFemenino,$C$12+$C$6+$C$10+VLOOKUP(E37,columnaTermino,2,FALSE),FALSE)),F37))</f>
        <v>1</v>
      </c>
      <c r="H37" s="16">
        <f t="shared" si="12"/>
        <v>0</v>
      </c>
      <c r="I37" s="20">
        <f t="shared" si="13"/>
        <v>1</v>
      </c>
      <c r="J37" s="21">
        <f t="shared" si="14"/>
        <v>100</v>
      </c>
      <c r="K37" s="22">
        <f t="shared" si="15"/>
        <v>0</v>
      </c>
      <c r="L37" s="22">
        <f t="shared" si="16"/>
        <v>100</v>
      </c>
      <c r="M37" s="22">
        <f t="shared" si="17"/>
        <v>3.5000000000000004</v>
      </c>
      <c r="N37" s="22">
        <f t="shared" si="18"/>
        <v>0.5</v>
      </c>
      <c r="O37" s="22">
        <f t="shared" si="19"/>
        <v>75</v>
      </c>
      <c r="P37" s="22" t="e">
        <f>+IF(Datos!#REF!=Listas!$AB$2,Listas!$AC$2,Listas!$AC$3)</f>
        <v>#REF!</v>
      </c>
      <c r="Q37" s="22" t="e">
        <f t="shared" si="20"/>
        <v>#REF!</v>
      </c>
      <c r="R37" s="22" t="e">
        <f t="shared" si="21"/>
        <v>#REF!</v>
      </c>
      <c r="S37" s="23" t="e">
        <f t="shared" si="22"/>
        <v>#REF!</v>
      </c>
      <c r="T37" s="21">
        <f t="shared" si="23"/>
        <v>110</v>
      </c>
      <c r="U37" s="22">
        <f t="shared" si="24"/>
        <v>0</v>
      </c>
      <c r="V37" s="22">
        <f t="shared" si="25"/>
        <v>110</v>
      </c>
      <c r="W37" s="22">
        <f t="shared" si="26"/>
        <v>3.8500000000000005</v>
      </c>
      <c r="X37" s="22">
        <f t="shared" si="1"/>
        <v>0.55000000000000004</v>
      </c>
      <c r="Y37" s="22">
        <f t="shared" si="2"/>
        <v>82</v>
      </c>
      <c r="Z37" s="22" t="e">
        <f>+IF(Datos!#REF!=Listas!$AB$2,Listas!$AC$2,Listas!$AC$3)</f>
        <v>#REF!</v>
      </c>
      <c r="AA37" s="22" t="e">
        <f t="shared" si="27"/>
        <v>#REF!</v>
      </c>
      <c r="AB37" s="22" t="e">
        <f t="shared" si="3"/>
        <v>#REF!</v>
      </c>
      <c r="AC37" s="23" t="e">
        <f t="shared" si="28"/>
        <v>#REF!</v>
      </c>
      <c r="AD37" s="21">
        <f t="shared" si="38"/>
        <v>9.1666666666666661</v>
      </c>
      <c r="AE37" s="22">
        <f t="shared" si="38"/>
        <v>0</v>
      </c>
      <c r="AF37" s="22">
        <f t="shared" si="38"/>
        <v>9.1666666666666661</v>
      </c>
      <c r="AG37" s="22">
        <f t="shared" si="38"/>
        <v>0.32083333333333336</v>
      </c>
      <c r="AH37" s="22">
        <f t="shared" si="38"/>
        <v>4.5833333333333337E-2</v>
      </c>
      <c r="AI37" s="22">
        <f t="shared" si="38"/>
        <v>6.833333333333333</v>
      </c>
      <c r="AJ37" s="22" t="e">
        <f t="shared" si="29"/>
        <v>#REF!</v>
      </c>
      <c r="AK37" s="22" t="e">
        <f t="shared" si="29"/>
        <v>#REF!</v>
      </c>
      <c r="AL37" s="23" t="e">
        <f t="shared" si="29"/>
        <v>#REF!</v>
      </c>
      <c r="AM37" s="21">
        <f t="shared" si="39"/>
        <v>18.333333333333332</v>
      </c>
      <c r="AN37" s="22">
        <f t="shared" si="39"/>
        <v>0</v>
      </c>
      <c r="AO37" s="22">
        <f t="shared" si="39"/>
        <v>18.333333333333332</v>
      </c>
      <c r="AP37" s="22">
        <f t="shared" si="39"/>
        <v>0.64166666666666672</v>
      </c>
      <c r="AQ37" s="22">
        <f t="shared" si="39"/>
        <v>9.1666666666666674E-2</v>
      </c>
      <c r="AR37" s="22">
        <f t="shared" si="39"/>
        <v>13.666666666666666</v>
      </c>
      <c r="AS37" s="22" t="e">
        <f t="shared" si="30"/>
        <v>#REF!</v>
      </c>
      <c r="AT37" s="22" t="e">
        <f t="shared" si="30"/>
        <v>#REF!</v>
      </c>
      <c r="AU37" s="23" t="e">
        <f t="shared" si="30"/>
        <v>#REF!</v>
      </c>
      <c r="AV37" s="21">
        <f t="shared" si="40"/>
        <v>36.666666666666664</v>
      </c>
      <c r="AW37" s="22">
        <f t="shared" si="40"/>
        <v>0</v>
      </c>
      <c r="AX37" s="22">
        <f t="shared" si="40"/>
        <v>36.666666666666664</v>
      </c>
      <c r="AY37" s="22">
        <f t="shared" si="40"/>
        <v>1.2833333333333334</v>
      </c>
      <c r="AZ37" s="22">
        <f t="shared" si="40"/>
        <v>0.18333333333333335</v>
      </c>
      <c r="BA37" s="16">
        <f t="shared" si="40"/>
        <v>27.333333333333332</v>
      </c>
      <c r="BB37" s="16" t="e">
        <f t="shared" si="31"/>
        <v>#REF!</v>
      </c>
      <c r="BC37" s="16" t="e">
        <f t="shared" si="31"/>
        <v>#REF!</v>
      </c>
      <c r="BD37" s="100" t="e">
        <f t="shared" si="31"/>
        <v>#REF!</v>
      </c>
      <c r="BE37" s="21">
        <f t="shared" si="7"/>
        <v>104.5</v>
      </c>
      <c r="BF37" s="22">
        <f t="shared" si="32"/>
        <v>0</v>
      </c>
      <c r="BG37" s="22">
        <f t="shared" si="33"/>
        <v>104.5</v>
      </c>
      <c r="BH37" s="22">
        <f t="shared" si="34"/>
        <v>3.6575000000000002</v>
      </c>
      <c r="BI37" s="22">
        <f t="shared" si="35"/>
        <v>0.52249999999999996</v>
      </c>
      <c r="BJ37" s="22">
        <f t="shared" si="8"/>
        <v>77.900000000000006</v>
      </c>
      <c r="BK37" s="22" t="e">
        <f>+IF(Datos!#REF!=Listas!$AB$2,Listas!$AC$2,Listas!$AC$3)</f>
        <v>#REF!</v>
      </c>
      <c r="BL37" s="22" t="e">
        <f t="shared" si="36"/>
        <v>#REF!</v>
      </c>
      <c r="BM37" s="22" t="e">
        <f t="shared" si="9"/>
        <v>#REF!</v>
      </c>
      <c r="BN37" s="23" t="e">
        <f t="shared" si="37"/>
        <v>#REF!</v>
      </c>
    </row>
    <row r="38" spans="2:66" x14ac:dyDescent="0.25">
      <c r="B38" s="16">
        <f xml:space="preserve"> IF(C37&lt;&gt;"", IF( (C37+1)&gt;EDADMAX, "",Calculos!B37+1 ),"")</f>
        <v>21</v>
      </c>
      <c r="C38" s="16">
        <f t="shared" si="10"/>
        <v>52</v>
      </c>
      <c r="D38" s="16">
        <f t="shared" si="11"/>
        <v>51</v>
      </c>
      <c r="E38" s="18">
        <f t="shared" si="0"/>
        <v>20</v>
      </c>
      <c r="F38" s="16">
        <f>IF($B38="","",IF($C$6=1,VLOOKUP(IF(D38&gt;MAX(Tablas!$A$4:$A$62),MAX(Tablas!$A$4:$A$62),D38),datosMasculino,$C$12+$C$6+VLOOKUP(E38,columnaTermino,2,FALSE),FALSE),VLOOKUP(IF(D38&gt;MAX(Tablas!$B$4:$B$62),MAX(Tablas!$B$4:$B$62),D38),datosFemenino,$C$12+$C$6+VLOOKUP(E38,columnaTermino,2,FALSE),FALSE)))</f>
        <v>3.79</v>
      </c>
      <c r="G38" s="19">
        <f>IF($B38="","",IF(OR(E38=20,E38=30),IF($C$6=1,VLOOKUP(IF(D38&gt;MAX(Tablas!$A$4:$A$62),MAX(Tablas!$A$4:$A$62),D38),datosMasculino,$C$12+$C$6+$C$10+VLOOKUP(E38,columnaTermino,2,FALSE),FALSE),VLOOKUP(IF(D38&gt;MAX(Tablas!$B$4:$B$62),MAX(Tablas!$B$4:$B$62),D38),datosFemenino,$C$12+$C$6+$C$10+VLOOKUP(E38,columnaTermino,2,FALSE),FALSE)),F38))</f>
        <v>3.79</v>
      </c>
      <c r="H38" s="16">
        <f t="shared" si="12"/>
        <v>0</v>
      </c>
      <c r="I38" s="20">
        <f t="shared" si="13"/>
        <v>3.79</v>
      </c>
      <c r="J38" s="21">
        <f t="shared" si="14"/>
        <v>379</v>
      </c>
      <c r="K38" s="22">
        <f t="shared" si="15"/>
        <v>0</v>
      </c>
      <c r="L38" s="22">
        <f t="shared" si="16"/>
        <v>379</v>
      </c>
      <c r="M38" s="22">
        <f t="shared" si="17"/>
        <v>13.265000000000001</v>
      </c>
      <c r="N38" s="22">
        <f t="shared" si="18"/>
        <v>1.895</v>
      </c>
      <c r="O38" s="22">
        <f t="shared" si="19"/>
        <v>75</v>
      </c>
      <c r="P38" s="22" t="e">
        <f>+IF(Datos!#REF!=Listas!$AB$2,Listas!$AC$2,Listas!$AC$3)</f>
        <v>#REF!</v>
      </c>
      <c r="Q38" s="22" t="e">
        <f t="shared" si="20"/>
        <v>#REF!</v>
      </c>
      <c r="R38" s="22" t="e">
        <f t="shared" si="21"/>
        <v>#REF!</v>
      </c>
      <c r="S38" s="23" t="e">
        <f t="shared" si="22"/>
        <v>#REF!</v>
      </c>
      <c r="T38" s="21">
        <f t="shared" si="23"/>
        <v>416.9</v>
      </c>
      <c r="U38" s="22">
        <f t="shared" si="24"/>
        <v>0</v>
      </c>
      <c r="V38" s="22">
        <f t="shared" si="25"/>
        <v>416.9</v>
      </c>
      <c r="W38" s="22">
        <f t="shared" si="26"/>
        <v>14.5915</v>
      </c>
      <c r="X38" s="22">
        <f t="shared" si="1"/>
        <v>2.0844999999999998</v>
      </c>
      <c r="Y38" s="22">
        <f t="shared" si="2"/>
        <v>82</v>
      </c>
      <c r="Z38" s="22" t="e">
        <f>+IF(Datos!#REF!=Listas!$AB$2,Listas!$AC$2,Listas!$AC$3)</f>
        <v>#REF!</v>
      </c>
      <c r="AA38" s="22" t="e">
        <f t="shared" si="27"/>
        <v>#REF!</v>
      </c>
      <c r="AB38" s="22" t="e">
        <f t="shared" si="3"/>
        <v>#REF!</v>
      </c>
      <c r="AC38" s="23" t="e">
        <f t="shared" si="28"/>
        <v>#REF!</v>
      </c>
      <c r="AD38" s="21">
        <f t="shared" si="38"/>
        <v>34.741666666666667</v>
      </c>
      <c r="AE38" s="22">
        <f t="shared" si="38"/>
        <v>0</v>
      </c>
      <c r="AF38" s="22">
        <f t="shared" si="38"/>
        <v>34.741666666666667</v>
      </c>
      <c r="AG38" s="22">
        <f t="shared" si="38"/>
        <v>1.2159583333333333</v>
      </c>
      <c r="AH38" s="22">
        <f t="shared" si="38"/>
        <v>0.17370833333333333</v>
      </c>
      <c r="AI38" s="22">
        <f t="shared" si="38"/>
        <v>6.833333333333333</v>
      </c>
      <c r="AJ38" s="22" t="e">
        <f t="shared" si="29"/>
        <v>#REF!</v>
      </c>
      <c r="AK38" s="22" t="e">
        <f t="shared" si="29"/>
        <v>#REF!</v>
      </c>
      <c r="AL38" s="23" t="e">
        <f t="shared" si="29"/>
        <v>#REF!</v>
      </c>
      <c r="AM38" s="21">
        <f t="shared" si="39"/>
        <v>69.483333333333334</v>
      </c>
      <c r="AN38" s="22">
        <f t="shared" si="39"/>
        <v>0</v>
      </c>
      <c r="AO38" s="22">
        <f t="shared" si="39"/>
        <v>69.483333333333334</v>
      </c>
      <c r="AP38" s="22">
        <f t="shared" si="39"/>
        <v>2.4319166666666665</v>
      </c>
      <c r="AQ38" s="22">
        <f t="shared" si="39"/>
        <v>0.34741666666666665</v>
      </c>
      <c r="AR38" s="22">
        <f t="shared" si="39"/>
        <v>13.666666666666666</v>
      </c>
      <c r="AS38" s="22" t="e">
        <f t="shared" si="30"/>
        <v>#REF!</v>
      </c>
      <c r="AT38" s="22" t="e">
        <f t="shared" si="30"/>
        <v>#REF!</v>
      </c>
      <c r="AU38" s="23" t="e">
        <f t="shared" si="30"/>
        <v>#REF!</v>
      </c>
      <c r="AV38" s="21">
        <f t="shared" si="40"/>
        <v>138.96666666666667</v>
      </c>
      <c r="AW38" s="22">
        <f t="shared" si="40"/>
        <v>0</v>
      </c>
      <c r="AX38" s="22">
        <f t="shared" si="40"/>
        <v>138.96666666666667</v>
      </c>
      <c r="AY38" s="22">
        <f t="shared" si="40"/>
        <v>4.863833333333333</v>
      </c>
      <c r="AZ38" s="22">
        <f t="shared" si="40"/>
        <v>0.6948333333333333</v>
      </c>
      <c r="BA38" s="16">
        <f t="shared" si="40"/>
        <v>27.333333333333332</v>
      </c>
      <c r="BB38" s="16" t="e">
        <f t="shared" si="31"/>
        <v>#REF!</v>
      </c>
      <c r="BC38" s="16" t="e">
        <f t="shared" si="31"/>
        <v>#REF!</v>
      </c>
      <c r="BD38" s="100" t="e">
        <f t="shared" si="31"/>
        <v>#REF!</v>
      </c>
      <c r="BE38" s="21">
        <f t="shared" si="7"/>
        <v>396.05499999999995</v>
      </c>
      <c r="BF38" s="22">
        <f t="shared" si="32"/>
        <v>0</v>
      </c>
      <c r="BG38" s="22">
        <f t="shared" si="33"/>
        <v>396.05499999999995</v>
      </c>
      <c r="BH38" s="22">
        <f t="shared" si="34"/>
        <v>13.861924999999999</v>
      </c>
      <c r="BI38" s="22">
        <f t="shared" si="35"/>
        <v>1.9802749999999998</v>
      </c>
      <c r="BJ38" s="22">
        <f t="shared" si="8"/>
        <v>77.900000000000006</v>
      </c>
      <c r="BK38" s="22" t="e">
        <f>+IF(Datos!#REF!=Listas!$AB$2,Listas!$AC$2,Listas!$AC$3)</f>
        <v>#REF!</v>
      </c>
      <c r="BL38" s="22" t="e">
        <f t="shared" si="36"/>
        <v>#REF!</v>
      </c>
      <c r="BM38" s="22" t="e">
        <f t="shared" si="9"/>
        <v>#REF!</v>
      </c>
      <c r="BN38" s="23" t="e">
        <f t="shared" si="37"/>
        <v>#REF!</v>
      </c>
    </row>
    <row r="39" spans="2:66" x14ac:dyDescent="0.25">
      <c r="B39" s="16">
        <f xml:space="preserve"> IF(C38&lt;&gt;"", IF( (C38+1)&gt;EDADMAX, "",Calculos!B38+1 ),"")</f>
        <v>22</v>
      </c>
      <c r="C39" s="16">
        <f t="shared" si="10"/>
        <v>53</v>
      </c>
      <c r="D39" s="16">
        <f t="shared" si="11"/>
        <v>51</v>
      </c>
      <c r="E39" s="18">
        <f t="shared" si="0"/>
        <v>20</v>
      </c>
      <c r="F39" s="16">
        <f>IF($B39="","",IF($C$6=1,VLOOKUP(IF(D39&gt;MAX(Tablas!$A$4:$A$62),MAX(Tablas!$A$4:$A$62),D39),datosMasculino,$C$12+$C$6+VLOOKUP(E39,columnaTermino,2,FALSE),FALSE),VLOOKUP(IF(D39&gt;MAX(Tablas!$B$4:$B$62),MAX(Tablas!$B$4:$B$62),D39),datosFemenino,$C$12+$C$6+VLOOKUP(E39,columnaTermino,2,FALSE),FALSE)))</f>
        <v>3.79</v>
      </c>
      <c r="G39" s="19">
        <f>IF($B39="","",IF(OR(E39=20,E39=30),IF($C$6=1,VLOOKUP(IF(D39&gt;MAX(Tablas!$A$4:$A$62),MAX(Tablas!$A$4:$A$62),D39),datosMasculino,$C$12+$C$6+$C$10+VLOOKUP(E39,columnaTermino,2,FALSE),FALSE),VLOOKUP(IF(D39&gt;MAX(Tablas!$B$4:$B$62),MAX(Tablas!$B$4:$B$62),D39),datosFemenino,$C$12+$C$6+$C$10+VLOOKUP(E39,columnaTermino,2,FALSE),FALSE)),F39))</f>
        <v>3.79</v>
      </c>
      <c r="H39" s="16">
        <f t="shared" si="12"/>
        <v>0</v>
      </c>
      <c r="I39" s="20">
        <f t="shared" si="13"/>
        <v>3.79</v>
      </c>
      <c r="J39" s="21">
        <f t="shared" si="14"/>
        <v>379</v>
      </c>
      <c r="K39" s="22">
        <f t="shared" si="15"/>
        <v>0</v>
      </c>
      <c r="L39" s="22">
        <f t="shared" si="16"/>
        <v>379</v>
      </c>
      <c r="M39" s="22">
        <f t="shared" si="17"/>
        <v>13.265000000000001</v>
      </c>
      <c r="N39" s="22">
        <f t="shared" si="18"/>
        <v>1.895</v>
      </c>
      <c r="O39" s="22">
        <f t="shared" si="19"/>
        <v>75</v>
      </c>
      <c r="P39" s="22" t="e">
        <f>+IF(Datos!#REF!=Listas!$AB$2,Listas!$AC$2,Listas!$AC$3)</f>
        <v>#REF!</v>
      </c>
      <c r="Q39" s="22" t="e">
        <f t="shared" si="20"/>
        <v>#REF!</v>
      </c>
      <c r="R39" s="22" t="e">
        <f t="shared" si="21"/>
        <v>#REF!</v>
      </c>
      <c r="S39" s="23" t="e">
        <f t="shared" si="22"/>
        <v>#REF!</v>
      </c>
      <c r="T39" s="21">
        <f t="shared" si="23"/>
        <v>416.9</v>
      </c>
      <c r="U39" s="22">
        <f t="shared" si="24"/>
        <v>0</v>
      </c>
      <c r="V39" s="22">
        <f t="shared" si="25"/>
        <v>416.9</v>
      </c>
      <c r="W39" s="22">
        <f t="shared" si="26"/>
        <v>14.5915</v>
      </c>
      <c r="X39" s="22">
        <f t="shared" si="1"/>
        <v>2.0844999999999998</v>
      </c>
      <c r="Y39" s="22">
        <f t="shared" si="2"/>
        <v>82</v>
      </c>
      <c r="Z39" s="22" t="e">
        <f>+IF(Datos!#REF!=Listas!$AB$2,Listas!$AC$2,Listas!$AC$3)</f>
        <v>#REF!</v>
      </c>
      <c r="AA39" s="22" t="e">
        <f t="shared" si="27"/>
        <v>#REF!</v>
      </c>
      <c r="AB39" s="22" t="e">
        <f t="shared" si="3"/>
        <v>#REF!</v>
      </c>
      <c r="AC39" s="23" t="e">
        <f t="shared" si="28"/>
        <v>#REF!</v>
      </c>
      <c r="AD39" s="21">
        <f t="shared" si="38"/>
        <v>34.741666666666667</v>
      </c>
      <c r="AE39" s="22">
        <f t="shared" si="38"/>
        <v>0</v>
      </c>
      <c r="AF39" s="22">
        <f t="shared" si="38"/>
        <v>34.741666666666667</v>
      </c>
      <c r="AG39" s="22">
        <f t="shared" si="38"/>
        <v>1.2159583333333333</v>
      </c>
      <c r="AH39" s="22">
        <f t="shared" si="38"/>
        <v>0.17370833333333333</v>
      </c>
      <c r="AI39" s="22">
        <f t="shared" si="38"/>
        <v>6.833333333333333</v>
      </c>
      <c r="AJ39" s="22" t="e">
        <f t="shared" si="29"/>
        <v>#REF!</v>
      </c>
      <c r="AK39" s="22" t="e">
        <f t="shared" si="29"/>
        <v>#REF!</v>
      </c>
      <c r="AL39" s="23" t="e">
        <f t="shared" si="29"/>
        <v>#REF!</v>
      </c>
      <c r="AM39" s="21">
        <f t="shared" si="39"/>
        <v>69.483333333333334</v>
      </c>
      <c r="AN39" s="22">
        <f t="shared" si="39"/>
        <v>0</v>
      </c>
      <c r="AO39" s="22">
        <f t="shared" si="39"/>
        <v>69.483333333333334</v>
      </c>
      <c r="AP39" s="22">
        <f t="shared" si="39"/>
        <v>2.4319166666666665</v>
      </c>
      <c r="AQ39" s="22">
        <f t="shared" si="39"/>
        <v>0.34741666666666665</v>
      </c>
      <c r="AR39" s="22">
        <f t="shared" si="39"/>
        <v>13.666666666666666</v>
      </c>
      <c r="AS39" s="22" t="e">
        <f t="shared" si="30"/>
        <v>#REF!</v>
      </c>
      <c r="AT39" s="22" t="e">
        <f t="shared" si="30"/>
        <v>#REF!</v>
      </c>
      <c r="AU39" s="23" t="e">
        <f t="shared" si="30"/>
        <v>#REF!</v>
      </c>
      <c r="AV39" s="21">
        <f t="shared" si="40"/>
        <v>138.96666666666667</v>
      </c>
      <c r="AW39" s="22">
        <f t="shared" si="40"/>
        <v>0</v>
      </c>
      <c r="AX39" s="22">
        <f t="shared" si="40"/>
        <v>138.96666666666667</v>
      </c>
      <c r="AY39" s="22">
        <f t="shared" si="40"/>
        <v>4.863833333333333</v>
      </c>
      <c r="AZ39" s="22">
        <f t="shared" si="40"/>
        <v>0.6948333333333333</v>
      </c>
      <c r="BA39" s="16">
        <f t="shared" si="40"/>
        <v>27.333333333333332</v>
      </c>
      <c r="BB39" s="16" t="e">
        <f t="shared" si="31"/>
        <v>#REF!</v>
      </c>
      <c r="BC39" s="16" t="e">
        <f t="shared" si="31"/>
        <v>#REF!</v>
      </c>
      <c r="BD39" s="100" t="e">
        <f t="shared" si="31"/>
        <v>#REF!</v>
      </c>
      <c r="BE39" s="21">
        <f t="shared" si="7"/>
        <v>396.05499999999995</v>
      </c>
      <c r="BF39" s="22">
        <f t="shared" si="32"/>
        <v>0</v>
      </c>
      <c r="BG39" s="22">
        <f t="shared" si="33"/>
        <v>396.05499999999995</v>
      </c>
      <c r="BH39" s="22">
        <f t="shared" si="34"/>
        <v>13.861924999999999</v>
      </c>
      <c r="BI39" s="22">
        <f t="shared" si="35"/>
        <v>1.9802749999999998</v>
      </c>
      <c r="BJ39" s="22">
        <f t="shared" si="8"/>
        <v>77.900000000000006</v>
      </c>
      <c r="BK39" s="22" t="e">
        <f>+IF(Datos!#REF!=Listas!$AB$2,Listas!$AC$2,Listas!$AC$3)</f>
        <v>#REF!</v>
      </c>
      <c r="BL39" s="22" t="e">
        <f t="shared" si="36"/>
        <v>#REF!</v>
      </c>
      <c r="BM39" s="22" t="e">
        <f t="shared" si="9"/>
        <v>#REF!</v>
      </c>
      <c r="BN39" s="23" t="e">
        <f t="shared" si="37"/>
        <v>#REF!</v>
      </c>
    </row>
    <row r="40" spans="2:66" x14ac:dyDescent="0.25">
      <c r="B40" s="16">
        <f xml:space="preserve"> IF(C39&lt;&gt;"", IF( (C39+1)&gt;EDADMAX, "",Calculos!B39+1 ),"")</f>
        <v>23</v>
      </c>
      <c r="C40" s="16">
        <f t="shared" si="10"/>
        <v>54</v>
      </c>
      <c r="D40" s="16">
        <f t="shared" si="11"/>
        <v>51</v>
      </c>
      <c r="E40" s="18">
        <f t="shared" si="0"/>
        <v>20</v>
      </c>
      <c r="F40" s="16">
        <f>IF($B40="","",IF($C$6=1,VLOOKUP(IF(D40&gt;MAX(Tablas!$A$4:$A$62),MAX(Tablas!$A$4:$A$62),D40),datosMasculino,$C$12+$C$6+VLOOKUP(E40,columnaTermino,2,FALSE),FALSE),VLOOKUP(IF(D40&gt;MAX(Tablas!$B$4:$B$62),MAX(Tablas!$B$4:$B$62),D40),datosFemenino,$C$12+$C$6+VLOOKUP(E40,columnaTermino,2,FALSE),FALSE)))</f>
        <v>3.79</v>
      </c>
      <c r="G40" s="19">
        <f>IF($B40="","",IF(OR(E40=20,E40=30),IF($C$6=1,VLOOKUP(IF(D40&gt;MAX(Tablas!$A$4:$A$62),MAX(Tablas!$A$4:$A$62),D40),datosMasculino,$C$12+$C$6+$C$10+VLOOKUP(E40,columnaTermino,2,FALSE),FALSE),VLOOKUP(IF(D40&gt;MAX(Tablas!$B$4:$B$62),MAX(Tablas!$B$4:$B$62),D40),datosFemenino,$C$12+$C$6+$C$10+VLOOKUP(E40,columnaTermino,2,FALSE),FALSE)),F40))</f>
        <v>3.79</v>
      </c>
      <c r="H40" s="16">
        <f t="shared" si="12"/>
        <v>0</v>
      </c>
      <c r="I40" s="20">
        <f t="shared" si="13"/>
        <v>3.79</v>
      </c>
      <c r="J40" s="21">
        <f t="shared" si="14"/>
        <v>379</v>
      </c>
      <c r="K40" s="22">
        <f t="shared" si="15"/>
        <v>0</v>
      </c>
      <c r="L40" s="22">
        <f t="shared" si="16"/>
        <v>379</v>
      </c>
      <c r="M40" s="22">
        <f t="shared" si="17"/>
        <v>13.265000000000001</v>
      </c>
      <c r="N40" s="22">
        <f t="shared" si="18"/>
        <v>1.895</v>
      </c>
      <c r="O40" s="22">
        <f t="shared" si="19"/>
        <v>75</v>
      </c>
      <c r="P40" s="22" t="e">
        <f>+IF(Datos!#REF!=Listas!$AB$2,Listas!$AC$2,Listas!$AC$3)</f>
        <v>#REF!</v>
      </c>
      <c r="Q40" s="22" t="e">
        <f t="shared" si="20"/>
        <v>#REF!</v>
      </c>
      <c r="R40" s="22" t="e">
        <f t="shared" si="21"/>
        <v>#REF!</v>
      </c>
      <c r="S40" s="23" t="e">
        <f t="shared" si="22"/>
        <v>#REF!</v>
      </c>
      <c r="T40" s="21">
        <f t="shared" si="23"/>
        <v>416.9</v>
      </c>
      <c r="U40" s="22">
        <f t="shared" si="24"/>
        <v>0</v>
      </c>
      <c r="V40" s="22">
        <f t="shared" si="25"/>
        <v>416.9</v>
      </c>
      <c r="W40" s="22">
        <f t="shared" si="26"/>
        <v>14.5915</v>
      </c>
      <c r="X40" s="22">
        <f t="shared" si="1"/>
        <v>2.0844999999999998</v>
      </c>
      <c r="Y40" s="22">
        <f t="shared" si="2"/>
        <v>82</v>
      </c>
      <c r="Z40" s="22" t="e">
        <f>+IF(Datos!#REF!=Listas!$AB$2,Listas!$AC$2,Listas!$AC$3)</f>
        <v>#REF!</v>
      </c>
      <c r="AA40" s="22" t="e">
        <f t="shared" si="27"/>
        <v>#REF!</v>
      </c>
      <c r="AB40" s="22" t="e">
        <f t="shared" si="3"/>
        <v>#REF!</v>
      </c>
      <c r="AC40" s="23" t="e">
        <f t="shared" si="28"/>
        <v>#REF!</v>
      </c>
      <c r="AD40" s="21">
        <f t="shared" si="38"/>
        <v>34.741666666666667</v>
      </c>
      <c r="AE40" s="22">
        <f t="shared" si="38"/>
        <v>0</v>
      </c>
      <c r="AF40" s="22">
        <f t="shared" si="38"/>
        <v>34.741666666666667</v>
      </c>
      <c r="AG40" s="22">
        <f t="shared" si="38"/>
        <v>1.2159583333333333</v>
      </c>
      <c r="AH40" s="22">
        <f t="shared" si="38"/>
        <v>0.17370833333333333</v>
      </c>
      <c r="AI40" s="22">
        <f t="shared" si="38"/>
        <v>6.833333333333333</v>
      </c>
      <c r="AJ40" s="22" t="e">
        <f t="shared" si="29"/>
        <v>#REF!</v>
      </c>
      <c r="AK40" s="22" t="e">
        <f t="shared" si="29"/>
        <v>#REF!</v>
      </c>
      <c r="AL40" s="23" t="e">
        <f t="shared" si="29"/>
        <v>#REF!</v>
      </c>
      <c r="AM40" s="21">
        <f t="shared" si="39"/>
        <v>69.483333333333334</v>
      </c>
      <c r="AN40" s="22">
        <f t="shared" si="39"/>
        <v>0</v>
      </c>
      <c r="AO40" s="22">
        <f t="shared" si="39"/>
        <v>69.483333333333334</v>
      </c>
      <c r="AP40" s="22">
        <f t="shared" si="39"/>
        <v>2.4319166666666665</v>
      </c>
      <c r="AQ40" s="22">
        <f t="shared" si="39"/>
        <v>0.34741666666666665</v>
      </c>
      <c r="AR40" s="22">
        <f t="shared" si="39"/>
        <v>13.666666666666666</v>
      </c>
      <c r="AS40" s="22" t="e">
        <f t="shared" si="30"/>
        <v>#REF!</v>
      </c>
      <c r="AT40" s="22" t="e">
        <f t="shared" si="30"/>
        <v>#REF!</v>
      </c>
      <c r="AU40" s="23" t="e">
        <f t="shared" si="30"/>
        <v>#REF!</v>
      </c>
      <c r="AV40" s="21">
        <f t="shared" si="40"/>
        <v>138.96666666666667</v>
      </c>
      <c r="AW40" s="22">
        <f t="shared" si="40"/>
        <v>0</v>
      </c>
      <c r="AX40" s="22">
        <f t="shared" si="40"/>
        <v>138.96666666666667</v>
      </c>
      <c r="AY40" s="22">
        <f t="shared" si="40"/>
        <v>4.863833333333333</v>
      </c>
      <c r="AZ40" s="22">
        <f t="shared" si="40"/>
        <v>0.6948333333333333</v>
      </c>
      <c r="BA40" s="16">
        <f t="shared" si="40"/>
        <v>27.333333333333332</v>
      </c>
      <c r="BB40" s="16" t="e">
        <f t="shared" si="31"/>
        <v>#REF!</v>
      </c>
      <c r="BC40" s="16" t="e">
        <f t="shared" si="31"/>
        <v>#REF!</v>
      </c>
      <c r="BD40" s="100" t="e">
        <f t="shared" si="31"/>
        <v>#REF!</v>
      </c>
      <c r="BE40" s="21">
        <f t="shared" si="7"/>
        <v>396.05499999999995</v>
      </c>
      <c r="BF40" s="22">
        <f t="shared" si="32"/>
        <v>0</v>
      </c>
      <c r="BG40" s="22">
        <f t="shared" si="33"/>
        <v>396.05499999999995</v>
      </c>
      <c r="BH40" s="22">
        <f t="shared" si="34"/>
        <v>13.861924999999999</v>
      </c>
      <c r="BI40" s="22">
        <f t="shared" si="35"/>
        <v>1.9802749999999998</v>
      </c>
      <c r="BJ40" s="22">
        <f t="shared" si="8"/>
        <v>77.900000000000006</v>
      </c>
      <c r="BK40" s="22" t="e">
        <f>+IF(Datos!#REF!=Listas!$AB$2,Listas!$AC$2,Listas!$AC$3)</f>
        <v>#REF!</v>
      </c>
      <c r="BL40" s="22" t="e">
        <f t="shared" si="36"/>
        <v>#REF!</v>
      </c>
      <c r="BM40" s="22" t="e">
        <f t="shared" si="9"/>
        <v>#REF!</v>
      </c>
      <c r="BN40" s="23" t="e">
        <f t="shared" si="37"/>
        <v>#REF!</v>
      </c>
    </row>
    <row r="41" spans="2:66" x14ac:dyDescent="0.25">
      <c r="B41" s="16">
        <f xml:space="preserve"> IF(C40&lt;&gt;"", IF( (C40+1)&gt;EDADMAX, "",Calculos!B40+1 ),"")</f>
        <v>24</v>
      </c>
      <c r="C41" s="16">
        <f t="shared" si="10"/>
        <v>55</v>
      </c>
      <c r="D41" s="16">
        <f t="shared" si="11"/>
        <v>51</v>
      </c>
      <c r="E41" s="18">
        <f t="shared" si="0"/>
        <v>20</v>
      </c>
      <c r="F41" s="16">
        <f>IF($B41="","",IF($C$6=1,VLOOKUP(IF(D41&gt;MAX(Tablas!$A$4:$A$62),MAX(Tablas!$A$4:$A$62),D41),datosMasculino,$C$12+$C$6+VLOOKUP(E41,columnaTermino,2,FALSE),FALSE),VLOOKUP(IF(D41&gt;MAX(Tablas!$B$4:$B$62),MAX(Tablas!$B$4:$B$62),D41),datosFemenino,$C$12+$C$6+VLOOKUP(E41,columnaTermino,2,FALSE),FALSE)))</f>
        <v>3.79</v>
      </c>
      <c r="G41" s="19">
        <f>IF($B41="","",IF(OR(E41=20,E41=30),IF($C$6=1,VLOOKUP(IF(D41&gt;MAX(Tablas!$A$4:$A$62),MAX(Tablas!$A$4:$A$62),D41),datosMasculino,$C$12+$C$6+$C$10+VLOOKUP(E41,columnaTermino,2,FALSE),FALSE),VLOOKUP(IF(D41&gt;MAX(Tablas!$B$4:$B$62),MAX(Tablas!$B$4:$B$62),D41),datosFemenino,$C$12+$C$6+$C$10+VLOOKUP(E41,columnaTermino,2,FALSE),FALSE)),F41))</f>
        <v>3.79</v>
      </c>
      <c r="H41" s="16">
        <f t="shared" si="12"/>
        <v>0</v>
      </c>
      <c r="I41" s="20">
        <f t="shared" si="13"/>
        <v>3.79</v>
      </c>
      <c r="J41" s="21">
        <f t="shared" si="14"/>
        <v>379</v>
      </c>
      <c r="K41" s="22">
        <f t="shared" si="15"/>
        <v>0</v>
      </c>
      <c r="L41" s="22">
        <f t="shared" si="16"/>
        <v>379</v>
      </c>
      <c r="M41" s="22">
        <f t="shared" si="17"/>
        <v>13.265000000000001</v>
      </c>
      <c r="N41" s="22">
        <f t="shared" si="18"/>
        <v>1.895</v>
      </c>
      <c r="O41" s="22">
        <f t="shared" si="19"/>
        <v>75</v>
      </c>
      <c r="P41" s="22" t="e">
        <f>+IF(Datos!#REF!=Listas!$AB$2,Listas!$AC$2,Listas!$AC$3)</f>
        <v>#REF!</v>
      </c>
      <c r="Q41" s="22" t="e">
        <f t="shared" si="20"/>
        <v>#REF!</v>
      </c>
      <c r="R41" s="22" t="e">
        <f t="shared" si="21"/>
        <v>#REF!</v>
      </c>
      <c r="S41" s="23" t="e">
        <f t="shared" si="22"/>
        <v>#REF!</v>
      </c>
      <c r="T41" s="21">
        <f t="shared" si="23"/>
        <v>416.9</v>
      </c>
      <c r="U41" s="22">
        <f t="shared" si="24"/>
        <v>0</v>
      </c>
      <c r="V41" s="22">
        <f t="shared" si="25"/>
        <v>416.9</v>
      </c>
      <c r="W41" s="22">
        <f t="shared" si="26"/>
        <v>14.5915</v>
      </c>
      <c r="X41" s="22">
        <f t="shared" si="1"/>
        <v>2.0844999999999998</v>
      </c>
      <c r="Y41" s="22">
        <f t="shared" si="2"/>
        <v>82</v>
      </c>
      <c r="Z41" s="22" t="e">
        <f>+IF(Datos!#REF!=Listas!$AB$2,Listas!$AC$2,Listas!$AC$3)</f>
        <v>#REF!</v>
      </c>
      <c r="AA41" s="22" t="e">
        <f t="shared" si="27"/>
        <v>#REF!</v>
      </c>
      <c r="AB41" s="22" t="e">
        <f t="shared" si="3"/>
        <v>#REF!</v>
      </c>
      <c r="AC41" s="23" t="e">
        <f t="shared" si="28"/>
        <v>#REF!</v>
      </c>
      <c r="AD41" s="21">
        <f t="shared" si="38"/>
        <v>34.741666666666667</v>
      </c>
      <c r="AE41" s="22">
        <f t="shared" si="38"/>
        <v>0</v>
      </c>
      <c r="AF41" s="22">
        <f t="shared" si="38"/>
        <v>34.741666666666667</v>
      </c>
      <c r="AG41" s="22">
        <f t="shared" si="38"/>
        <v>1.2159583333333333</v>
      </c>
      <c r="AH41" s="22">
        <f t="shared" si="38"/>
        <v>0.17370833333333333</v>
      </c>
      <c r="AI41" s="22">
        <f t="shared" si="38"/>
        <v>6.833333333333333</v>
      </c>
      <c r="AJ41" s="22" t="e">
        <f t="shared" si="29"/>
        <v>#REF!</v>
      </c>
      <c r="AK41" s="22" t="e">
        <f t="shared" si="29"/>
        <v>#REF!</v>
      </c>
      <c r="AL41" s="23" t="e">
        <f t="shared" si="29"/>
        <v>#REF!</v>
      </c>
      <c r="AM41" s="21">
        <f t="shared" si="39"/>
        <v>69.483333333333334</v>
      </c>
      <c r="AN41" s="22">
        <f t="shared" si="39"/>
        <v>0</v>
      </c>
      <c r="AO41" s="22">
        <f t="shared" si="39"/>
        <v>69.483333333333334</v>
      </c>
      <c r="AP41" s="22">
        <f t="shared" si="39"/>
        <v>2.4319166666666665</v>
      </c>
      <c r="AQ41" s="22">
        <f t="shared" si="39"/>
        <v>0.34741666666666665</v>
      </c>
      <c r="AR41" s="22">
        <f t="shared" si="39"/>
        <v>13.666666666666666</v>
      </c>
      <c r="AS41" s="22" t="e">
        <f t="shared" si="30"/>
        <v>#REF!</v>
      </c>
      <c r="AT41" s="22" t="e">
        <f t="shared" si="30"/>
        <v>#REF!</v>
      </c>
      <c r="AU41" s="23" t="e">
        <f t="shared" si="30"/>
        <v>#REF!</v>
      </c>
      <c r="AV41" s="21">
        <f t="shared" si="40"/>
        <v>138.96666666666667</v>
      </c>
      <c r="AW41" s="22">
        <f t="shared" si="40"/>
        <v>0</v>
      </c>
      <c r="AX41" s="22">
        <f t="shared" si="40"/>
        <v>138.96666666666667</v>
      </c>
      <c r="AY41" s="22">
        <f t="shared" si="40"/>
        <v>4.863833333333333</v>
      </c>
      <c r="AZ41" s="22">
        <f t="shared" si="40"/>
        <v>0.6948333333333333</v>
      </c>
      <c r="BA41" s="16">
        <f t="shared" si="40"/>
        <v>27.333333333333332</v>
      </c>
      <c r="BB41" s="16" t="e">
        <f t="shared" si="31"/>
        <v>#REF!</v>
      </c>
      <c r="BC41" s="16" t="e">
        <f t="shared" si="31"/>
        <v>#REF!</v>
      </c>
      <c r="BD41" s="100" t="e">
        <f t="shared" si="31"/>
        <v>#REF!</v>
      </c>
      <c r="BE41" s="21">
        <f t="shared" si="7"/>
        <v>396.05499999999995</v>
      </c>
      <c r="BF41" s="22">
        <f t="shared" si="32"/>
        <v>0</v>
      </c>
      <c r="BG41" s="22">
        <f t="shared" si="33"/>
        <v>396.05499999999995</v>
      </c>
      <c r="BH41" s="22">
        <f t="shared" si="34"/>
        <v>13.861924999999999</v>
      </c>
      <c r="BI41" s="22">
        <f t="shared" si="35"/>
        <v>1.9802749999999998</v>
      </c>
      <c r="BJ41" s="22">
        <f t="shared" si="8"/>
        <v>77.900000000000006</v>
      </c>
      <c r="BK41" s="22" t="e">
        <f>+IF(Datos!#REF!=Listas!$AB$2,Listas!$AC$2,Listas!$AC$3)</f>
        <v>#REF!</v>
      </c>
      <c r="BL41" s="22" t="e">
        <f t="shared" si="36"/>
        <v>#REF!</v>
      </c>
      <c r="BM41" s="22" t="e">
        <f t="shared" si="9"/>
        <v>#REF!</v>
      </c>
      <c r="BN41" s="23" t="e">
        <f t="shared" si="37"/>
        <v>#REF!</v>
      </c>
    </row>
    <row r="42" spans="2:66" x14ac:dyDescent="0.25">
      <c r="B42" s="16">
        <f xml:space="preserve"> IF(C41&lt;&gt;"", IF( (C41+1)&gt;EDADMAX, "",Calculos!B41+1 ),"")</f>
        <v>25</v>
      </c>
      <c r="C42" s="16">
        <f t="shared" si="10"/>
        <v>56</v>
      </c>
      <c r="D42" s="16">
        <f t="shared" si="11"/>
        <v>51</v>
      </c>
      <c r="E42" s="18">
        <f t="shared" si="0"/>
        <v>20</v>
      </c>
      <c r="F42" s="16">
        <f>IF($B42="","",IF($C$6=1,VLOOKUP(IF(D42&gt;MAX(Tablas!$A$4:$A$62),MAX(Tablas!$A$4:$A$62),D42),datosMasculino,$C$12+$C$6+VLOOKUP(E42,columnaTermino,2,FALSE),FALSE),VLOOKUP(IF(D42&gt;MAX(Tablas!$B$4:$B$62),MAX(Tablas!$B$4:$B$62),D42),datosFemenino,$C$12+$C$6+VLOOKUP(E42,columnaTermino,2,FALSE),FALSE)))</f>
        <v>3.79</v>
      </c>
      <c r="G42" s="19">
        <f>IF($B42="","",IF(OR(E42=20,E42=30),IF($C$6=1,VLOOKUP(IF(D42&gt;MAX(Tablas!$A$4:$A$62),MAX(Tablas!$A$4:$A$62),D42),datosMasculino,$C$12+$C$6+$C$10+VLOOKUP(E42,columnaTermino,2,FALSE),FALSE),VLOOKUP(IF(D42&gt;MAX(Tablas!$B$4:$B$62),MAX(Tablas!$B$4:$B$62),D42),datosFemenino,$C$12+$C$6+$C$10+VLOOKUP(E42,columnaTermino,2,FALSE),FALSE)),F42))</f>
        <v>3.79</v>
      </c>
      <c r="H42" s="16">
        <f t="shared" si="12"/>
        <v>0</v>
      </c>
      <c r="I42" s="20">
        <f t="shared" si="13"/>
        <v>3.79</v>
      </c>
      <c r="J42" s="21">
        <f t="shared" si="14"/>
        <v>379</v>
      </c>
      <c r="K42" s="22">
        <f t="shared" si="15"/>
        <v>0</v>
      </c>
      <c r="L42" s="22">
        <f t="shared" si="16"/>
        <v>379</v>
      </c>
      <c r="M42" s="22">
        <f t="shared" si="17"/>
        <v>13.265000000000001</v>
      </c>
      <c r="N42" s="22">
        <f t="shared" si="18"/>
        <v>1.895</v>
      </c>
      <c r="O42" s="22">
        <f t="shared" si="19"/>
        <v>75</v>
      </c>
      <c r="P42" s="22" t="e">
        <f>+IF(Datos!#REF!=Listas!$AB$2,Listas!$AC$2,Listas!$AC$3)</f>
        <v>#REF!</v>
      </c>
      <c r="Q42" s="22" t="e">
        <f t="shared" si="20"/>
        <v>#REF!</v>
      </c>
      <c r="R42" s="22" t="e">
        <f t="shared" si="21"/>
        <v>#REF!</v>
      </c>
      <c r="S42" s="23" t="e">
        <f t="shared" si="22"/>
        <v>#REF!</v>
      </c>
      <c r="T42" s="21">
        <f t="shared" si="23"/>
        <v>416.9</v>
      </c>
      <c r="U42" s="22">
        <f t="shared" si="24"/>
        <v>0</v>
      </c>
      <c r="V42" s="22">
        <f t="shared" si="25"/>
        <v>416.9</v>
      </c>
      <c r="W42" s="22">
        <f t="shared" si="26"/>
        <v>14.5915</v>
      </c>
      <c r="X42" s="22">
        <f t="shared" si="1"/>
        <v>2.0844999999999998</v>
      </c>
      <c r="Y42" s="22">
        <f t="shared" si="2"/>
        <v>82</v>
      </c>
      <c r="Z42" s="22" t="e">
        <f>+IF(Datos!#REF!=Listas!$AB$2,Listas!$AC$2,Listas!$AC$3)</f>
        <v>#REF!</v>
      </c>
      <c r="AA42" s="22" t="e">
        <f t="shared" si="27"/>
        <v>#REF!</v>
      </c>
      <c r="AB42" s="22" t="e">
        <f t="shared" si="3"/>
        <v>#REF!</v>
      </c>
      <c r="AC42" s="23" t="e">
        <f t="shared" si="28"/>
        <v>#REF!</v>
      </c>
      <c r="AD42" s="21">
        <f t="shared" si="38"/>
        <v>34.741666666666667</v>
      </c>
      <c r="AE42" s="22">
        <f t="shared" si="38"/>
        <v>0</v>
      </c>
      <c r="AF42" s="22">
        <f t="shared" si="38"/>
        <v>34.741666666666667</v>
      </c>
      <c r="AG42" s="22">
        <f t="shared" si="38"/>
        <v>1.2159583333333333</v>
      </c>
      <c r="AH42" s="22">
        <f t="shared" si="38"/>
        <v>0.17370833333333333</v>
      </c>
      <c r="AI42" s="22">
        <f t="shared" si="38"/>
        <v>6.833333333333333</v>
      </c>
      <c r="AJ42" s="22" t="e">
        <f t="shared" si="29"/>
        <v>#REF!</v>
      </c>
      <c r="AK42" s="22" t="e">
        <f t="shared" si="29"/>
        <v>#REF!</v>
      </c>
      <c r="AL42" s="23" t="e">
        <f t="shared" si="29"/>
        <v>#REF!</v>
      </c>
      <c r="AM42" s="21">
        <f t="shared" si="39"/>
        <v>69.483333333333334</v>
      </c>
      <c r="AN42" s="22">
        <f t="shared" si="39"/>
        <v>0</v>
      </c>
      <c r="AO42" s="22">
        <f t="shared" si="39"/>
        <v>69.483333333333334</v>
      </c>
      <c r="AP42" s="22">
        <f t="shared" si="39"/>
        <v>2.4319166666666665</v>
      </c>
      <c r="AQ42" s="22">
        <f t="shared" si="39"/>
        <v>0.34741666666666665</v>
      </c>
      <c r="AR42" s="22">
        <f t="shared" si="39"/>
        <v>13.666666666666666</v>
      </c>
      <c r="AS42" s="22" t="e">
        <f t="shared" si="30"/>
        <v>#REF!</v>
      </c>
      <c r="AT42" s="22" t="e">
        <f t="shared" si="30"/>
        <v>#REF!</v>
      </c>
      <c r="AU42" s="23" t="e">
        <f t="shared" si="30"/>
        <v>#REF!</v>
      </c>
      <c r="AV42" s="21">
        <f t="shared" si="40"/>
        <v>138.96666666666667</v>
      </c>
      <c r="AW42" s="22">
        <f t="shared" si="40"/>
        <v>0</v>
      </c>
      <c r="AX42" s="22">
        <f t="shared" si="40"/>
        <v>138.96666666666667</v>
      </c>
      <c r="AY42" s="22">
        <f t="shared" si="40"/>
        <v>4.863833333333333</v>
      </c>
      <c r="AZ42" s="22">
        <f t="shared" si="40"/>
        <v>0.6948333333333333</v>
      </c>
      <c r="BA42" s="16">
        <f t="shared" si="40"/>
        <v>27.333333333333332</v>
      </c>
      <c r="BB42" s="16" t="e">
        <f t="shared" si="31"/>
        <v>#REF!</v>
      </c>
      <c r="BC42" s="16" t="e">
        <f t="shared" si="31"/>
        <v>#REF!</v>
      </c>
      <c r="BD42" s="100" t="e">
        <f t="shared" si="31"/>
        <v>#REF!</v>
      </c>
      <c r="BE42" s="21">
        <f t="shared" si="7"/>
        <v>396.05499999999995</v>
      </c>
      <c r="BF42" s="22">
        <f t="shared" si="32"/>
        <v>0</v>
      </c>
      <c r="BG42" s="22">
        <f t="shared" si="33"/>
        <v>396.05499999999995</v>
      </c>
      <c r="BH42" s="22">
        <f t="shared" si="34"/>
        <v>13.861924999999999</v>
      </c>
      <c r="BI42" s="22">
        <f t="shared" si="35"/>
        <v>1.9802749999999998</v>
      </c>
      <c r="BJ42" s="22">
        <f t="shared" si="8"/>
        <v>77.900000000000006</v>
      </c>
      <c r="BK42" s="22" t="e">
        <f>+IF(Datos!#REF!=Listas!$AB$2,Listas!$AC$2,Listas!$AC$3)</f>
        <v>#REF!</v>
      </c>
      <c r="BL42" s="22" t="e">
        <f t="shared" si="36"/>
        <v>#REF!</v>
      </c>
      <c r="BM42" s="22" t="e">
        <f t="shared" si="9"/>
        <v>#REF!</v>
      </c>
      <c r="BN42" s="23" t="e">
        <f t="shared" si="37"/>
        <v>#REF!</v>
      </c>
    </row>
    <row r="43" spans="2:66" x14ac:dyDescent="0.25">
      <c r="B43" s="16">
        <f xml:space="preserve"> IF(C42&lt;&gt;"", IF( (C42+1)&gt;EDADMAX, "",Calculos!B42+1 ),"")</f>
        <v>26</v>
      </c>
      <c r="C43" s="16">
        <f t="shared" si="10"/>
        <v>57</v>
      </c>
      <c r="D43" s="16">
        <f t="shared" si="11"/>
        <v>51</v>
      </c>
      <c r="E43" s="18">
        <f t="shared" si="0"/>
        <v>20</v>
      </c>
      <c r="F43" s="16">
        <f>IF($B43="","",IF($C$6=1,VLOOKUP(IF(D43&gt;MAX(Tablas!$A$4:$A$62),MAX(Tablas!$A$4:$A$62),D43),datosMasculino,$C$12+$C$6+VLOOKUP(E43,columnaTermino,2,FALSE),FALSE),VLOOKUP(IF(D43&gt;MAX(Tablas!$B$4:$B$62),MAX(Tablas!$B$4:$B$62),D43),datosFemenino,$C$12+$C$6+VLOOKUP(E43,columnaTermino,2,FALSE),FALSE)))</f>
        <v>3.79</v>
      </c>
      <c r="G43" s="19">
        <f>IF($B43="","",IF(OR(E43=20,E43=30),IF($C$6=1,VLOOKUP(IF(D43&gt;MAX(Tablas!$A$4:$A$62),MAX(Tablas!$A$4:$A$62),D43),datosMasculino,$C$12+$C$6+$C$10+VLOOKUP(E43,columnaTermino,2,FALSE),FALSE),VLOOKUP(IF(D43&gt;MAX(Tablas!$B$4:$B$62),MAX(Tablas!$B$4:$B$62),D43),datosFemenino,$C$12+$C$6+$C$10+VLOOKUP(E43,columnaTermino,2,FALSE),FALSE)),F43))</f>
        <v>3.79</v>
      </c>
      <c r="H43" s="16">
        <f t="shared" si="12"/>
        <v>0</v>
      </c>
      <c r="I43" s="20">
        <f t="shared" si="13"/>
        <v>3.79</v>
      </c>
      <c r="J43" s="21">
        <f t="shared" si="14"/>
        <v>379</v>
      </c>
      <c r="K43" s="22">
        <f t="shared" si="15"/>
        <v>0</v>
      </c>
      <c r="L43" s="22">
        <f t="shared" si="16"/>
        <v>379</v>
      </c>
      <c r="M43" s="22">
        <f t="shared" si="17"/>
        <v>13.265000000000001</v>
      </c>
      <c r="N43" s="22">
        <f t="shared" si="18"/>
        <v>1.895</v>
      </c>
      <c r="O43" s="22">
        <f t="shared" si="19"/>
        <v>75</v>
      </c>
      <c r="P43" s="22" t="e">
        <f>+IF(Datos!#REF!=Listas!$AB$2,Listas!$AC$2,Listas!$AC$3)</f>
        <v>#REF!</v>
      </c>
      <c r="Q43" s="22" t="e">
        <f t="shared" si="20"/>
        <v>#REF!</v>
      </c>
      <c r="R43" s="22" t="e">
        <f t="shared" si="21"/>
        <v>#REF!</v>
      </c>
      <c r="S43" s="23" t="e">
        <f t="shared" si="22"/>
        <v>#REF!</v>
      </c>
      <c r="T43" s="21">
        <f t="shared" si="23"/>
        <v>416.9</v>
      </c>
      <c r="U43" s="22">
        <f t="shared" si="24"/>
        <v>0</v>
      </c>
      <c r="V43" s="22">
        <f t="shared" si="25"/>
        <v>416.9</v>
      </c>
      <c r="W43" s="22">
        <f t="shared" si="26"/>
        <v>14.5915</v>
      </c>
      <c r="X43" s="22">
        <f t="shared" si="1"/>
        <v>2.0844999999999998</v>
      </c>
      <c r="Y43" s="22">
        <f t="shared" si="2"/>
        <v>82</v>
      </c>
      <c r="Z43" s="22" t="e">
        <f>+IF(Datos!#REF!=Listas!$AB$2,Listas!$AC$2,Listas!$AC$3)</f>
        <v>#REF!</v>
      </c>
      <c r="AA43" s="22" t="e">
        <f t="shared" si="27"/>
        <v>#REF!</v>
      </c>
      <c r="AB43" s="22" t="e">
        <f t="shared" si="3"/>
        <v>#REF!</v>
      </c>
      <c r="AC43" s="23" t="e">
        <f t="shared" si="28"/>
        <v>#REF!</v>
      </c>
      <c r="AD43" s="21">
        <f t="shared" si="38"/>
        <v>34.741666666666667</v>
      </c>
      <c r="AE43" s="22">
        <f t="shared" si="38"/>
        <v>0</v>
      </c>
      <c r="AF43" s="22">
        <f t="shared" si="38"/>
        <v>34.741666666666667</v>
      </c>
      <c r="AG43" s="22">
        <f t="shared" si="38"/>
        <v>1.2159583333333333</v>
      </c>
      <c r="AH43" s="22">
        <f t="shared" si="38"/>
        <v>0.17370833333333333</v>
      </c>
      <c r="AI43" s="22">
        <f t="shared" si="38"/>
        <v>6.833333333333333</v>
      </c>
      <c r="AJ43" s="22" t="e">
        <f t="shared" si="29"/>
        <v>#REF!</v>
      </c>
      <c r="AK43" s="22" t="e">
        <f t="shared" si="29"/>
        <v>#REF!</v>
      </c>
      <c r="AL43" s="23" t="e">
        <f t="shared" si="29"/>
        <v>#REF!</v>
      </c>
      <c r="AM43" s="21">
        <f t="shared" si="39"/>
        <v>69.483333333333334</v>
      </c>
      <c r="AN43" s="22">
        <f t="shared" si="39"/>
        <v>0</v>
      </c>
      <c r="AO43" s="22">
        <f t="shared" si="39"/>
        <v>69.483333333333334</v>
      </c>
      <c r="AP43" s="22">
        <f t="shared" si="39"/>
        <v>2.4319166666666665</v>
      </c>
      <c r="AQ43" s="22">
        <f t="shared" si="39"/>
        <v>0.34741666666666665</v>
      </c>
      <c r="AR43" s="22">
        <f t="shared" si="39"/>
        <v>13.666666666666666</v>
      </c>
      <c r="AS43" s="22" t="e">
        <f t="shared" si="30"/>
        <v>#REF!</v>
      </c>
      <c r="AT43" s="22" t="e">
        <f t="shared" si="30"/>
        <v>#REF!</v>
      </c>
      <c r="AU43" s="23" t="e">
        <f t="shared" si="30"/>
        <v>#REF!</v>
      </c>
      <c r="AV43" s="21">
        <f t="shared" si="40"/>
        <v>138.96666666666667</v>
      </c>
      <c r="AW43" s="22">
        <f t="shared" si="40"/>
        <v>0</v>
      </c>
      <c r="AX43" s="22">
        <f t="shared" si="40"/>
        <v>138.96666666666667</v>
      </c>
      <c r="AY43" s="22">
        <f t="shared" si="40"/>
        <v>4.863833333333333</v>
      </c>
      <c r="AZ43" s="22">
        <f t="shared" si="40"/>
        <v>0.6948333333333333</v>
      </c>
      <c r="BA43" s="16">
        <f t="shared" si="40"/>
        <v>27.333333333333332</v>
      </c>
      <c r="BB43" s="16" t="e">
        <f t="shared" si="31"/>
        <v>#REF!</v>
      </c>
      <c r="BC43" s="16" t="e">
        <f t="shared" si="31"/>
        <v>#REF!</v>
      </c>
      <c r="BD43" s="100" t="e">
        <f t="shared" si="31"/>
        <v>#REF!</v>
      </c>
      <c r="BE43" s="21">
        <f t="shared" si="7"/>
        <v>396.05499999999995</v>
      </c>
      <c r="BF43" s="22">
        <f t="shared" si="32"/>
        <v>0</v>
      </c>
      <c r="BG43" s="22">
        <f t="shared" si="33"/>
        <v>396.05499999999995</v>
      </c>
      <c r="BH43" s="22">
        <f t="shared" si="34"/>
        <v>13.861924999999999</v>
      </c>
      <c r="BI43" s="22">
        <f t="shared" si="35"/>
        <v>1.9802749999999998</v>
      </c>
      <c r="BJ43" s="22">
        <f t="shared" si="8"/>
        <v>77.900000000000006</v>
      </c>
      <c r="BK43" s="22" t="e">
        <f>+IF(Datos!#REF!=Listas!$AB$2,Listas!$AC$2,Listas!$AC$3)</f>
        <v>#REF!</v>
      </c>
      <c r="BL43" s="22" t="e">
        <f t="shared" si="36"/>
        <v>#REF!</v>
      </c>
      <c r="BM43" s="22" t="e">
        <f t="shared" si="9"/>
        <v>#REF!</v>
      </c>
      <c r="BN43" s="23" t="e">
        <f t="shared" si="37"/>
        <v>#REF!</v>
      </c>
    </row>
    <row r="44" spans="2:66" x14ac:dyDescent="0.25">
      <c r="B44" s="16">
        <f xml:space="preserve"> IF(C43&lt;&gt;"", IF( (C43+1)&gt;EDADMAX, "",Calculos!B43+1 ),"")</f>
        <v>27</v>
      </c>
      <c r="C44" s="16">
        <f t="shared" si="10"/>
        <v>58</v>
      </c>
      <c r="D44" s="16">
        <f t="shared" si="11"/>
        <v>51</v>
      </c>
      <c r="E44" s="18">
        <f t="shared" si="0"/>
        <v>20</v>
      </c>
      <c r="F44" s="16">
        <f>IF($B44="","",IF($C$6=1,VLOOKUP(IF(D44&gt;MAX(Tablas!$A$4:$A$62),MAX(Tablas!$A$4:$A$62),D44),datosMasculino,$C$12+$C$6+VLOOKUP(E44,columnaTermino,2,FALSE),FALSE),VLOOKUP(IF(D44&gt;MAX(Tablas!$B$4:$B$62),MAX(Tablas!$B$4:$B$62),D44),datosFemenino,$C$12+$C$6+VLOOKUP(E44,columnaTermino,2,FALSE),FALSE)))</f>
        <v>3.79</v>
      </c>
      <c r="G44" s="19">
        <f>IF($B44="","",IF(OR(E44=20,E44=30),IF($C$6=1,VLOOKUP(IF(D44&gt;MAX(Tablas!$A$4:$A$62),MAX(Tablas!$A$4:$A$62),D44),datosMasculino,$C$12+$C$6+$C$10+VLOOKUP(E44,columnaTermino,2,FALSE),FALSE),VLOOKUP(IF(D44&gt;MAX(Tablas!$B$4:$B$62),MAX(Tablas!$B$4:$B$62),D44),datosFemenino,$C$12+$C$6+$C$10+VLOOKUP(E44,columnaTermino,2,FALSE),FALSE)),F44))</f>
        <v>3.79</v>
      </c>
      <c r="H44" s="16">
        <f t="shared" si="12"/>
        <v>0</v>
      </c>
      <c r="I44" s="20">
        <f t="shared" si="13"/>
        <v>3.79</v>
      </c>
      <c r="J44" s="21">
        <f t="shared" si="14"/>
        <v>379</v>
      </c>
      <c r="K44" s="22">
        <f t="shared" si="15"/>
        <v>0</v>
      </c>
      <c r="L44" s="22">
        <f t="shared" si="16"/>
        <v>379</v>
      </c>
      <c r="M44" s="22">
        <f t="shared" si="17"/>
        <v>13.265000000000001</v>
      </c>
      <c r="N44" s="22">
        <f t="shared" si="18"/>
        <v>1.895</v>
      </c>
      <c r="O44" s="22">
        <f t="shared" si="19"/>
        <v>75</v>
      </c>
      <c r="P44" s="22" t="e">
        <f>+IF(Datos!#REF!=Listas!$AB$2,Listas!$AC$2,Listas!$AC$3)</f>
        <v>#REF!</v>
      </c>
      <c r="Q44" s="22" t="e">
        <f t="shared" si="20"/>
        <v>#REF!</v>
      </c>
      <c r="R44" s="22" t="e">
        <f t="shared" si="21"/>
        <v>#REF!</v>
      </c>
      <c r="S44" s="23" t="e">
        <f t="shared" si="22"/>
        <v>#REF!</v>
      </c>
      <c r="T44" s="21">
        <f t="shared" si="23"/>
        <v>416.9</v>
      </c>
      <c r="U44" s="22">
        <f t="shared" si="24"/>
        <v>0</v>
      </c>
      <c r="V44" s="22">
        <f t="shared" si="25"/>
        <v>416.9</v>
      </c>
      <c r="W44" s="22">
        <f t="shared" si="26"/>
        <v>14.5915</v>
      </c>
      <c r="X44" s="22">
        <f t="shared" si="1"/>
        <v>2.0844999999999998</v>
      </c>
      <c r="Y44" s="22">
        <f t="shared" si="2"/>
        <v>82</v>
      </c>
      <c r="Z44" s="22" t="e">
        <f>+IF(Datos!#REF!=Listas!$AB$2,Listas!$AC$2,Listas!$AC$3)</f>
        <v>#REF!</v>
      </c>
      <c r="AA44" s="22" t="e">
        <f t="shared" si="27"/>
        <v>#REF!</v>
      </c>
      <c r="AB44" s="22" t="e">
        <f t="shared" si="3"/>
        <v>#REF!</v>
      </c>
      <c r="AC44" s="23" t="e">
        <f t="shared" si="28"/>
        <v>#REF!</v>
      </c>
      <c r="AD44" s="21">
        <f t="shared" si="38"/>
        <v>34.741666666666667</v>
      </c>
      <c r="AE44" s="22">
        <f t="shared" si="38"/>
        <v>0</v>
      </c>
      <c r="AF44" s="22">
        <f t="shared" si="38"/>
        <v>34.741666666666667</v>
      </c>
      <c r="AG44" s="22">
        <f t="shared" si="38"/>
        <v>1.2159583333333333</v>
      </c>
      <c r="AH44" s="22">
        <f t="shared" si="38"/>
        <v>0.17370833333333333</v>
      </c>
      <c r="AI44" s="22">
        <f t="shared" si="38"/>
        <v>6.833333333333333</v>
      </c>
      <c r="AJ44" s="22" t="e">
        <f t="shared" si="29"/>
        <v>#REF!</v>
      </c>
      <c r="AK44" s="22" t="e">
        <f t="shared" si="29"/>
        <v>#REF!</v>
      </c>
      <c r="AL44" s="23" t="e">
        <f t="shared" si="29"/>
        <v>#REF!</v>
      </c>
      <c r="AM44" s="21">
        <f t="shared" si="39"/>
        <v>69.483333333333334</v>
      </c>
      <c r="AN44" s="22">
        <f t="shared" si="39"/>
        <v>0</v>
      </c>
      <c r="AO44" s="22">
        <f t="shared" si="39"/>
        <v>69.483333333333334</v>
      </c>
      <c r="AP44" s="22">
        <f t="shared" si="39"/>
        <v>2.4319166666666665</v>
      </c>
      <c r="AQ44" s="22">
        <f t="shared" si="39"/>
        <v>0.34741666666666665</v>
      </c>
      <c r="AR44" s="22">
        <f t="shared" si="39"/>
        <v>13.666666666666666</v>
      </c>
      <c r="AS44" s="22" t="e">
        <f t="shared" si="30"/>
        <v>#REF!</v>
      </c>
      <c r="AT44" s="22" t="e">
        <f t="shared" si="30"/>
        <v>#REF!</v>
      </c>
      <c r="AU44" s="23" t="e">
        <f t="shared" si="30"/>
        <v>#REF!</v>
      </c>
      <c r="AV44" s="21">
        <f t="shared" si="40"/>
        <v>138.96666666666667</v>
      </c>
      <c r="AW44" s="22">
        <f t="shared" si="40"/>
        <v>0</v>
      </c>
      <c r="AX44" s="22">
        <f t="shared" si="40"/>
        <v>138.96666666666667</v>
      </c>
      <c r="AY44" s="22">
        <f t="shared" si="40"/>
        <v>4.863833333333333</v>
      </c>
      <c r="AZ44" s="22">
        <f t="shared" si="40"/>
        <v>0.6948333333333333</v>
      </c>
      <c r="BA44" s="16">
        <f t="shared" si="40"/>
        <v>27.333333333333332</v>
      </c>
      <c r="BB44" s="16" t="e">
        <f t="shared" si="31"/>
        <v>#REF!</v>
      </c>
      <c r="BC44" s="16" t="e">
        <f t="shared" si="31"/>
        <v>#REF!</v>
      </c>
      <c r="BD44" s="100" t="e">
        <f t="shared" si="31"/>
        <v>#REF!</v>
      </c>
      <c r="BE44" s="21">
        <f t="shared" si="7"/>
        <v>396.05499999999995</v>
      </c>
      <c r="BF44" s="22">
        <f t="shared" si="32"/>
        <v>0</v>
      </c>
      <c r="BG44" s="22">
        <f t="shared" si="33"/>
        <v>396.05499999999995</v>
      </c>
      <c r="BH44" s="22">
        <f t="shared" si="34"/>
        <v>13.861924999999999</v>
      </c>
      <c r="BI44" s="22">
        <f t="shared" si="35"/>
        <v>1.9802749999999998</v>
      </c>
      <c r="BJ44" s="22">
        <f t="shared" si="8"/>
        <v>77.900000000000006</v>
      </c>
      <c r="BK44" s="22" t="e">
        <f>+IF(Datos!#REF!=Listas!$AB$2,Listas!$AC$2,Listas!$AC$3)</f>
        <v>#REF!</v>
      </c>
      <c r="BL44" s="22" t="e">
        <f t="shared" si="36"/>
        <v>#REF!</v>
      </c>
      <c r="BM44" s="22" t="e">
        <f t="shared" si="9"/>
        <v>#REF!</v>
      </c>
      <c r="BN44" s="23" t="e">
        <f t="shared" si="37"/>
        <v>#REF!</v>
      </c>
    </row>
    <row r="45" spans="2:66" x14ac:dyDescent="0.25">
      <c r="B45" s="16">
        <f xml:space="preserve"> IF(C44&lt;&gt;"", IF( (C44+1)&gt;EDADMAX, "",Calculos!B44+1 ),"")</f>
        <v>28</v>
      </c>
      <c r="C45" s="16">
        <f t="shared" si="10"/>
        <v>59</v>
      </c>
      <c r="D45" s="16">
        <f t="shared" si="11"/>
        <v>51</v>
      </c>
      <c r="E45" s="18">
        <f t="shared" si="0"/>
        <v>20</v>
      </c>
      <c r="F45" s="16">
        <f>IF($B45="","",IF($C$6=1,VLOOKUP(IF(D45&gt;MAX(Tablas!$A$4:$A$62),MAX(Tablas!$A$4:$A$62),D45),datosMasculino,$C$12+$C$6+VLOOKUP(E45,columnaTermino,2,FALSE),FALSE),VLOOKUP(IF(D45&gt;MAX(Tablas!$B$4:$B$62),MAX(Tablas!$B$4:$B$62),D45),datosFemenino,$C$12+$C$6+VLOOKUP(E45,columnaTermino,2,FALSE),FALSE)))</f>
        <v>3.79</v>
      </c>
      <c r="G45" s="19">
        <f>IF($B45="","",IF(OR(E45=20,E45=30),IF($C$6=1,VLOOKUP(IF(D45&gt;MAX(Tablas!$A$4:$A$62),MAX(Tablas!$A$4:$A$62),D45),datosMasculino,$C$12+$C$6+$C$10+VLOOKUP(E45,columnaTermino,2,FALSE),FALSE),VLOOKUP(IF(D45&gt;MAX(Tablas!$B$4:$B$62),MAX(Tablas!$B$4:$B$62),D45),datosFemenino,$C$12+$C$6+$C$10+VLOOKUP(E45,columnaTermino,2,FALSE),FALSE)),F45))</f>
        <v>3.79</v>
      </c>
      <c r="H45" s="16">
        <f t="shared" si="12"/>
        <v>0</v>
      </c>
      <c r="I45" s="20">
        <f t="shared" si="13"/>
        <v>3.79</v>
      </c>
      <c r="J45" s="21">
        <f t="shared" si="14"/>
        <v>379</v>
      </c>
      <c r="K45" s="22">
        <f t="shared" si="15"/>
        <v>0</v>
      </c>
      <c r="L45" s="22">
        <f t="shared" si="16"/>
        <v>379</v>
      </c>
      <c r="M45" s="22">
        <f t="shared" si="17"/>
        <v>13.265000000000001</v>
      </c>
      <c r="N45" s="22">
        <f t="shared" si="18"/>
        <v>1.895</v>
      </c>
      <c r="O45" s="22">
        <f t="shared" si="19"/>
        <v>75</v>
      </c>
      <c r="P45" s="22" t="e">
        <f>+IF(Datos!#REF!=Listas!$AB$2,Listas!$AC$2,Listas!$AC$3)</f>
        <v>#REF!</v>
      </c>
      <c r="Q45" s="22" t="e">
        <f t="shared" si="20"/>
        <v>#REF!</v>
      </c>
      <c r="R45" s="22" t="e">
        <f t="shared" si="21"/>
        <v>#REF!</v>
      </c>
      <c r="S45" s="23" t="e">
        <f t="shared" si="22"/>
        <v>#REF!</v>
      </c>
      <c r="T45" s="21">
        <f t="shared" si="23"/>
        <v>416.9</v>
      </c>
      <c r="U45" s="22">
        <f t="shared" si="24"/>
        <v>0</v>
      </c>
      <c r="V45" s="22">
        <f t="shared" si="25"/>
        <v>416.9</v>
      </c>
      <c r="W45" s="22">
        <f t="shared" si="26"/>
        <v>14.5915</v>
      </c>
      <c r="X45" s="22">
        <f t="shared" si="1"/>
        <v>2.0844999999999998</v>
      </c>
      <c r="Y45" s="22">
        <f t="shared" si="2"/>
        <v>82</v>
      </c>
      <c r="Z45" s="22" t="e">
        <f>+IF(Datos!#REF!=Listas!$AB$2,Listas!$AC$2,Listas!$AC$3)</f>
        <v>#REF!</v>
      </c>
      <c r="AA45" s="22" t="e">
        <f t="shared" si="27"/>
        <v>#REF!</v>
      </c>
      <c r="AB45" s="22" t="e">
        <f t="shared" si="3"/>
        <v>#REF!</v>
      </c>
      <c r="AC45" s="23" t="e">
        <f t="shared" si="28"/>
        <v>#REF!</v>
      </c>
      <c r="AD45" s="21">
        <f t="shared" si="38"/>
        <v>34.741666666666667</v>
      </c>
      <c r="AE45" s="22">
        <f t="shared" si="38"/>
        <v>0</v>
      </c>
      <c r="AF45" s="22">
        <f t="shared" si="38"/>
        <v>34.741666666666667</v>
      </c>
      <c r="AG45" s="22">
        <f t="shared" si="38"/>
        <v>1.2159583333333333</v>
      </c>
      <c r="AH45" s="22">
        <f t="shared" si="38"/>
        <v>0.17370833333333333</v>
      </c>
      <c r="AI45" s="22">
        <f t="shared" si="38"/>
        <v>6.833333333333333</v>
      </c>
      <c r="AJ45" s="22" t="e">
        <f t="shared" si="29"/>
        <v>#REF!</v>
      </c>
      <c r="AK45" s="22" t="e">
        <f t="shared" si="29"/>
        <v>#REF!</v>
      </c>
      <c r="AL45" s="23" t="e">
        <f t="shared" si="29"/>
        <v>#REF!</v>
      </c>
      <c r="AM45" s="21">
        <f t="shared" si="39"/>
        <v>69.483333333333334</v>
      </c>
      <c r="AN45" s="22">
        <f t="shared" si="39"/>
        <v>0</v>
      </c>
      <c r="AO45" s="22">
        <f t="shared" si="39"/>
        <v>69.483333333333334</v>
      </c>
      <c r="AP45" s="22">
        <f t="shared" si="39"/>
        <v>2.4319166666666665</v>
      </c>
      <c r="AQ45" s="22">
        <f t="shared" si="39"/>
        <v>0.34741666666666665</v>
      </c>
      <c r="AR45" s="22">
        <f t="shared" si="39"/>
        <v>13.666666666666666</v>
      </c>
      <c r="AS45" s="22" t="e">
        <f t="shared" si="30"/>
        <v>#REF!</v>
      </c>
      <c r="AT45" s="22" t="e">
        <f t="shared" si="30"/>
        <v>#REF!</v>
      </c>
      <c r="AU45" s="23" t="e">
        <f t="shared" si="30"/>
        <v>#REF!</v>
      </c>
      <c r="AV45" s="21">
        <f t="shared" si="40"/>
        <v>138.96666666666667</v>
      </c>
      <c r="AW45" s="22">
        <f t="shared" si="40"/>
        <v>0</v>
      </c>
      <c r="AX45" s="22">
        <f t="shared" si="40"/>
        <v>138.96666666666667</v>
      </c>
      <c r="AY45" s="22">
        <f t="shared" si="40"/>
        <v>4.863833333333333</v>
      </c>
      <c r="AZ45" s="22">
        <f t="shared" si="40"/>
        <v>0.6948333333333333</v>
      </c>
      <c r="BA45" s="16">
        <f t="shared" si="40"/>
        <v>27.333333333333332</v>
      </c>
      <c r="BB45" s="16" t="e">
        <f t="shared" si="31"/>
        <v>#REF!</v>
      </c>
      <c r="BC45" s="16" t="e">
        <f t="shared" si="31"/>
        <v>#REF!</v>
      </c>
      <c r="BD45" s="100" t="e">
        <f t="shared" si="31"/>
        <v>#REF!</v>
      </c>
      <c r="BE45" s="21">
        <f t="shared" si="7"/>
        <v>396.05499999999995</v>
      </c>
      <c r="BF45" s="22">
        <f t="shared" si="32"/>
        <v>0</v>
      </c>
      <c r="BG45" s="22">
        <f t="shared" si="33"/>
        <v>396.05499999999995</v>
      </c>
      <c r="BH45" s="22">
        <f t="shared" si="34"/>
        <v>13.861924999999999</v>
      </c>
      <c r="BI45" s="22">
        <f t="shared" si="35"/>
        <v>1.9802749999999998</v>
      </c>
      <c r="BJ45" s="22">
        <f t="shared" si="8"/>
        <v>77.900000000000006</v>
      </c>
      <c r="BK45" s="22" t="e">
        <f>+IF(Datos!#REF!=Listas!$AB$2,Listas!$AC$2,Listas!$AC$3)</f>
        <v>#REF!</v>
      </c>
      <c r="BL45" s="22" t="e">
        <f t="shared" si="36"/>
        <v>#REF!</v>
      </c>
      <c r="BM45" s="22" t="e">
        <f t="shared" si="9"/>
        <v>#REF!</v>
      </c>
      <c r="BN45" s="23" t="e">
        <f t="shared" si="37"/>
        <v>#REF!</v>
      </c>
    </row>
    <row r="46" spans="2:66" x14ac:dyDescent="0.25">
      <c r="B46" s="16">
        <f xml:space="preserve"> IF(C45&lt;&gt;"", IF( (C45+1)&gt;EDADMAX, "",Calculos!B45+1 ),"")</f>
        <v>29</v>
      </c>
      <c r="C46" s="16">
        <f t="shared" si="10"/>
        <v>60</v>
      </c>
      <c r="D46" s="16">
        <f t="shared" si="11"/>
        <v>51</v>
      </c>
      <c r="E46" s="18">
        <f t="shared" si="0"/>
        <v>20</v>
      </c>
      <c r="F46" s="16">
        <f>IF($B46="","",IF($C$6=1,VLOOKUP(IF(D46&gt;MAX(Tablas!$A$4:$A$62),MAX(Tablas!$A$4:$A$62),D46),datosMasculino,$C$12+$C$6+VLOOKUP(E46,columnaTermino,2,FALSE),FALSE),VLOOKUP(IF(D46&gt;MAX(Tablas!$B$4:$B$62),MAX(Tablas!$B$4:$B$62),D46),datosFemenino,$C$12+$C$6+VLOOKUP(E46,columnaTermino,2,FALSE),FALSE)))</f>
        <v>3.79</v>
      </c>
      <c r="G46" s="19">
        <f>IF($B46="","",IF(OR(E46=20,E46=30),IF($C$6=1,VLOOKUP(IF(D46&gt;MAX(Tablas!$A$4:$A$62),MAX(Tablas!$A$4:$A$62),D46),datosMasculino,$C$12+$C$6+$C$10+VLOOKUP(E46,columnaTermino,2,FALSE),FALSE),VLOOKUP(IF(D46&gt;MAX(Tablas!$B$4:$B$62),MAX(Tablas!$B$4:$B$62),D46),datosFemenino,$C$12+$C$6+$C$10+VLOOKUP(E46,columnaTermino,2,FALSE),FALSE)),F46))</f>
        <v>3.79</v>
      </c>
      <c r="H46" s="16">
        <f t="shared" si="12"/>
        <v>0</v>
      </c>
      <c r="I46" s="20">
        <f t="shared" si="13"/>
        <v>3.79</v>
      </c>
      <c r="J46" s="21">
        <f t="shared" si="14"/>
        <v>379</v>
      </c>
      <c r="K46" s="22">
        <f t="shared" si="15"/>
        <v>0</v>
      </c>
      <c r="L46" s="22">
        <f t="shared" si="16"/>
        <v>379</v>
      </c>
      <c r="M46" s="22">
        <f t="shared" si="17"/>
        <v>13.265000000000001</v>
      </c>
      <c r="N46" s="22">
        <f t="shared" si="18"/>
        <v>1.895</v>
      </c>
      <c r="O46" s="22">
        <f t="shared" si="19"/>
        <v>75</v>
      </c>
      <c r="P46" s="22" t="e">
        <f>+IF(Datos!#REF!=Listas!$AB$2,Listas!$AC$2,Listas!$AC$3)</f>
        <v>#REF!</v>
      </c>
      <c r="Q46" s="22" t="e">
        <f t="shared" si="20"/>
        <v>#REF!</v>
      </c>
      <c r="R46" s="22" t="e">
        <f t="shared" si="21"/>
        <v>#REF!</v>
      </c>
      <c r="S46" s="23" t="e">
        <f t="shared" si="22"/>
        <v>#REF!</v>
      </c>
      <c r="T46" s="21">
        <f t="shared" si="23"/>
        <v>416.9</v>
      </c>
      <c r="U46" s="22">
        <f t="shared" si="24"/>
        <v>0</v>
      </c>
      <c r="V46" s="22">
        <f t="shared" si="25"/>
        <v>416.9</v>
      </c>
      <c r="W46" s="22">
        <f t="shared" si="26"/>
        <v>14.5915</v>
      </c>
      <c r="X46" s="22">
        <f t="shared" si="1"/>
        <v>2.0844999999999998</v>
      </c>
      <c r="Y46" s="22">
        <f t="shared" si="2"/>
        <v>82</v>
      </c>
      <c r="Z46" s="22" t="e">
        <f>+IF(Datos!#REF!=Listas!$AB$2,Listas!$AC$2,Listas!$AC$3)</f>
        <v>#REF!</v>
      </c>
      <c r="AA46" s="22" t="e">
        <f t="shared" si="27"/>
        <v>#REF!</v>
      </c>
      <c r="AB46" s="22" t="e">
        <f t="shared" si="3"/>
        <v>#REF!</v>
      </c>
      <c r="AC46" s="23" t="e">
        <f t="shared" si="28"/>
        <v>#REF!</v>
      </c>
      <c r="AD46" s="21">
        <f t="shared" si="38"/>
        <v>34.741666666666667</v>
      </c>
      <c r="AE46" s="22">
        <f t="shared" si="38"/>
        <v>0</v>
      </c>
      <c r="AF46" s="22">
        <f t="shared" si="38"/>
        <v>34.741666666666667</v>
      </c>
      <c r="AG46" s="22">
        <f t="shared" si="38"/>
        <v>1.2159583333333333</v>
      </c>
      <c r="AH46" s="22">
        <f t="shared" si="38"/>
        <v>0.17370833333333333</v>
      </c>
      <c r="AI46" s="22">
        <f t="shared" si="38"/>
        <v>6.833333333333333</v>
      </c>
      <c r="AJ46" s="22" t="e">
        <f t="shared" si="29"/>
        <v>#REF!</v>
      </c>
      <c r="AK46" s="22" t="e">
        <f t="shared" si="29"/>
        <v>#REF!</v>
      </c>
      <c r="AL46" s="23" t="e">
        <f t="shared" si="29"/>
        <v>#REF!</v>
      </c>
      <c r="AM46" s="21">
        <f t="shared" si="39"/>
        <v>69.483333333333334</v>
      </c>
      <c r="AN46" s="22">
        <f t="shared" si="39"/>
        <v>0</v>
      </c>
      <c r="AO46" s="22">
        <f t="shared" si="39"/>
        <v>69.483333333333334</v>
      </c>
      <c r="AP46" s="22">
        <f t="shared" si="39"/>
        <v>2.4319166666666665</v>
      </c>
      <c r="AQ46" s="22">
        <f t="shared" si="39"/>
        <v>0.34741666666666665</v>
      </c>
      <c r="AR46" s="22">
        <f t="shared" si="39"/>
        <v>13.666666666666666</v>
      </c>
      <c r="AS46" s="22" t="e">
        <f t="shared" si="30"/>
        <v>#REF!</v>
      </c>
      <c r="AT46" s="22" t="e">
        <f t="shared" si="30"/>
        <v>#REF!</v>
      </c>
      <c r="AU46" s="23" t="e">
        <f t="shared" si="30"/>
        <v>#REF!</v>
      </c>
      <c r="AV46" s="21">
        <f t="shared" si="40"/>
        <v>138.96666666666667</v>
      </c>
      <c r="AW46" s="22">
        <f t="shared" si="40"/>
        <v>0</v>
      </c>
      <c r="AX46" s="22">
        <f t="shared" si="40"/>
        <v>138.96666666666667</v>
      </c>
      <c r="AY46" s="22">
        <f t="shared" si="40"/>
        <v>4.863833333333333</v>
      </c>
      <c r="AZ46" s="22">
        <f t="shared" si="40"/>
        <v>0.6948333333333333</v>
      </c>
      <c r="BA46" s="16">
        <f t="shared" si="40"/>
        <v>27.333333333333332</v>
      </c>
      <c r="BB46" s="16" t="e">
        <f t="shared" si="31"/>
        <v>#REF!</v>
      </c>
      <c r="BC46" s="16" t="e">
        <f t="shared" si="31"/>
        <v>#REF!</v>
      </c>
      <c r="BD46" s="100" t="e">
        <f t="shared" si="31"/>
        <v>#REF!</v>
      </c>
      <c r="BE46" s="21">
        <f t="shared" si="7"/>
        <v>396.05499999999995</v>
      </c>
      <c r="BF46" s="22">
        <f t="shared" si="32"/>
        <v>0</v>
      </c>
      <c r="BG46" s="22">
        <f t="shared" si="33"/>
        <v>396.05499999999995</v>
      </c>
      <c r="BH46" s="22">
        <f t="shared" si="34"/>
        <v>13.861924999999999</v>
      </c>
      <c r="BI46" s="22">
        <f t="shared" si="35"/>
        <v>1.9802749999999998</v>
      </c>
      <c r="BJ46" s="22">
        <f t="shared" si="8"/>
        <v>77.900000000000006</v>
      </c>
      <c r="BK46" s="22" t="e">
        <f>+IF(Datos!#REF!=Listas!$AB$2,Listas!$AC$2,Listas!$AC$3)</f>
        <v>#REF!</v>
      </c>
      <c r="BL46" s="22" t="e">
        <f t="shared" si="36"/>
        <v>#REF!</v>
      </c>
      <c r="BM46" s="22" t="e">
        <f t="shared" si="9"/>
        <v>#REF!</v>
      </c>
      <c r="BN46" s="23" t="e">
        <f t="shared" si="37"/>
        <v>#REF!</v>
      </c>
    </row>
    <row r="47" spans="2:66" x14ac:dyDescent="0.25">
      <c r="B47" s="16">
        <f xml:space="preserve"> IF(C46&lt;&gt;"", IF( (C46+1)&gt;EDADMAX, "",Calculos!B46+1 ),"")</f>
        <v>30</v>
      </c>
      <c r="C47" s="16">
        <f t="shared" si="10"/>
        <v>61</v>
      </c>
      <c r="D47" s="16">
        <f t="shared" si="11"/>
        <v>51</v>
      </c>
      <c r="E47" s="18">
        <f t="shared" si="0"/>
        <v>20</v>
      </c>
      <c r="F47" s="16">
        <f>IF($B47="","",IF($C$6=1,VLOOKUP(IF(D47&gt;MAX(Tablas!$A$4:$A$62),MAX(Tablas!$A$4:$A$62),D47),datosMasculino,$C$12+$C$6+VLOOKUP(E47,columnaTermino,2,FALSE),FALSE),VLOOKUP(IF(D47&gt;MAX(Tablas!$B$4:$B$62),MAX(Tablas!$B$4:$B$62),D47),datosFemenino,$C$12+$C$6+VLOOKUP(E47,columnaTermino,2,FALSE),FALSE)))</f>
        <v>3.79</v>
      </c>
      <c r="G47" s="19">
        <f>IF($B47="","",IF(OR(E47=20,E47=30),IF($C$6=1,VLOOKUP(IF(D47&gt;MAX(Tablas!$A$4:$A$62),MAX(Tablas!$A$4:$A$62),D47),datosMasculino,$C$12+$C$6+$C$10+VLOOKUP(E47,columnaTermino,2,FALSE),FALSE),VLOOKUP(IF(D47&gt;MAX(Tablas!$B$4:$B$62),MAX(Tablas!$B$4:$B$62),D47),datosFemenino,$C$12+$C$6+$C$10+VLOOKUP(E47,columnaTermino,2,FALSE),FALSE)),F47))</f>
        <v>3.79</v>
      </c>
      <c r="H47" s="16">
        <f t="shared" si="12"/>
        <v>0</v>
      </c>
      <c r="I47" s="20">
        <f t="shared" si="13"/>
        <v>3.79</v>
      </c>
      <c r="J47" s="21">
        <f t="shared" si="14"/>
        <v>379</v>
      </c>
      <c r="K47" s="22">
        <f t="shared" si="15"/>
        <v>0</v>
      </c>
      <c r="L47" s="22">
        <f t="shared" si="16"/>
        <v>379</v>
      </c>
      <c r="M47" s="22">
        <f t="shared" si="17"/>
        <v>13.265000000000001</v>
      </c>
      <c r="N47" s="22">
        <f t="shared" si="18"/>
        <v>1.895</v>
      </c>
      <c r="O47" s="22">
        <f t="shared" si="19"/>
        <v>75</v>
      </c>
      <c r="P47" s="22" t="e">
        <f>+IF(Datos!#REF!=Listas!$AB$2,Listas!$AC$2,Listas!$AC$3)</f>
        <v>#REF!</v>
      </c>
      <c r="Q47" s="22" t="e">
        <f t="shared" si="20"/>
        <v>#REF!</v>
      </c>
      <c r="R47" s="22" t="e">
        <f t="shared" si="21"/>
        <v>#REF!</v>
      </c>
      <c r="S47" s="23" t="e">
        <f t="shared" si="22"/>
        <v>#REF!</v>
      </c>
      <c r="T47" s="21">
        <f t="shared" si="23"/>
        <v>416.9</v>
      </c>
      <c r="U47" s="22">
        <f t="shared" si="24"/>
        <v>0</v>
      </c>
      <c r="V47" s="22">
        <f t="shared" si="25"/>
        <v>416.9</v>
      </c>
      <c r="W47" s="22">
        <f t="shared" si="26"/>
        <v>14.5915</v>
      </c>
      <c r="X47" s="22">
        <f t="shared" si="1"/>
        <v>2.0844999999999998</v>
      </c>
      <c r="Y47" s="22">
        <f t="shared" si="2"/>
        <v>82</v>
      </c>
      <c r="Z47" s="22" t="e">
        <f>+IF(Datos!#REF!=Listas!$AB$2,Listas!$AC$2,Listas!$AC$3)</f>
        <v>#REF!</v>
      </c>
      <c r="AA47" s="22" t="e">
        <f t="shared" si="27"/>
        <v>#REF!</v>
      </c>
      <c r="AB47" s="22" t="e">
        <f t="shared" si="3"/>
        <v>#REF!</v>
      </c>
      <c r="AC47" s="23" t="e">
        <f t="shared" si="28"/>
        <v>#REF!</v>
      </c>
      <c r="AD47" s="21">
        <f t="shared" si="38"/>
        <v>34.741666666666667</v>
      </c>
      <c r="AE47" s="22">
        <f t="shared" si="38"/>
        <v>0</v>
      </c>
      <c r="AF47" s="22">
        <f t="shared" si="38"/>
        <v>34.741666666666667</v>
      </c>
      <c r="AG47" s="22">
        <f t="shared" si="38"/>
        <v>1.2159583333333333</v>
      </c>
      <c r="AH47" s="22">
        <f t="shared" si="38"/>
        <v>0.17370833333333333</v>
      </c>
      <c r="AI47" s="22">
        <f t="shared" si="38"/>
        <v>6.833333333333333</v>
      </c>
      <c r="AJ47" s="22" t="e">
        <f t="shared" si="29"/>
        <v>#REF!</v>
      </c>
      <c r="AK47" s="22" t="e">
        <f t="shared" si="29"/>
        <v>#REF!</v>
      </c>
      <c r="AL47" s="23" t="e">
        <f t="shared" si="29"/>
        <v>#REF!</v>
      </c>
      <c r="AM47" s="21">
        <f t="shared" si="39"/>
        <v>69.483333333333334</v>
      </c>
      <c r="AN47" s="22">
        <f t="shared" si="39"/>
        <v>0</v>
      </c>
      <c r="AO47" s="22">
        <f t="shared" si="39"/>
        <v>69.483333333333334</v>
      </c>
      <c r="AP47" s="22">
        <f t="shared" si="39"/>
        <v>2.4319166666666665</v>
      </c>
      <c r="AQ47" s="22">
        <f t="shared" si="39"/>
        <v>0.34741666666666665</v>
      </c>
      <c r="AR47" s="22">
        <f t="shared" si="39"/>
        <v>13.666666666666666</v>
      </c>
      <c r="AS47" s="22" t="e">
        <f t="shared" si="30"/>
        <v>#REF!</v>
      </c>
      <c r="AT47" s="22" t="e">
        <f t="shared" si="30"/>
        <v>#REF!</v>
      </c>
      <c r="AU47" s="23" t="e">
        <f t="shared" si="30"/>
        <v>#REF!</v>
      </c>
      <c r="AV47" s="21">
        <f t="shared" si="40"/>
        <v>138.96666666666667</v>
      </c>
      <c r="AW47" s="22">
        <f t="shared" si="40"/>
        <v>0</v>
      </c>
      <c r="AX47" s="22">
        <f t="shared" si="40"/>
        <v>138.96666666666667</v>
      </c>
      <c r="AY47" s="22">
        <f t="shared" si="40"/>
        <v>4.863833333333333</v>
      </c>
      <c r="AZ47" s="22">
        <f t="shared" si="40"/>
        <v>0.6948333333333333</v>
      </c>
      <c r="BA47" s="16">
        <f t="shared" si="40"/>
        <v>27.333333333333332</v>
      </c>
      <c r="BB47" s="16" t="e">
        <f t="shared" si="31"/>
        <v>#REF!</v>
      </c>
      <c r="BC47" s="16" t="e">
        <f t="shared" si="31"/>
        <v>#REF!</v>
      </c>
      <c r="BD47" s="100" t="e">
        <f t="shared" si="31"/>
        <v>#REF!</v>
      </c>
      <c r="BE47" s="21">
        <f t="shared" si="7"/>
        <v>396.05499999999995</v>
      </c>
      <c r="BF47" s="22">
        <f t="shared" si="32"/>
        <v>0</v>
      </c>
      <c r="BG47" s="22">
        <f t="shared" si="33"/>
        <v>396.05499999999995</v>
      </c>
      <c r="BH47" s="22">
        <f t="shared" si="34"/>
        <v>13.861924999999999</v>
      </c>
      <c r="BI47" s="22">
        <f t="shared" si="35"/>
        <v>1.9802749999999998</v>
      </c>
      <c r="BJ47" s="22">
        <f t="shared" si="8"/>
        <v>77.900000000000006</v>
      </c>
      <c r="BK47" s="22" t="e">
        <f>+IF(Datos!#REF!=Listas!$AB$2,Listas!$AC$2,Listas!$AC$3)</f>
        <v>#REF!</v>
      </c>
      <c r="BL47" s="22" t="e">
        <f t="shared" si="36"/>
        <v>#REF!</v>
      </c>
      <c r="BM47" s="22" t="e">
        <f t="shared" si="9"/>
        <v>#REF!</v>
      </c>
      <c r="BN47" s="23" t="e">
        <f t="shared" si="37"/>
        <v>#REF!</v>
      </c>
    </row>
    <row r="48" spans="2:66" x14ac:dyDescent="0.25">
      <c r="B48" s="16">
        <f xml:space="preserve"> IF(C47&lt;&gt;"", IF( (C47+1)&gt;EDADMAX, "",Calculos!B47+1 ),"")</f>
        <v>31</v>
      </c>
      <c r="C48" s="16">
        <f t="shared" si="10"/>
        <v>62</v>
      </c>
      <c r="D48" s="16">
        <f t="shared" si="11"/>
        <v>51</v>
      </c>
      <c r="E48" s="18">
        <f t="shared" si="0"/>
        <v>20</v>
      </c>
      <c r="F48" s="16">
        <f>IF($B48="","",IF($C$6=1,VLOOKUP(IF(D48&gt;MAX(Tablas!$A$4:$A$62),MAX(Tablas!$A$4:$A$62),D48),datosMasculino,$C$12+$C$6+VLOOKUP(E48,columnaTermino,2,FALSE),FALSE),VLOOKUP(IF(D48&gt;MAX(Tablas!$B$4:$B$62),MAX(Tablas!$B$4:$B$62),D48),datosFemenino,$C$12+$C$6+VLOOKUP(E48,columnaTermino,2,FALSE),FALSE)))</f>
        <v>3.79</v>
      </c>
      <c r="G48" s="19">
        <f>IF($B48="","",IF(OR(E48=20,E48=30),IF($C$6=1,VLOOKUP(IF(D48&gt;MAX(Tablas!$A$4:$A$62),MAX(Tablas!$A$4:$A$62),D48),datosMasculino,$C$12+$C$6+$C$10+VLOOKUP(E48,columnaTermino,2,FALSE),FALSE),VLOOKUP(IF(D48&gt;MAX(Tablas!$B$4:$B$62),MAX(Tablas!$B$4:$B$62),D48),datosFemenino,$C$12+$C$6+$C$10+VLOOKUP(E48,columnaTermino,2,FALSE),FALSE)),F48))</f>
        <v>3.79</v>
      </c>
      <c r="H48" s="16">
        <f t="shared" si="12"/>
        <v>0</v>
      </c>
      <c r="I48" s="20">
        <f t="shared" si="13"/>
        <v>3.79</v>
      </c>
      <c r="J48" s="21">
        <f t="shared" si="14"/>
        <v>379</v>
      </c>
      <c r="K48" s="22">
        <f t="shared" si="15"/>
        <v>0</v>
      </c>
      <c r="L48" s="22">
        <f t="shared" si="16"/>
        <v>379</v>
      </c>
      <c r="M48" s="22">
        <f t="shared" si="17"/>
        <v>13.265000000000001</v>
      </c>
      <c r="N48" s="22">
        <f t="shared" si="18"/>
        <v>1.895</v>
      </c>
      <c r="O48" s="22">
        <f t="shared" si="19"/>
        <v>75</v>
      </c>
      <c r="P48" s="22" t="e">
        <f>+IF(Datos!#REF!=Listas!$AB$2,Listas!$AC$2,Listas!$AC$3)</f>
        <v>#REF!</v>
      </c>
      <c r="Q48" s="22" t="e">
        <f t="shared" si="20"/>
        <v>#REF!</v>
      </c>
      <c r="R48" s="22" t="e">
        <f t="shared" si="21"/>
        <v>#REF!</v>
      </c>
      <c r="S48" s="23" t="e">
        <f t="shared" si="22"/>
        <v>#REF!</v>
      </c>
      <c r="T48" s="21">
        <f t="shared" si="23"/>
        <v>416.9</v>
      </c>
      <c r="U48" s="22">
        <f t="shared" si="24"/>
        <v>0</v>
      </c>
      <c r="V48" s="22">
        <f t="shared" si="25"/>
        <v>416.9</v>
      </c>
      <c r="W48" s="22">
        <f t="shared" si="26"/>
        <v>14.5915</v>
      </c>
      <c r="X48" s="22">
        <f t="shared" si="1"/>
        <v>2.0844999999999998</v>
      </c>
      <c r="Y48" s="22">
        <f t="shared" si="2"/>
        <v>82</v>
      </c>
      <c r="Z48" s="22" t="e">
        <f>+IF(Datos!#REF!=Listas!$AB$2,Listas!$AC$2,Listas!$AC$3)</f>
        <v>#REF!</v>
      </c>
      <c r="AA48" s="22" t="e">
        <f t="shared" si="27"/>
        <v>#REF!</v>
      </c>
      <c r="AB48" s="22" t="e">
        <f t="shared" si="3"/>
        <v>#REF!</v>
      </c>
      <c r="AC48" s="23" t="e">
        <f t="shared" si="28"/>
        <v>#REF!</v>
      </c>
      <c r="AD48" s="21">
        <f t="shared" si="38"/>
        <v>34.741666666666667</v>
      </c>
      <c r="AE48" s="22">
        <f t="shared" si="38"/>
        <v>0</v>
      </c>
      <c r="AF48" s="22">
        <f t="shared" si="38"/>
        <v>34.741666666666667</v>
      </c>
      <c r="AG48" s="22">
        <f t="shared" si="38"/>
        <v>1.2159583333333333</v>
      </c>
      <c r="AH48" s="22">
        <f t="shared" si="38"/>
        <v>0.17370833333333333</v>
      </c>
      <c r="AI48" s="22">
        <f t="shared" si="38"/>
        <v>6.833333333333333</v>
      </c>
      <c r="AJ48" s="22" t="e">
        <f t="shared" si="29"/>
        <v>#REF!</v>
      </c>
      <c r="AK48" s="22" t="e">
        <f t="shared" si="29"/>
        <v>#REF!</v>
      </c>
      <c r="AL48" s="23" t="e">
        <f t="shared" si="29"/>
        <v>#REF!</v>
      </c>
      <c r="AM48" s="21">
        <f t="shared" si="39"/>
        <v>69.483333333333334</v>
      </c>
      <c r="AN48" s="22">
        <f t="shared" si="39"/>
        <v>0</v>
      </c>
      <c r="AO48" s="22">
        <f t="shared" si="39"/>
        <v>69.483333333333334</v>
      </c>
      <c r="AP48" s="22">
        <f t="shared" si="39"/>
        <v>2.4319166666666665</v>
      </c>
      <c r="AQ48" s="22">
        <f t="shared" si="39"/>
        <v>0.34741666666666665</v>
      </c>
      <c r="AR48" s="22">
        <f t="shared" si="39"/>
        <v>13.666666666666666</v>
      </c>
      <c r="AS48" s="22" t="e">
        <f t="shared" si="30"/>
        <v>#REF!</v>
      </c>
      <c r="AT48" s="22" t="e">
        <f t="shared" si="30"/>
        <v>#REF!</v>
      </c>
      <c r="AU48" s="23" t="e">
        <f t="shared" si="30"/>
        <v>#REF!</v>
      </c>
      <c r="AV48" s="21">
        <f t="shared" si="40"/>
        <v>138.96666666666667</v>
      </c>
      <c r="AW48" s="22">
        <f t="shared" si="40"/>
        <v>0</v>
      </c>
      <c r="AX48" s="22">
        <f t="shared" si="40"/>
        <v>138.96666666666667</v>
      </c>
      <c r="AY48" s="22">
        <f t="shared" si="40"/>
        <v>4.863833333333333</v>
      </c>
      <c r="AZ48" s="22">
        <f t="shared" si="40"/>
        <v>0.6948333333333333</v>
      </c>
      <c r="BA48" s="16">
        <f t="shared" si="40"/>
        <v>27.333333333333332</v>
      </c>
      <c r="BB48" s="16" t="e">
        <f t="shared" si="31"/>
        <v>#REF!</v>
      </c>
      <c r="BC48" s="16" t="e">
        <f t="shared" si="31"/>
        <v>#REF!</v>
      </c>
      <c r="BD48" s="100" t="e">
        <f t="shared" si="31"/>
        <v>#REF!</v>
      </c>
      <c r="BE48" s="21">
        <f t="shared" si="7"/>
        <v>396.05499999999995</v>
      </c>
      <c r="BF48" s="22">
        <f t="shared" si="32"/>
        <v>0</v>
      </c>
      <c r="BG48" s="22">
        <f t="shared" si="33"/>
        <v>396.05499999999995</v>
      </c>
      <c r="BH48" s="22">
        <f t="shared" si="34"/>
        <v>13.861924999999999</v>
      </c>
      <c r="BI48" s="22">
        <f t="shared" si="35"/>
        <v>1.9802749999999998</v>
      </c>
      <c r="BJ48" s="22">
        <f t="shared" si="8"/>
        <v>77.900000000000006</v>
      </c>
      <c r="BK48" s="22" t="e">
        <f>+IF(Datos!#REF!=Listas!$AB$2,Listas!$AC$2,Listas!$AC$3)</f>
        <v>#REF!</v>
      </c>
      <c r="BL48" s="22" t="e">
        <f t="shared" si="36"/>
        <v>#REF!</v>
      </c>
      <c r="BM48" s="22" t="e">
        <f t="shared" si="9"/>
        <v>#REF!</v>
      </c>
      <c r="BN48" s="23" t="e">
        <f t="shared" si="37"/>
        <v>#REF!</v>
      </c>
    </row>
    <row r="49" spans="2:66" x14ac:dyDescent="0.25">
      <c r="B49" s="16">
        <f xml:space="preserve"> IF(C48&lt;&gt;"", IF( (C48+1)&gt;EDADMAX, "",Calculos!B48+1 ),"")</f>
        <v>32</v>
      </c>
      <c r="C49" s="16">
        <f t="shared" si="10"/>
        <v>63</v>
      </c>
      <c r="D49" s="16">
        <f t="shared" si="11"/>
        <v>51</v>
      </c>
      <c r="E49" s="18">
        <f t="shared" si="0"/>
        <v>20</v>
      </c>
      <c r="F49" s="16">
        <f>IF($B49="","",IF($C$6=1,VLOOKUP(IF(D49&gt;MAX(Tablas!$A$4:$A$62),MAX(Tablas!$A$4:$A$62),D49),datosMasculino,$C$12+$C$6+VLOOKUP(E49,columnaTermino,2,FALSE),FALSE),VLOOKUP(IF(D49&gt;MAX(Tablas!$B$4:$B$62),MAX(Tablas!$B$4:$B$62),D49),datosFemenino,$C$12+$C$6+VLOOKUP(E49,columnaTermino,2,FALSE),FALSE)))</f>
        <v>3.79</v>
      </c>
      <c r="G49" s="19">
        <f>IF($B49="","",IF(OR(E49=20,E49=30),IF($C$6=1,VLOOKUP(IF(D49&gt;MAX(Tablas!$A$4:$A$62),MAX(Tablas!$A$4:$A$62),D49),datosMasculino,$C$12+$C$6+$C$10+VLOOKUP(E49,columnaTermino,2,FALSE),FALSE),VLOOKUP(IF(D49&gt;MAX(Tablas!$B$4:$B$62),MAX(Tablas!$B$4:$B$62),D49),datosFemenino,$C$12+$C$6+$C$10+VLOOKUP(E49,columnaTermino,2,FALSE),FALSE)),F49))</f>
        <v>3.79</v>
      </c>
      <c r="H49" s="16">
        <f t="shared" si="12"/>
        <v>0</v>
      </c>
      <c r="I49" s="20">
        <f t="shared" si="13"/>
        <v>3.79</v>
      </c>
      <c r="J49" s="21">
        <f t="shared" si="14"/>
        <v>379</v>
      </c>
      <c r="K49" s="22">
        <f t="shared" si="15"/>
        <v>0</v>
      </c>
      <c r="L49" s="22">
        <f t="shared" si="16"/>
        <v>379</v>
      </c>
      <c r="M49" s="22">
        <f t="shared" si="17"/>
        <v>13.265000000000001</v>
      </c>
      <c r="N49" s="22">
        <f t="shared" si="18"/>
        <v>1.895</v>
      </c>
      <c r="O49" s="22">
        <f t="shared" si="19"/>
        <v>75</v>
      </c>
      <c r="P49" s="22" t="e">
        <f>+IF(Datos!#REF!=Listas!$AB$2,Listas!$AC$2,Listas!$AC$3)</f>
        <v>#REF!</v>
      </c>
      <c r="Q49" s="22" t="e">
        <f t="shared" si="20"/>
        <v>#REF!</v>
      </c>
      <c r="R49" s="22" t="e">
        <f t="shared" si="21"/>
        <v>#REF!</v>
      </c>
      <c r="S49" s="23" t="e">
        <f t="shared" si="22"/>
        <v>#REF!</v>
      </c>
      <c r="T49" s="21">
        <f t="shared" si="23"/>
        <v>416.9</v>
      </c>
      <c r="U49" s="22">
        <f t="shared" si="24"/>
        <v>0</v>
      </c>
      <c r="V49" s="22">
        <f t="shared" si="25"/>
        <v>416.9</v>
      </c>
      <c r="W49" s="22">
        <f t="shared" si="26"/>
        <v>14.5915</v>
      </c>
      <c r="X49" s="22">
        <f t="shared" si="1"/>
        <v>2.0844999999999998</v>
      </c>
      <c r="Y49" s="22">
        <f t="shared" si="2"/>
        <v>82</v>
      </c>
      <c r="Z49" s="22" t="e">
        <f>+IF(Datos!#REF!=Listas!$AB$2,Listas!$AC$2,Listas!$AC$3)</f>
        <v>#REF!</v>
      </c>
      <c r="AA49" s="22" t="e">
        <f t="shared" si="27"/>
        <v>#REF!</v>
      </c>
      <c r="AB49" s="22" t="e">
        <f t="shared" si="3"/>
        <v>#REF!</v>
      </c>
      <c r="AC49" s="23" t="e">
        <f t="shared" si="28"/>
        <v>#REF!</v>
      </c>
      <c r="AD49" s="21">
        <f t="shared" si="38"/>
        <v>34.741666666666667</v>
      </c>
      <c r="AE49" s="22">
        <f t="shared" si="38"/>
        <v>0</v>
      </c>
      <c r="AF49" s="22">
        <f t="shared" si="38"/>
        <v>34.741666666666667</v>
      </c>
      <c r="AG49" s="22">
        <f t="shared" si="38"/>
        <v>1.2159583333333333</v>
      </c>
      <c r="AH49" s="22">
        <f t="shared" si="38"/>
        <v>0.17370833333333333</v>
      </c>
      <c r="AI49" s="22">
        <f t="shared" si="38"/>
        <v>6.833333333333333</v>
      </c>
      <c r="AJ49" s="22" t="e">
        <f t="shared" si="29"/>
        <v>#REF!</v>
      </c>
      <c r="AK49" s="22" t="e">
        <f t="shared" si="29"/>
        <v>#REF!</v>
      </c>
      <c r="AL49" s="23" t="e">
        <f t="shared" si="29"/>
        <v>#REF!</v>
      </c>
      <c r="AM49" s="21">
        <f t="shared" si="39"/>
        <v>69.483333333333334</v>
      </c>
      <c r="AN49" s="22">
        <f t="shared" si="39"/>
        <v>0</v>
      </c>
      <c r="AO49" s="22">
        <f t="shared" si="39"/>
        <v>69.483333333333334</v>
      </c>
      <c r="AP49" s="22">
        <f t="shared" si="39"/>
        <v>2.4319166666666665</v>
      </c>
      <c r="AQ49" s="22">
        <f t="shared" si="39"/>
        <v>0.34741666666666665</v>
      </c>
      <c r="AR49" s="22">
        <f t="shared" si="39"/>
        <v>13.666666666666666</v>
      </c>
      <c r="AS49" s="22" t="e">
        <f t="shared" si="30"/>
        <v>#REF!</v>
      </c>
      <c r="AT49" s="22" t="e">
        <f t="shared" si="30"/>
        <v>#REF!</v>
      </c>
      <c r="AU49" s="23" t="e">
        <f t="shared" si="30"/>
        <v>#REF!</v>
      </c>
      <c r="AV49" s="21">
        <f t="shared" si="40"/>
        <v>138.96666666666667</v>
      </c>
      <c r="AW49" s="22">
        <f t="shared" si="40"/>
        <v>0</v>
      </c>
      <c r="AX49" s="22">
        <f t="shared" si="40"/>
        <v>138.96666666666667</v>
      </c>
      <c r="AY49" s="22">
        <f t="shared" si="40"/>
        <v>4.863833333333333</v>
      </c>
      <c r="AZ49" s="22">
        <f t="shared" si="40"/>
        <v>0.6948333333333333</v>
      </c>
      <c r="BA49" s="16">
        <f t="shared" si="40"/>
        <v>27.333333333333332</v>
      </c>
      <c r="BB49" s="16" t="e">
        <f t="shared" si="31"/>
        <v>#REF!</v>
      </c>
      <c r="BC49" s="16" t="e">
        <f t="shared" si="31"/>
        <v>#REF!</v>
      </c>
      <c r="BD49" s="100" t="e">
        <f t="shared" si="31"/>
        <v>#REF!</v>
      </c>
      <c r="BE49" s="21">
        <f t="shared" si="7"/>
        <v>396.05499999999995</v>
      </c>
      <c r="BF49" s="22">
        <f t="shared" si="32"/>
        <v>0</v>
      </c>
      <c r="BG49" s="22">
        <f t="shared" si="33"/>
        <v>396.05499999999995</v>
      </c>
      <c r="BH49" s="22">
        <f t="shared" si="34"/>
        <v>13.861924999999999</v>
      </c>
      <c r="BI49" s="22">
        <f t="shared" si="35"/>
        <v>1.9802749999999998</v>
      </c>
      <c r="BJ49" s="22">
        <f t="shared" si="8"/>
        <v>77.900000000000006</v>
      </c>
      <c r="BK49" s="22" t="e">
        <f>+IF(Datos!#REF!=Listas!$AB$2,Listas!$AC$2,Listas!$AC$3)</f>
        <v>#REF!</v>
      </c>
      <c r="BL49" s="22" t="e">
        <f t="shared" si="36"/>
        <v>#REF!</v>
      </c>
      <c r="BM49" s="22" t="e">
        <f t="shared" si="9"/>
        <v>#REF!</v>
      </c>
      <c r="BN49" s="23" t="e">
        <f t="shared" si="37"/>
        <v>#REF!</v>
      </c>
    </row>
    <row r="50" spans="2:66" x14ac:dyDescent="0.25">
      <c r="B50" s="16">
        <f xml:space="preserve"> IF(C49&lt;&gt;"", IF( (C49+1)&gt;EDADMAX, "",Calculos!B49+1 ),"")</f>
        <v>33</v>
      </c>
      <c r="C50" s="16">
        <f t="shared" si="10"/>
        <v>64</v>
      </c>
      <c r="D50" s="16">
        <f t="shared" si="11"/>
        <v>51</v>
      </c>
      <c r="E50" s="18">
        <f t="shared" ref="E50:E81" si="41">IF($B50="","",  VLOOKUP(IF(EDADMAX-D50&gt;=B$4,B$4,EDADMAX-D50),columnaCorrecion,2,FALSE) )</f>
        <v>20</v>
      </c>
      <c r="F50" s="16">
        <f>IF($B50="","",IF($C$6=1,VLOOKUP(IF(D50&gt;MAX(Tablas!$A$4:$A$62),MAX(Tablas!$A$4:$A$62),D50),datosMasculino,$C$12+$C$6+VLOOKUP(E50,columnaTermino,2,FALSE),FALSE),VLOOKUP(IF(D50&gt;MAX(Tablas!$B$4:$B$62),MAX(Tablas!$B$4:$B$62),D50),datosFemenino,$C$12+$C$6+VLOOKUP(E50,columnaTermino,2,FALSE),FALSE)))</f>
        <v>3.79</v>
      </c>
      <c r="G50" s="19">
        <f>IF($B50="","",IF(OR(E50=20,E50=30),IF($C$6=1,VLOOKUP(IF(D50&gt;MAX(Tablas!$A$4:$A$62),MAX(Tablas!$A$4:$A$62),D50),datosMasculino,$C$12+$C$6+$C$10+VLOOKUP(E50,columnaTermino,2,FALSE),FALSE),VLOOKUP(IF(D50&gt;MAX(Tablas!$B$4:$B$62),MAX(Tablas!$B$4:$B$62),D50),datosFemenino,$C$12+$C$6+$C$10+VLOOKUP(E50,columnaTermino,2,FALSE),FALSE)),F50))</f>
        <v>3.79</v>
      </c>
      <c r="H50" s="16">
        <f t="shared" si="12"/>
        <v>0</v>
      </c>
      <c r="I50" s="20">
        <f t="shared" si="13"/>
        <v>3.79</v>
      </c>
      <c r="J50" s="21">
        <f t="shared" si="14"/>
        <v>379</v>
      </c>
      <c r="K50" s="22">
        <f t="shared" si="15"/>
        <v>0</v>
      </c>
      <c r="L50" s="22">
        <f t="shared" si="16"/>
        <v>379</v>
      </c>
      <c r="M50" s="22">
        <f t="shared" ref="M50:M81" si="42">IF($B50="","",L50*SUPBAN)</f>
        <v>13.265000000000001</v>
      </c>
      <c r="N50" s="22">
        <f t="shared" ref="N50:N81" si="43">IF($B50="","",L50*SEGCAM)</f>
        <v>1.895</v>
      </c>
      <c r="O50" s="22">
        <f t="shared" ref="O50:O81" si="44">IF($B50="","",OTRCC)</f>
        <v>75</v>
      </c>
      <c r="P50" s="22" t="e">
        <f>+IF(Datos!#REF!=Listas!$AB$2,Listas!$AC$2,Listas!$AC$3)</f>
        <v>#REF!</v>
      </c>
      <c r="Q50" s="22" t="e">
        <f t="shared" si="20"/>
        <v>#REF!</v>
      </c>
      <c r="R50" s="22" t="e">
        <f t="shared" ref="R50:R81" si="45">IF($B50="","",Q50*IVA)</f>
        <v>#REF!</v>
      </c>
      <c r="S50" s="23" t="e">
        <f t="shared" si="22"/>
        <v>#REF!</v>
      </c>
      <c r="T50" s="21">
        <f t="shared" ref="T50:T81" si="46">IF($B50="","",(J50+J50*ENCDIF))</f>
        <v>416.9</v>
      </c>
      <c r="U50" s="22">
        <f t="shared" ref="U50:U81" si="47">IF($B50="","",(K50+K50*ENCDIF))</f>
        <v>0</v>
      </c>
      <c r="V50" s="22">
        <f t="shared" si="25"/>
        <v>416.9</v>
      </c>
      <c r="W50" s="22">
        <f t="shared" ref="W50:W81" si="48">IF($B50="","",V50*SUPBAN)</f>
        <v>14.5915</v>
      </c>
      <c r="X50" s="22">
        <f t="shared" ref="X50:X81" si="49">IF($B50="","",V50*SEGCAM)</f>
        <v>2.0844999999999998</v>
      </c>
      <c r="Y50" s="22">
        <f t="shared" ref="Y50:Y81" si="50">IF($B50="","",OTRCD)</f>
        <v>82</v>
      </c>
      <c r="Z50" s="22" t="e">
        <f>+IF(Datos!#REF!=Listas!$AB$2,Listas!$AC$2,Listas!$AC$3)</f>
        <v>#REF!</v>
      </c>
      <c r="AA50" s="22" t="e">
        <f t="shared" si="27"/>
        <v>#REF!</v>
      </c>
      <c r="AB50" s="22" t="e">
        <f t="shared" ref="AB50:AB81" si="51">IF($B50="","",AA50*IVA)</f>
        <v>#REF!</v>
      </c>
      <c r="AC50" s="23" t="e">
        <f t="shared" si="28"/>
        <v>#REF!</v>
      </c>
      <c r="AD50" s="21">
        <f t="shared" si="38"/>
        <v>34.741666666666667</v>
      </c>
      <c r="AE50" s="22">
        <f t="shared" si="38"/>
        <v>0</v>
      </c>
      <c r="AF50" s="22">
        <f t="shared" si="38"/>
        <v>34.741666666666667</v>
      </c>
      <c r="AG50" s="22">
        <f t="shared" si="38"/>
        <v>1.2159583333333333</v>
      </c>
      <c r="AH50" s="22">
        <f t="shared" si="38"/>
        <v>0.17370833333333333</v>
      </c>
      <c r="AI50" s="22">
        <f t="shared" si="38"/>
        <v>6.833333333333333</v>
      </c>
      <c r="AJ50" s="22" t="e">
        <f t="shared" si="29"/>
        <v>#REF!</v>
      </c>
      <c r="AK50" s="22" t="e">
        <f t="shared" si="29"/>
        <v>#REF!</v>
      </c>
      <c r="AL50" s="23" t="e">
        <f t="shared" si="29"/>
        <v>#REF!</v>
      </c>
      <c r="AM50" s="21">
        <f t="shared" si="39"/>
        <v>69.483333333333334</v>
      </c>
      <c r="AN50" s="22">
        <f t="shared" si="39"/>
        <v>0</v>
      </c>
      <c r="AO50" s="22">
        <f t="shared" si="39"/>
        <v>69.483333333333334</v>
      </c>
      <c r="AP50" s="22">
        <f t="shared" si="39"/>
        <v>2.4319166666666665</v>
      </c>
      <c r="AQ50" s="22">
        <f t="shared" si="39"/>
        <v>0.34741666666666665</v>
      </c>
      <c r="AR50" s="22">
        <f t="shared" si="39"/>
        <v>13.666666666666666</v>
      </c>
      <c r="AS50" s="22" t="e">
        <f t="shared" si="30"/>
        <v>#REF!</v>
      </c>
      <c r="AT50" s="22" t="e">
        <f t="shared" si="30"/>
        <v>#REF!</v>
      </c>
      <c r="AU50" s="23" t="e">
        <f t="shared" si="30"/>
        <v>#REF!</v>
      </c>
      <c r="AV50" s="21">
        <f t="shared" si="40"/>
        <v>138.96666666666667</v>
      </c>
      <c r="AW50" s="22">
        <f t="shared" si="40"/>
        <v>0</v>
      </c>
      <c r="AX50" s="22">
        <f t="shared" si="40"/>
        <v>138.96666666666667</v>
      </c>
      <c r="AY50" s="22">
        <f t="shared" si="40"/>
        <v>4.863833333333333</v>
      </c>
      <c r="AZ50" s="22">
        <f t="shared" si="40"/>
        <v>0.6948333333333333</v>
      </c>
      <c r="BA50" s="16">
        <f t="shared" si="40"/>
        <v>27.333333333333332</v>
      </c>
      <c r="BB50" s="16" t="e">
        <f t="shared" si="31"/>
        <v>#REF!</v>
      </c>
      <c r="BC50" s="16" t="e">
        <f t="shared" si="31"/>
        <v>#REF!</v>
      </c>
      <c r="BD50" s="100" t="e">
        <f t="shared" si="31"/>
        <v>#REF!</v>
      </c>
      <c r="BE50" s="21">
        <f t="shared" si="7"/>
        <v>396.05499999999995</v>
      </c>
      <c r="BF50" s="22">
        <f t="shared" ref="BF50:BF81" si="52">IF($B50="","",(U50*(1-ENCDIFESP)))</f>
        <v>0</v>
      </c>
      <c r="BG50" s="22">
        <f t="shared" si="33"/>
        <v>396.05499999999995</v>
      </c>
      <c r="BH50" s="22">
        <f t="shared" ref="BH50:BH81" si="53">IF($B50="","",BG50*SUPBAN)</f>
        <v>13.861924999999999</v>
      </c>
      <c r="BI50" s="22">
        <f t="shared" ref="BI50:BI81" si="54">IF($B50="","",BG50*SEGCAM)</f>
        <v>1.9802749999999998</v>
      </c>
      <c r="BJ50" s="22">
        <f t="shared" ref="BJ50:BJ81" si="55">IF($B50="","",OTRDIFESP)</f>
        <v>77.900000000000006</v>
      </c>
      <c r="BK50" s="22" t="e">
        <f>+IF(Datos!#REF!=Listas!$AB$2,Listas!$AC$2,Listas!$AC$3)</f>
        <v>#REF!</v>
      </c>
      <c r="BL50" s="22" t="e">
        <f t="shared" si="36"/>
        <v>#REF!</v>
      </c>
      <c r="BM50" s="22" t="e">
        <f t="shared" ref="BM50:BM81" si="56">IF($B50="","",BL50*IVA)</f>
        <v>#REF!</v>
      </c>
      <c r="BN50" s="23" t="e">
        <f t="shared" si="37"/>
        <v>#REF!</v>
      </c>
    </row>
    <row r="51" spans="2:66" x14ac:dyDescent="0.25">
      <c r="B51" s="16">
        <f xml:space="preserve"> IF(C50&lt;&gt;"", IF( (C50+1)&gt;EDADMAX, "",Calculos!B50+1 ),"")</f>
        <v>34</v>
      </c>
      <c r="C51" s="16">
        <f t="shared" ref="C51:C82" si="57" xml:space="preserve"> IF(C50&lt;&gt;"", IF(C50+1&gt;EDADMAX,"",C50+1),"")</f>
        <v>65</v>
      </c>
      <c r="D51" s="16">
        <f t="shared" ref="D51:D82" si="58">IF(B51="","",IF(B51&gt;EDADMAX-B$2,0,B$2+B$4*INT((B51-1)/B$4)))</f>
        <v>51</v>
      </c>
      <c r="E51" s="18">
        <f t="shared" si="41"/>
        <v>20</v>
      </c>
      <c r="F51" s="16">
        <f>IF($B51="","",IF($C$6=1,VLOOKUP(IF(D51&gt;MAX(Tablas!$A$4:$A$62),MAX(Tablas!$A$4:$A$62),D51),datosMasculino,$C$12+$C$6+VLOOKUP(E51,columnaTermino,2,FALSE),FALSE),VLOOKUP(IF(D51&gt;MAX(Tablas!$B$4:$B$62),MAX(Tablas!$B$4:$B$62),D51),datosFemenino,$C$12+$C$6+VLOOKUP(E51,columnaTermino,2,FALSE),FALSE)))</f>
        <v>3.79</v>
      </c>
      <c r="G51" s="19">
        <f>IF($B51="","",IF(OR(E51=20,E51=30),IF($C$6=1,VLOOKUP(IF(D51&gt;MAX(Tablas!$A$4:$A$62),MAX(Tablas!$A$4:$A$62),D51),datosMasculino,$C$12+$C$6+$C$10+VLOOKUP(E51,columnaTermino,2,FALSE),FALSE),VLOOKUP(IF(D51&gt;MAX(Tablas!$B$4:$B$62),MAX(Tablas!$B$4:$B$62),D51),datosFemenino,$C$12+$C$6+$C$10+VLOOKUP(E51,columnaTermino,2,FALSE),FALSE)),F51))</f>
        <v>3.79</v>
      </c>
      <c r="H51" s="16">
        <f t="shared" si="12"/>
        <v>0</v>
      </c>
      <c r="I51" s="20">
        <f t="shared" si="13"/>
        <v>3.79</v>
      </c>
      <c r="J51" s="21">
        <f t="shared" si="14"/>
        <v>379</v>
      </c>
      <c r="K51" s="22">
        <f t="shared" si="15"/>
        <v>0</v>
      </c>
      <c r="L51" s="22">
        <f t="shared" si="16"/>
        <v>379</v>
      </c>
      <c r="M51" s="22">
        <f t="shared" si="42"/>
        <v>13.265000000000001</v>
      </c>
      <c r="N51" s="22">
        <f t="shared" si="43"/>
        <v>1.895</v>
      </c>
      <c r="O51" s="22">
        <f t="shared" si="44"/>
        <v>75</v>
      </c>
      <c r="P51" s="22" t="e">
        <f>+IF(Datos!#REF!=Listas!$AB$2,Listas!$AC$2,Listas!$AC$3)</f>
        <v>#REF!</v>
      </c>
      <c r="Q51" s="22" t="e">
        <f t="shared" si="20"/>
        <v>#REF!</v>
      </c>
      <c r="R51" s="22" t="e">
        <f t="shared" si="45"/>
        <v>#REF!</v>
      </c>
      <c r="S51" s="23" t="e">
        <f t="shared" si="22"/>
        <v>#REF!</v>
      </c>
      <c r="T51" s="21">
        <f t="shared" si="46"/>
        <v>416.9</v>
      </c>
      <c r="U51" s="22">
        <f t="shared" si="47"/>
        <v>0</v>
      </c>
      <c r="V51" s="22">
        <f t="shared" si="25"/>
        <v>416.9</v>
      </c>
      <c r="W51" s="22">
        <f t="shared" si="48"/>
        <v>14.5915</v>
      </c>
      <c r="X51" s="22">
        <f t="shared" si="49"/>
        <v>2.0844999999999998</v>
      </c>
      <c r="Y51" s="22">
        <f t="shared" si="50"/>
        <v>82</v>
      </c>
      <c r="Z51" s="22" t="e">
        <f>+IF(Datos!#REF!=Listas!$AB$2,Listas!$AC$2,Listas!$AC$3)</f>
        <v>#REF!</v>
      </c>
      <c r="AA51" s="22" t="e">
        <f t="shared" si="27"/>
        <v>#REF!</v>
      </c>
      <c r="AB51" s="22" t="e">
        <f t="shared" si="51"/>
        <v>#REF!</v>
      </c>
      <c r="AC51" s="23" t="e">
        <f t="shared" si="28"/>
        <v>#REF!</v>
      </c>
      <c r="AD51" s="21">
        <f t="shared" si="38"/>
        <v>34.741666666666667</v>
      </c>
      <c r="AE51" s="22">
        <f t="shared" si="38"/>
        <v>0</v>
      </c>
      <c r="AF51" s="22">
        <f t="shared" si="38"/>
        <v>34.741666666666667</v>
      </c>
      <c r="AG51" s="22">
        <f t="shared" si="38"/>
        <v>1.2159583333333333</v>
      </c>
      <c r="AH51" s="22">
        <f t="shared" si="38"/>
        <v>0.17370833333333333</v>
      </c>
      <c r="AI51" s="22">
        <f t="shared" si="38"/>
        <v>6.833333333333333</v>
      </c>
      <c r="AJ51" s="22" t="e">
        <f t="shared" si="29"/>
        <v>#REF!</v>
      </c>
      <c r="AK51" s="22" t="e">
        <f t="shared" si="29"/>
        <v>#REF!</v>
      </c>
      <c r="AL51" s="23" t="e">
        <f t="shared" si="29"/>
        <v>#REF!</v>
      </c>
      <c r="AM51" s="21">
        <f t="shared" si="39"/>
        <v>69.483333333333334</v>
      </c>
      <c r="AN51" s="22">
        <f t="shared" si="39"/>
        <v>0</v>
      </c>
      <c r="AO51" s="22">
        <f t="shared" si="39"/>
        <v>69.483333333333334</v>
      </c>
      <c r="AP51" s="22">
        <f t="shared" si="39"/>
        <v>2.4319166666666665</v>
      </c>
      <c r="AQ51" s="22">
        <f t="shared" si="39"/>
        <v>0.34741666666666665</v>
      </c>
      <c r="AR51" s="22">
        <f t="shared" si="39"/>
        <v>13.666666666666666</v>
      </c>
      <c r="AS51" s="22" t="e">
        <f t="shared" si="30"/>
        <v>#REF!</v>
      </c>
      <c r="AT51" s="22" t="e">
        <f t="shared" si="30"/>
        <v>#REF!</v>
      </c>
      <c r="AU51" s="23" t="e">
        <f t="shared" si="30"/>
        <v>#REF!</v>
      </c>
      <c r="AV51" s="21">
        <f t="shared" si="40"/>
        <v>138.96666666666667</v>
      </c>
      <c r="AW51" s="22">
        <f t="shared" si="40"/>
        <v>0</v>
      </c>
      <c r="AX51" s="22">
        <f t="shared" si="40"/>
        <v>138.96666666666667</v>
      </c>
      <c r="AY51" s="22">
        <f t="shared" si="40"/>
        <v>4.863833333333333</v>
      </c>
      <c r="AZ51" s="22">
        <f t="shared" si="40"/>
        <v>0.6948333333333333</v>
      </c>
      <c r="BA51" s="16">
        <f t="shared" si="40"/>
        <v>27.333333333333332</v>
      </c>
      <c r="BB51" s="16" t="e">
        <f t="shared" si="31"/>
        <v>#REF!</v>
      </c>
      <c r="BC51" s="16" t="e">
        <f t="shared" si="31"/>
        <v>#REF!</v>
      </c>
      <c r="BD51" s="100" t="e">
        <f t="shared" si="31"/>
        <v>#REF!</v>
      </c>
      <c r="BE51" s="21">
        <f t="shared" si="7"/>
        <v>396.05499999999995</v>
      </c>
      <c r="BF51" s="22">
        <f t="shared" si="52"/>
        <v>0</v>
      </c>
      <c r="BG51" s="22">
        <f t="shared" si="33"/>
        <v>396.05499999999995</v>
      </c>
      <c r="BH51" s="22">
        <f t="shared" si="53"/>
        <v>13.861924999999999</v>
      </c>
      <c r="BI51" s="22">
        <f t="shared" si="54"/>
        <v>1.9802749999999998</v>
      </c>
      <c r="BJ51" s="22">
        <f t="shared" si="55"/>
        <v>77.900000000000006</v>
      </c>
      <c r="BK51" s="22" t="e">
        <f>+IF(Datos!#REF!=Listas!$AB$2,Listas!$AC$2,Listas!$AC$3)</f>
        <v>#REF!</v>
      </c>
      <c r="BL51" s="22" t="e">
        <f t="shared" si="36"/>
        <v>#REF!</v>
      </c>
      <c r="BM51" s="22" t="e">
        <f t="shared" si="56"/>
        <v>#REF!</v>
      </c>
      <c r="BN51" s="23" t="e">
        <f t="shared" si="37"/>
        <v>#REF!</v>
      </c>
    </row>
    <row r="52" spans="2:66" x14ac:dyDescent="0.25">
      <c r="B52" s="16">
        <f xml:space="preserve"> IF(C51&lt;&gt;"", IF( (C51+1)&gt;EDADMAX, "",Calculos!B51+1 ),"")</f>
        <v>35</v>
      </c>
      <c r="C52" s="16">
        <f t="shared" si="57"/>
        <v>66</v>
      </c>
      <c r="D52" s="16">
        <f t="shared" si="58"/>
        <v>51</v>
      </c>
      <c r="E52" s="18">
        <f t="shared" si="41"/>
        <v>20</v>
      </c>
      <c r="F52" s="16">
        <f>IF($B52="","",IF($C$6=1,VLOOKUP(IF(D52&gt;MAX(Tablas!$A$4:$A$62),MAX(Tablas!$A$4:$A$62),D52),datosMasculino,$C$12+$C$6+VLOOKUP(E52,columnaTermino,2,FALSE),FALSE),VLOOKUP(IF(D52&gt;MAX(Tablas!$B$4:$B$62),MAX(Tablas!$B$4:$B$62),D52),datosFemenino,$C$12+$C$6+VLOOKUP(E52,columnaTermino,2,FALSE),FALSE)))</f>
        <v>3.79</v>
      </c>
      <c r="G52" s="19">
        <f>IF($B52="","",IF(OR(E52=20,E52=30),IF($C$6=1,VLOOKUP(IF(D52&gt;MAX(Tablas!$A$4:$A$62),MAX(Tablas!$A$4:$A$62),D52),datosMasculino,$C$12+$C$6+$C$10+VLOOKUP(E52,columnaTermino,2,FALSE),FALSE),VLOOKUP(IF(D52&gt;MAX(Tablas!$B$4:$B$62),MAX(Tablas!$B$4:$B$62),D52),datosFemenino,$C$12+$C$6+$C$10+VLOOKUP(E52,columnaTermino,2,FALSE),FALSE)),F52))</f>
        <v>3.79</v>
      </c>
      <c r="H52" s="16">
        <f t="shared" si="12"/>
        <v>0</v>
      </c>
      <c r="I52" s="20">
        <f t="shared" si="13"/>
        <v>3.79</v>
      </c>
      <c r="J52" s="21">
        <f t="shared" si="14"/>
        <v>379</v>
      </c>
      <c r="K52" s="22">
        <f t="shared" si="15"/>
        <v>0</v>
      </c>
      <c r="L52" s="22">
        <f t="shared" si="16"/>
        <v>379</v>
      </c>
      <c r="M52" s="22">
        <f t="shared" si="42"/>
        <v>13.265000000000001</v>
      </c>
      <c r="N52" s="22">
        <f t="shared" si="43"/>
        <v>1.895</v>
      </c>
      <c r="O52" s="22">
        <f t="shared" si="44"/>
        <v>75</v>
      </c>
      <c r="P52" s="22" t="e">
        <f>+IF(Datos!#REF!=Listas!$AB$2,Listas!$AC$2,Listas!$AC$3)</f>
        <v>#REF!</v>
      </c>
      <c r="Q52" s="22" t="e">
        <f t="shared" si="20"/>
        <v>#REF!</v>
      </c>
      <c r="R52" s="22" t="e">
        <f t="shared" si="45"/>
        <v>#REF!</v>
      </c>
      <c r="S52" s="23" t="e">
        <f t="shared" si="22"/>
        <v>#REF!</v>
      </c>
      <c r="T52" s="21">
        <f t="shared" si="46"/>
        <v>416.9</v>
      </c>
      <c r="U52" s="22">
        <f t="shared" si="47"/>
        <v>0</v>
      </c>
      <c r="V52" s="22">
        <f t="shared" si="25"/>
        <v>416.9</v>
      </c>
      <c r="W52" s="22">
        <f t="shared" si="48"/>
        <v>14.5915</v>
      </c>
      <c r="X52" s="22">
        <f t="shared" si="49"/>
        <v>2.0844999999999998</v>
      </c>
      <c r="Y52" s="22">
        <f t="shared" si="50"/>
        <v>82</v>
      </c>
      <c r="Z52" s="22" t="e">
        <f>+IF(Datos!#REF!=Listas!$AB$2,Listas!$AC$2,Listas!$AC$3)</f>
        <v>#REF!</v>
      </c>
      <c r="AA52" s="22" t="e">
        <f t="shared" si="27"/>
        <v>#REF!</v>
      </c>
      <c r="AB52" s="22" t="e">
        <f t="shared" si="51"/>
        <v>#REF!</v>
      </c>
      <c r="AC52" s="23" t="e">
        <f t="shared" si="28"/>
        <v>#REF!</v>
      </c>
      <c r="AD52" s="21">
        <f t="shared" si="38"/>
        <v>34.741666666666667</v>
      </c>
      <c r="AE52" s="22">
        <f t="shared" si="38"/>
        <v>0</v>
      </c>
      <c r="AF52" s="22">
        <f t="shared" si="38"/>
        <v>34.741666666666667</v>
      </c>
      <c r="AG52" s="22">
        <f t="shared" si="38"/>
        <v>1.2159583333333333</v>
      </c>
      <c r="AH52" s="22">
        <f t="shared" si="38"/>
        <v>0.17370833333333333</v>
      </c>
      <c r="AI52" s="22">
        <f t="shared" si="38"/>
        <v>6.833333333333333</v>
      </c>
      <c r="AJ52" s="22" t="e">
        <f t="shared" si="29"/>
        <v>#REF!</v>
      </c>
      <c r="AK52" s="22" t="e">
        <f t="shared" si="29"/>
        <v>#REF!</v>
      </c>
      <c r="AL52" s="23" t="e">
        <f t="shared" si="29"/>
        <v>#REF!</v>
      </c>
      <c r="AM52" s="21">
        <f t="shared" si="39"/>
        <v>69.483333333333334</v>
      </c>
      <c r="AN52" s="22">
        <f t="shared" si="39"/>
        <v>0</v>
      </c>
      <c r="AO52" s="22">
        <f t="shared" si="39"/>
        <v>69.483333333333334</v>
      </c>
      <c r="AP52" s="22">
        <f t="shared" si="39"/>
        <v>2.4319166666666665</v>
      </c>
      <c r="AQ52" s="22">
        <f t="shared" si="39"/>
        <v>0.34741666666666665</v>
      </c>
      <c r="AR52" s="22">
        <f t="shared" si="39"/>
        <v>13.666666666666666</v>
      </c>
      <c r="AS52" s="22" t="e">
        <f t="shared" si="30"/>
        <v>#REF!</v>
      </c>
      <c r="AT52" s="22" t="e">
        <f t="shared" si="30"/>
        <v>#REF!</v>
      </c>
      <c r="AU52" s="23" t="e">
        <f t="shared" si="30"/>
        <v>#REF!</v>
      </c>
      <c r="AV52" s="21">
        <f t="shared" si="40"/>
        <v>138.96666666666667</v>
      </c>
      <c r="AW52" s="22">
        <f t="shared" si="40"/>
        <v>0</v>
      </c>
      <c r="AX52" s="22">
        <f t="shared" si="40"/>
        <v>138.96666666666667</v>
      </c>
      <c r="AY52" s="22">
        <f t="shared" si="40"/>
        <v>4.863833333333333</v>
      </c>
      <c r="AZ52" s="22">
        <f t="shared" si="40"/>
        <v>0.6948333333333333</v>
      </c>
      <c r="BA52" s="16">
        <f t="shared" si="40"/>
        <v>27.333333333333332</v>
      </c>
      <c r="BB52" s="16" t="e">
        <f t="shared" si="31"/>
        <v>#REF!</v>
      </c>
      <c r="BC52" s="16" t="e">
        <f t="shared" si="31"/>
        <v>#REF!</v>
      </c>
      <c r="BD52" s="100" t="e">
        <f t="shared" si="31"/>
        <v>#REF!</v>
      </c>
      <c r="BE52" s="21">
        <f t="shared" si="7"/>
        <v>396.05499999999995</v>
      </c>
      <c r="BF52" s="22">
        <f t="shared" si="52"/>
        <v>0</v>
      </c>
      <c r="BG52" s="22">
        <f t="shared" si="33"/>
        <v>396.05499999999995</v>
      </c>
      <c r="BH52" s="22">
        <f t="shared" si="53"/>
        <v>13.861924999999999</v>
      </c>
      <c r="BI52" s="22">
        <f t="shared" si="54"/>
        <v>1.9802749999999998</v>
      </c>
      <c r="BJ52" s="22">
        <f t="shared" si="55"/>
        <v>77.900000000000006</v>
      </c>
      <c r="BK52" s="22" t="e">
        <f>+IF(Datos!#REF!=Listas!$AB$2,Listas!$AC$2,Listas!$AC$3)</f>
        <v>#REF!</v>
      </c>
      <c r="BL52" s="22" t="e">
        <f t="shared" si="36"/>
        <v>#REF!</v>
      </c>
      <c r="BM52" s="22" t="e">
        <f t="shared" si="56"/>
        <v>#REF!</v>
      </c>
      <c r="BN52" s="23" t="e">
        <f t="shared" si="37"/>
        <v>#REF!</v>
      </c>
    </row>
    <row r="53" spans="2:66" x14ac:dyDescent="0.25">
      <c r="B53" s="16">
        <f xml:space="preserve"> IF(C52&lt;&gt;"", IF( (C52+1)&gt;EDADMAX, "",Calculos!B52+1 ),"")</f>
        <v>36</v>
      </c>
      <c r="C53" s="16">
        <f t="shared" si="57"/>
        <v>67</v>
      </c>
      <c r="D53" s="16">
        <f t="shared" si="58"/>
        <v>51</v>
      </c>
      <c r="E53" s="18">
        <f t="shared" si="41"/>
        <v>20</v>
      </c>
      <c r="F53" s="16">
        <f>IF($B53="","",IF($C$6=1,VLOOKUP(IF(D53&gt;MAX(Tablas!$A$4:$A$62),MAX(Tablas!$A$4:$A$62),D53),datosMasculino,$C$12+$C$6+VLOOKUP(E53,columnaTermino,2,FALSE),FALSE),VLOOKUP(IF(D53&gt;MAX(Tablas!$B$4:$B$62),MAX(Tablas!$B$4:$B$62),D53),datosFemenino,$C$12+$C$6+VLOOKUP(E53,columnaTermino,2,FALSE),FALSE)))</f>
        <v>3.79</v>
      </c>
      <c r="G53" s="19">
        <f>IF($B53="","",IF(OR(E53=20,E53=30),IF($C$6=1,VLOOKUP(IF(D53&gt;MAX(Tablas!$A$4:$A$62),MAX(Tablas!$A$4:$A$62),D53),datosMasculino,$C$12+$C$6+$C$10+VLOOKUP(E53,columnaTermino,2,FALSE),FALSE),VLOOKUP(IF(D53&gt;MAX(Tablas!$B$4:$B$62),MAX(Tablas!$B$4:$B$62),D53),datosFemenino,$C$12+$C$6+$C$10+VLOOKUP(E53,columnaTermino,2,FALSE),FALSE)),F53))</f>
        <v>3.79</v>
      </c>
      <c r="H53" s="16">
        <f t="shared" si="12"/>
        <v>0</v>
      </c>
      <c r="I53" s="20">
        <f t="shared" si="13"/>
        <v>3.79</v>
      </c>
      <c r="J53" s="21">
        <f t="shared" si="14"/>
        <v>379</v>
      </c>
      <c r="K53" s="22">
        <f t="shared" si="15"/>
        <v>0</v>
      </c>
      <c r="L53" s="22">
        <f t="shared" si="16"/>
        <v>379</v>
      </c>
      <c r="M53" s="22">
        <f t="shared" si="42"/>
        <v>13.265000000000001</v>
      </c>
      <c r="N53" s="22">
        <f t="shared" si="43"/>
        <v>1.895</v>
      </c>
      <c r="O53" s="22">
        <f t="shared" si="44"/>
        <v>75</v>
      </c>
      <c r="P53" s="22" t="e">
        <f>+IF(Datos!#REF!=Listas!$AB$2,Listas!$AC$2,Listas!$AC$3)</f>
        <v>#REF!</v>
      </c>
      <c r="Q53" s="22" t="e">
        <f t="shared" si="20"/>
        <v>#REF!</v>
      </c>
      <c r="R53" s="22" t="e">
        <f t="shared" si="45"/>
        <v>#REF!</v>
      </c>
      <c r="S53" s="23" t="e">
        <f t="shared" si="22"/>
        <v>#REF!</v>
      </c>
      <c r="T53" s="21">
        <f t="shared" si="46"/>
        <v>416.9</v>
      </c>
      <c r="U53" s="22">
        <f t="shared" si="47"/>
        <v>0</v>
      </c>
      <c r="V53" s="22">
        <f t="shared" si="25"/>
        <v>416.9</v>
      </c>
      <c r="W53" s="22">
        <f t="shared" si="48"/>
        <v>14.5915</v>
      </c>
      <c r="X53" s="22">
        <f t="shared" si="49"/>
        <v>2.0844999999999998</v>
      </c>
      <c r="Y53" s="22">
        <f t="shared" si="50"/>
        <v>82</v>
      </c>
      <c r="Z53" s="22" t="e">
        <f>+IF(Datos!#REF!=Listas!$AB$2,Listas!$AC$2,Listas!$AC$3)</f>
        <v>#REF!</v>
      </c>
      <c r="AA53" s="22" t="e">
        <f t="shared" si="27"/>
        <v>#REF!</v>
      </c>
      <c r="AB53" s="22" t="e">
        <f t="shared" si="51"/>
        <v>#REF!</v>
      </c>
      <c r="AC53" s="23" t="e">
        <f t="shared" si="28"/>
        <v>#REF!</v>
      </c>
      <c r="AD53" s="21">
        <f t="shared" si="38"/>
        <v>34.741666666666667</v>
      </c>
      <c r="AE53" s="22">
        <f t="shared" si="38"/>
        <v>0</v>
      </c>
      <c r="AF53" s="22">
        <f t="shared" si="38"/>
        <v>34.741666666666667</v>
      </c>
      <c r="AG53" s="22">
        <f t="shared" si="38"/>
        <v>1.2159583333333333</v>
      </c>
      <c r="AH53" s="22">
        <f t="shared" si="38"/>
        <v>0.17370833333333333</v>
      </c>
      <c r="AI53" s="22">
        <f t="shared" si="38"/>
        <v>6.833333333333333</v>
      </c>
      <c r="AJ53" s="22" t="e">
        <f t="shared" si="29"/>
        <v>#REF!</v>
      </c>
      <c r="AK53" s="22" t="e">
        <f t="shared" si="29"/>
        <v>#REF!</v>
      </c>
      <c r="AL53" s="23" t="e">
        <f t="shared" si="29"/>
        <v>#REF!</v>
      </c>
      <c r="AM53" s="21">
        <f t="shared" si="39"/>
        <v>69.483333333333334</v>
      </c>
      <c r="AN53" s="22">
        <f t="shared" si="39"/>
        <v>0</v>
      </c>
      <c r="AO53" s="22">
        <f t="shared" si="39"/>
        <v>69.483333333333334</v>
      </c>
      <c r="AP53" s="22">
        <f t="shared" si="39"/>
        <v>2.4319166666666665</v>
      </c>
      <c r="AQ53" s="22">
        <f t="shared" si="39"/>
        <v>0.34741666666666665</v>
      </c>
      <c r="AR53" s="22">
        <f t="shared" si="39"/>
        <v>13.666666666666666</v>
      </c>
      <c r="AS53" s="22" t="e">
        <f t="shared" si="30"/>
        <v>#REF!</v>
      </c>
      <c r="AT53" s="22" t="e">
        <f t="shared" si="30"/>
        <v>#REF!</v>
      </c>
      <c r="AU53" s="23" t="e">
        <f t="shared" si="30"/>
        <v>#REF!</v>
      </c>
      <c r="AV53" s="21">
        <f t="shared" si="40"/>
        <v>138.96666666666667</v>
      </c>
      <c r="AW53" s="22">
        <f t="shared" si="40"/>
        <v>0</v>
      </c>
      <c r="AX53" s="22">
        <f t="shared" si="40"/>
        <v>138.96666666666667</v>
      </c>
      <c r="AY53" s="22">
        <f t="shared" si="40"/>
        <v>4.863833333333333</v>
      </c>
      <c r="AZ53" s="22">
        <f t="shared" si="40"/>
        <v>0.6948333333333333</v>
      </c>
      <c r="BA53" s="16">
        <f t="shared" si="40"/>
        <v>27.333333333333332</v>
      </c>
      <c r="BB53" s="16" t="e">
        <f t="shared" si="31"/>
        <v>#REF!</v>
      </c>
      <c r="BC53" s="16" t="e">
        <f t="shared" si="31"/>
        <v>#REF!</v>
      </c>
      <c r="BD53" s="100" t="e">
        <f t="shared" si="31"/>
        <v>#REF!</v>
      </c>
      <c r="BE53" s="21">
        <f t="shared" si="7"/>
        <v>396.05499999999995</v>
      </c>
      <c r="BF53" s="22">
        <f t="shared" si="52"/>
        <v>0</v>
      </c>
      <c r="BG53" s="22">
        <f t="shared" si="33"/>
        <v>396.05499999999995</v>
      </c>
      <c r="BH53" s="22">
        <f t="shared" si="53"/>
        <v>13.861924999999999</v>
      </c>
      <c r="BI53" s="22">
        <f t="shared" si="54"/>
        <v>1.9802749999999998</v>
      </c>
      <c r="BJ53" s="22">
        <f t="shared" si="55"/>
        <v>77.900000000000006</v>
      </c>
      <c r="BK53" s="22" t="e">
        <f>+IF(Datos!#REF!=Listas!$AB$2,Listas!$AC$2,Listas!$AC$3)</f>
        <v>#REF!</v>
      </c>
      <c r="BL53" s="22" t="e">
        <f t="shared" si="36"/>
        <v>#REF!</v>
      </c>
      <c r="BM53" s="22" t="e">
        <f t="shared" si="56"/>
        <v>#REF!</v>
      </c>
      <c r="BN53" s="23" t="e">
        <f t="shared" si="37"/>
        <v>#REF!</v>
      </c>
    </row>
    <row r="54" spans="2:66" x14ac:dyDescent="0.25">
      <c r="B54" s="16">
        <f xml:space="preserve"> IF(C53&lt;&gt;"", IF( (C53+1)&gt;EDADMAX, "",Calculos!B53+1 ),"")</f>
        <v>37</v>
      </c>
      <c r="C54" s="16">
        <f t="shared" si="57"/>
        <v>68</v>
      </c>
      <c r="D54" s="16">
        <f t="shared" si="58"/>
        <v>51</v>
      </c>
      <c r="E54" s="18">
        <f t="shared" si="41"/>
        <v>20</v>
      </c>
      <c r="F54" s="16">
        <f>IF($B54="","",IF($C$6=1,VLOOKUP(IF(D54&gt;MAX(Tablas!$A$4:$A$62),MAX(Tablas!$A$4:$A$62),D54),datosMasculino,$C$12+$C$6+VLOOKUP(E54,columnaTermino,2,FALSE),FALSE),VLOOKUP(IF(D54&gt;MAX(Tablas!$B$4:$B$62),MAX(Tablas!$B$4:$B$62),D54),datosFemenino,$C$12+$C$6+VLOOKUP(E54,columnaTermino,2,FALSE),FALSE)))</f>
        <v>3.79</v>
      </c>
      <c r="G54" s="19">
        <f>IF($B54="","",IF(OR(E54=20,E54=30),IF($C$6=1,VLOOKUP(IF(D54&gt;MAX(Tablas!$A$4:$A$62),MAX(Tablas!$A$4:$A$62),D54),datosMasculino,$C$12+$C$6+$C$10+VLOOKUP(E54,columnaTermino,2,FALSE),FALSE),VLOOKUP(IF(D54&gt;MAX(Tablas!$B$4:$B$62),MAX(Tablas!$B$4:$B$62),D54),datosFemenino,$C$12+$C$6+$C$10+VLOOKUP(E54,columnaTermino,2,FALSE),FALSE)),F54))</f>
        <v>3.79</v>
      </c>
      <c r="H54" s="16">
        <f t="shared" si="12"/>
        <v>0</v>
      </c>
      <c r="I54" s="20">
        <f t="shared" si="13"/>
        <v>3.79</v>
      </c>
      <c r="J54" s="21">
        <f t="shared" si="14"/>
        <v>379</v>
      </c>
      <c r="K54" s="22">
        <f t="shared" si="15"/>
        <v>0</v>
      </c>
      <c r="L54" s="22">
        <f t="shared" si="16"/>
        <v>379</v>
      </c>
      <c r="M54" s="22">
        <f t="shared" si="42"/>
        <v>13.265000000000001</v>
      </c>
      <c r="N54" s="22">
        <f t="shared" si="43"/>
        <v>1.895</v>
      </c>
      <c r="O54" s="22">
        <f t="shared" si="44"/>
        <v>75</v>
      </c>
      <c r="P54" s="22" t="e">
        <f>+IF(Datos!#REF!=Listas!$AB$2,Listas!$AC$2,Listas!$AC$3)</f>
        <v>#REF!</v>
      </c>
      <c r="Q54" s="22" t="e">
        <f t="shared" si="20"/>
        <v>#REF!</v>
      </c>
      <c r="R54" s="22" t="e">
        <f t="shared" si="45"/>
        <v>#REF!</v>
      </c>
      <c r="S54" s="23" t="e">
        <f t="shared" si="22"/>
        <v>#REF!</v>
      </c>
      <c r="T54" s="21">
        <f t="shared" si="46"/>
        <v>416.9</v>
      </c>
      <c r="U54" s="22">
        <f t="shared" si="47"/>
        <v>0</v>
      </c>
      <c r="V54" s="22">
        <f t="shared" si="25"/>
        <v>416.9</v>
      </c>
      <c r="W54" s="22">
        <f t="shared" si="48"/>
        <v>14.5915</v>
      </c>
      <c r="X54" s="22">
        <f t="shared" si="49"/>
        <v>2.0844999999999998</v>
      </c>
      <c r="Y54" s="22">
        <f t="shared" si="50"/>
        <v>82</v>
      </c>
      <c r="Z54" s="22" t="e">
        <f>+IF(Datos!#REF!=Listas!$AB$2,Listas!$AC$2,Listas!$AC$3)</f>
        <v>#REF!</v>
      </c>
      <c r="AA54" s="22" t="e">
        <f t="shared" si="27"/>
        <v>#REF!</v>
      </c>
      <c r="AB54" s="22" t="e">
        <f t="shared" si="51"/>
        <v>#REF!</v>
      </c>
      <c r="AC54" s="23" t="e">
        <f t="shared" si="28"/>
        <v>#REF!</v>
      </c>
      <c r="AD54" s="21">
        <f t="shared" si="38"/>
        <v>34.741666666666667</v>
      </c>
      <c r="AE54" s="22">
        <f t="shared" si="38"/>
        <v>0</v>
      </c>
      <c r="AF54" s="22">
        <f t="shared" si="38"/>
        <v>34.741666666666667</v>
      </c>
      <c r="AG54" s="22">
        <f t="shared" si="38"/>
        <v>1.2159583333333333</v>
      </c>
      <c r="AH54" s="22">
        <f t="shared" si="38"/>
        <v>0.17370833333333333</v>
      </c>
      <c r="AI54" s="22">
        <f t="shared" si="38"/>
        <v>6.833333333333333</v>
      </c>
      <c r="AJ54" s="22" t="e">
        <f t="shared" si="29"/>
        <v>#REF!</v>
      </c>
      <c r="AK54" s="22" t="e">
        <f t="shared" si="29"/>
        <v>#REF!</v>
      </c>
      <c r="AL54" s="23" t="e">
        <f t="shared" si="29"/>
        <v>#REF!</v>
      </c>
      <c r="AM54" s="21">
        <f t="shared" si="39"/>
        <v>69.483333333333334</v>
      </c>
      <c r="AN54" s="22">
        <f t="shared" si="39"/>
        <v>0</v>
      </c>
      <c r="AO54" s="22">
        <f t="shared" si="39"/>
        <v>69.483333333333334</v>
      </c>
      <c r="AP54" s="22">
        <f t="shared" si="39"/>
        <v>2.4319166666666665</v>
      </c>
      <c r="AQ54" s="22">
        <f t="shared" si="39"/>
        <v>0.34741666666666665</v>
      </c>
      <c r="AR54" s="22">
        <f t="shared" si="39"/>
        <v>13.666666666666666</v>
      </c>
      <c r="AS54" s="22" t="e">
        <f t="shared" si="30"/>
        <v>#REF!</v>
      </c>
      <c r="AT54" s="22" t="e">
        <f t="shared" si="30"/>
        <v>#REF!</v>
      </c>
      <c r="AU54" s="23" t="e">
        <f t="shared" si="30"/>
        <v>#REF!</v>
      </c>
      <c r="AV54" s="21">
        <f t="shared" si="40"/>
        <v>138.96666666666667</v>
      </c>
      <c r="AW54" s="22">
        <f t="shared" si="40"/>
        <v>0</v>
      </c>
      <c r="AX54" s="22">
        <f t="shared" si="40"/>
        <v>138.96666666666667</v>
      </c>
      <c r="AY54" s="22">
        <f t="shared" si="40"/>
        <v>4.863833333333333</v>
      </c>
      <c r="AZ54" s="22">
        <f t="shared" si="40"/>
        <v>0.6948333333333333</v>
      </c>
      <c r="BA54" s="16">
        <f t="shared" si="40"/>
        <v>27.333333333333332</v>
      </c>
      <c r="BB54" s="16" t="e">
        <f t="shared" si="31"/>
        <v>#REF!</v>
      </c>
      <c r="BC54" s="16" t="e">
        <f t="shared" si="31"/>
        <v>#REF!</v>
      </c>
      <c r="BD54" s="100" t="e">
        <f t="shared" si="31"/>
        <v>#REF!</v>
      </c>
      <c r="BE54" s="21">
        <f t="shared" si="7"/>
        <v>396.05499999999995</v>
      </c>
      <c r="BF54" s="22">
        <f t="shared" si="52"/>
        <v>0</v>
      </c>
      <c r="BG54" s="22">
        <f t="shared" si="33"/>
        <v>396.05499999999995</v>
      </c>
      <c r="BH54" s="22">
        <f t="shared" si="53"/>
        <v>13.861924999999999</v>
      </c>
      <c r="BI54" s="22">
        <f t="shared" si="54"/>
        <v>1.9802749999999998</v>
      </c>
      <c r="BJ54" s="22">
        <f t="shared" si="55"/>
        <v>77.900000000000006</v>
      </c>
      <c r="BK54" s="22" t="e">
        <f>+IF(Datos!#REF!=Listas!$AB$2,Listas!$AC$2,Listas!$AC$3)</f>
        <v>#REF!</v>
      </c>
      <c r="BL54" s="22" t="e">
        <f t="shared" si="36"/>
        <v>#REF!</v>
      </c>
      <c r="BM54" s="22" t="e">
        <f t="shared" si="56"/>
        <v>#REF!</v>
      </c>
      <c r="BN54" s="23" t="e">
        <f t="shared" si="37"/>
        <v>#REF!</v>
      </c>
    </row>
    <row r="55" spans="2:66" x14ac:dyDescent="0.25">
      <c r="B55" s="16">
        <f xml:space="preserve"> IF(C54&lt;&gt;"", IF( (C54+1)&gt;EDADMAX, "",Calculos!B54+1 ),"")</f>
        <v>38</v>
      </c>
      <c r="C55" s="16">
        <f t="shared" si="57"/>
        <v>69</v>
      </c>
      <c r="D55" s="16">
        <f t="shared" si="58"/>
        <v>51</v>
      </c>
      <c r="E55" s="18">
        <f t="shared" si="41"/>
        <v>20</v>
      </c>
      <c r="F55" s="16">
        <f>IF($B55="","",IF($C$6=1,VLOOKUP(IF(D55&gt;MAX(Tablas!$A$4:$A$62),MAX(Tablas!$A$4:$A$62),D55),datosMasculino,$C$12+$C$6+VLOOKUP(E55,columnaTermino,2,FALSE),FALSE),VLOOKUP(IF(D55&gt;MAX(Tablas!$B$4:$B$62),MAX(Tablas!$B$4:$B$62),D55),datosFemenino,$C$12+$C$6+VLOOKUP(E55,columnaTermino,2,FALSE),FALSE)))</f>
        <v>3.79</v>
      </c>
      <c r="G55" s="19">
        <f>IF($B55="","",IF(OR(E55=20,E55=30),IF($C$6=1,VLOOKUP(IF(D55&gt;MAX(Tablas!$A$4:$A$62),MAX(Tablas!$A$4:$A$62),D55),datosMasculino,$C$12+$C$6+$C$10+VLOOKUP(E55,columnaTermino,2,FALSE),FALSE),VLOOKUP(IF(D55&gt;MAX(Tablas!$B$4:$B$62),MAX(Tablas!$B$4:$B$62),D55),datosFemenino,$C$12+$C$6+$C$10+VLOOKUP(E55,columnaTermino,2,FALSE),FALSE)),F55))</f>
        <v>3.79</v>
      </c>
      <c r="H55" s="16">
        <f t="shared" si="12"/>
        <v>0</v>
      </c>
      <c r="I55" s="20">
        <f t="shared" si="13"/>
        <v>3.79</v>
      </c>
      <c r="J55" s="21">
        <f t="shared" si="14"/>
        <v>379</v>
      </c>
      <c r="K55" s="22">
        <f t="shared" si="15"/>
        <v>0</v>
      </c>
      <c r="L55" s="22">
        <f t="shared" si="16"/>
        <v>379</v>
      </c>
      <c r="M55" s="22">
        <f t="shared" si="42"/>
        <v>13.265000000000001</v>
      </c>
      <c r="N55" s="22">
        <f t="shared" si="43"/>
        <v>1.895</v>
      </c>
      <c r="O55" s="22">
        <f t="shared" si="44"/>
        <v>75</v>
      </c>
      <c r="P55" s="22" t="e">
        <f>+IF(Datos!#REF!=Listas!$AB$2,Listas!$AC$2,Listas!$AC$3)</f>
        <v>#REF!</v>
      </c>
      <c r="Q55" s="22" t="e">
        <f t="shared" si="20"/>
        <v>#REF!</v>
      </c>
      <c r="R55" s="22" t="e">
        <f t="shared" si="45"/>
        <v>#REF!</v>
      </c>
      <c r="S55" s="23" t="e">
        <f t="shared" si="22"/>
        <v>#REF!</v>
      </c>
      <c r="T55" s="21">
        <f t="shared" si="46"/>
        <v>416.9</v>
      </c>
      <c r="U55" s="22">
        <f t="shared" si="47"/>
        <v>0</v>
      </c>
      <c r="V55" s="22">
        <f t="shared" si="25"/>
        <v>416.9</v>
      </c>
      <c r="W55" s="22">
        <f t="shared" si="48"/>
        <v>14.5915</v>
      </c>
      <c r="X55" s="22">
        <f t="shared" si="49"/>
        <v>2.0844999999999998</v>
      </c>
      <c r="Y55" s="22">
        <f t="shared" si="50"/>
        <v>82</v>
      </c>
      <c r="Z55" s="22" t="e">
        <f>+IF(Datos!#REF!=Listas!$AB$2,Listas!$AC$2,Listas!$AC$3)</f>
        <v>#REF!</v>
      </c>
      <c r="AA55" s="22" t="e">
        <f t="shared" si="27"/>
        <v>#REF!</v>
      </c>
      <c r="AB55" s="22" t="e">
        <f t="shared" si="51"/>
        <v>#REF!</v>
      </c>
      <c r="AC55" s="23" t="e">
        <f t="shared" si="28"/>
        <v>#REF!</v>
      </c>
      <c r="AD55" s="21">
        <f t="shared" si="38"/>
        <v>34.741666666666667</v>
      </c>
      <c r="AE55" s="22">
        <f t="shared" si="38"/>
        <v>0</v>
      </c>
      <c r="AF55" s="22">
        <f t="shared" si="38"/>
        <v>34.741666666666667</v>
      </c>
      <c r="AG55" s="22">
        <f t="shared" si="38"/>
        <v>1.2159583333333333</v>
      </c>
      <c r="AH55" s="22">
        <f t="shared" si="38"/>
        <v>0.17370833333333333</v>
      </c>
      <c r="AI55" s="22">
        <f t="shared" si="38"/>
        <v>6.833333333333333</v>
      </c>
      <c r="AJ55" s="22" t="e">
        <f t="shared" si="29"/>
        <v>#REF!</v>
      </c>
      <c r="AK55" s="22" t="e">
        <f t="shared" si="29"/>
        <v>#REF!</v>
      </c>
      <c r="AL55" s="23" t="e">
        <f t="shared" si="29"/>
        <v>#REF!</v>
      </c>
      <c r="AM55" s="21">
        <f t="shared" si="39"/>
        <v>69.483333333333334</v>
      </c>
      <c r="AN55" s="22">
        <f t="shared" si="39"/>
        <v>0</v>
      </c>
      <c r="AO55" s="22">
        <f t="shared" si="39"/>
        <v>69.483333333333334</v>
      </c>
      <c r="AP55" s="22">
        <f t="shared" si="39"/>
        <v>2.4319166666666665</v>
      </c>
      <c r="AQ55" s="22">
        <f t="shared" si="39"/>
        <v>0.34741666666666665</v>
      </c>
      <c r="AR55" s="22">
        <f t="shared" si="39"/>
        <v>13.666666666666666</v>
      </c>
      <c r="AS55" s="22" t="e">
        <f t="shared" si="30"/>
        <v>#REF!</v>
      </c>
      <c r="AT55" s="22" t="e">
        <f t="shared" si="30"/>
        <v>#REF!</v>
      </c>
      <c r="AU55" s="23" t="e">
        <f t="shared" si="30"/>
        <v>#REF!</v>
      </c>
      <c r="AV55" s="21">
        <f t="shared" si="40"/>
        <v>138.96666666666667</v>
      </c>
      <c r="AW55" s="22">
        <f t="shared" si="40"/>
        <v>0</v>
      </c>
      <c r="AX55" s="22">
        <f t="shared" si="40"/>
        <v>138.96666666666667</v>
      </c>
      <c r="AY55" s="22">
        <f t="shared" si="40"/>
        <v>4.863833333333333</v>
      </c>
      <c r="AZ55" s="22">
        <f t="shared" si="40"/>
        <v>0.6948333333333333</v>
      </c>
      <c r="BA55" s="16">
        <f t="shared" si="40"/>
        <v>27.333333333333332</v>
      </c>
      <c r="BB55" s="16" t="e">
        <f t="shared" si="31"/>
        <v>#REF!</v>
      </c>
      <c r="BC55" s="16" t="e">
        <f t="shared" si="31"/>
        <v>#REF!</v>
      </c>
      <c r="BD55" s="100" t="e">
        <f t="shared" si="31"/>
        <v>#REF!</v>
      </c>
      <c r="BE55" s="21">
        <f t="shared" si="7"/>
        <v>396.05499999999995</v>
      </c>
      <c r="BF55" s="22">
        <f t="shared" si="52"/>
        <v>0</v>
      </c>
      <c r="BG55" s="22">
        <f t="shared" si="33"/>
        <v>396.05499999999995</v>
      </c>
      <c r="BH55" s="22">
        <f t="shared" si="53"/>
        <v>13.861924999999999</v>
      </c>
      <c r="BI55" s="22">
        <f t="shared" si="54"/>
        <v>1.9802749999999998</v>
      </c>
      <c r="BJ55" s="22">
        <f t="shared" si="55"/>
        <v>77.900000000000006</v>
      </c>
      <c r="BK55" s="22" t="e">
        <f>+IF(Datos!#REF!=Listas!$AB$2,Listas!$AC$2,Listas!$AC$3)</f>
        <v>#REF!</v>
      </c>
      <c r="BL55" s="22" t="e">
        <f t="shared" si="36"/>
        <v>#REF!</v>
      </c>
      <c r="BM55" s="22" t="e">
        <f t="shared" si="56"/>
        <v>#REF!</v>
      </c>
      <c r="BN55" s="23" t="e">
        <f t="shared" si="37"/>
        <v>#REF!</v>
      </c>
    </row>
    <row r="56" spans="2:66" x14ac:dyDescent="0.25">
      <c r="B56" s="16">
        <f xml:space="preserve"> IF(C55&lt;&gt;"", IF( (C55+1)&gt;EDADMAX, "",Calculos!B55+1 ),"")</f>
        <v>39</v>
      </c>
      <c r="C56" s="16">
        <f t="shared" si="57"/>
        <v>70</v>
      </c>
      <c r="D56" s="16">
        <f t="shared" si="58"/>
        <v>51</v>
      </c>
      <c r="E56" s="18">
        <f t="shared" si="41"/>
        <v>20</v>
      </c>
      <c r="F56" s="16">
        <f>IF($B56="","",IF($C$6=1,VLOOKUP(IF(D56&gt;MAX(Tablas!$A$4:$A$62),MAX(Tablas!$A$4:$A$62),D56),datosMasculino,$C$12+$C$6+VLOOKUP(E56,columnaTermino,2,FALSE),FALSE),VLOOKUP(IF(D56&gt;MAX(Tablas!$B$4:$B$62),MAX(Tablas!$B$4:$B$62),D56),datosFemenino,$C$12+$C$6+VLOOKUP(E56,columnaTermino,2,FALSE),FALSE)))</f>
        <v>3.79</v>
      </c>
      <c r="G56" s="19">
        <f>IF($B56="","",IF(OR(E56=20,E56=30),IF($C$6=1,VLOOKUP(IF(D56&gt;MAX(Tablas!$A$4:$A$62),MAX(Tablas!$A$4:$A$62),D56),datosMasculino,$C$12+$C$6+$C$10+VLOOKUP(E56,columnaTermino,2,FALSE),FALSE),VLOOKUP(IF(D56&gt;MAX(Tablas!$B$4:$B$62),MAX(Tablas!$B$4:$B$62),D56),datosFemenino,$C$12+$C$6+$C$10+VLOOKUP(E56,columnaTermino,2,FALSE),FALSE)),F56))</f>
        <v>3.79</v>
      </c>
      <c r="H56" s="16">
        <f t="shared" si="12"/>
        <v>0</v>
      </c>
      <c r="I56" s="20">
        <f t="shared" si="13"/>
        <v>3.79</v>
      </c>
      <c r="J56" s="21">
        <f t="shared" si="14"/>
        <v>379</v>
      </c>
      <c r="K56" s="22">
        <f t="shared" si="15"/>
        <v>0</v>
      </c>
      <c r="L56" s="22">
        <f t="shared" si="16"/>
        <v>379</v>
      </c>
      <c r="M56" s="22">
        <f t="shared" si="42"/>
        <v>13.265000000000001</v>
      </c>
      <c r="N56" s="22">
        <f t="shared" si="43"/>
        <v>1.895</v>
      </c>
      <c r="O56" s="22">
        <f t="shared" si="44"/>
        <v>75</v>
      </c>
      <c r="P56" s="22" t="e">
        <f>+IF(Datos!#REF!=Listas!$AB$2,Listas!$AC$2,Listas!$AC$3)</f>
        <v>#REF!</v>
      </c>
      <c r="Q56" s="22" t="e">
        <f t="shared" si="20"/>
        <v>#REF!</v>
      </c>
      <c r="R56" s="22" t="e">
        <f t="shared" si="45"/>
        <v>#REF!</v>
      </c>
      <c r="S56" s="23" t="e">
        <f t="shared" si="22"/>
        <v>#REF!</v>
      </c>
      <c r="T56" s="21">
        <f t="shared" si="46"/>
        <v>416.9</v>
      </c>
      <c r="U56" s="22">
        <f t="shared" si="47"/>
        <v>0</v>
      </c>
      <c r="V56" s="22">
        <f t="shared" si="25"/>
        <v>416.9</v>
      </c>
      <c r="W56" s="22">
        <f t="shared" si="48"/>
        <v>14.5915</v>
      </c>
      <c r="X56" s="22">
        <f t="shared" si="49"/>
        <v>2.0844999999999998</v>
      </c>
      <c r="Y56" s="22">
        <f t="shared" si="50"/>
        <v>82</v>
      </c>
      <c r="Z56" s="22" t="e">
        <f>+IF(Datos!#REF!=Listas!$AB$2,Listas!$AC$2,Listas!$AC$3)</f>
        <v>#REF!</v>
      </c>
      <c r="AA56" s="22" t="e">
        <f t="shared" si="27"/>
        <v>#REF!</v>
      </c>
      <c r="AB56" s="22" t="e">
        <f t="shared" si="51"/>
        <v>#REF!</v>
      </c>
      <c r="AC56" s="23" t="e">
        <f t="shared" si="28"/>
        <v>#REF!</v>
      </c>
      <c r="AD56" s="21">
        <f t="shared" si="38"/>
        <v>34.741666666666667</v>
      </c>
      <c r="AE56" s="22">
        <f t="shared" si="38"/>
        <v>0</v>
      </c>
      <c r="AF56" s="22">
        <f t="shared" si="38"/>
        <v>34.741666666666667</v>
      </c>
      <c r="AG56" s="22">
        <f t="shared" si="38"/>
        <v>1.2159583333333333</v>
      </c>
      <c r="AH56" s="22">
        <f t="shared" si="38"/>
        <v>0.17370833333333333</v>
      </c>
      <c r="AI56" s="22">
        <f t="shared" si="38"/>
        <v>6.833333333333333</v>
      </c>
      <c r="AJ56" s="22" t="e">
        <f t="shared" si="29"/>
        <v>#REF!</v>
      </c>
      <c r="AK56" s="22" t="e">
        <f t="shared" si="29"/>
        <v>#REF!</v>
      </c>
      <c r="AL56" s="23" t="e">
        <f t="shared" si="29"/>
        <v>#REF!</v>
      </c>
      <c r="AM56" s="21">
        <f t="shared" si="39"/>
        <v>69.483333333333334</v>
      </c>
      <c r="AN56" s="22">
        <f t="shared" si="39"/>
        <v>0</v>
      </c>
      <c r="AO56" s="22">
        <f t="shared" si="39"/>
        <v>69.483333333333334</v>
      </c>
      <c r="AP56" s="22">
        <f t="shared" si="39"/>
        <v>2.4319166666666665</v>
      </c>
      <c r="AQ56" s="22">
        <f t="shared" si="39"/>
        <v>0.34741666666666665</v>
      </c>
      <c r="AR56" s="22">
        <f t="shared" si="39"/>
        <v>13.666666666666666</v>
      </c>
      <c r="AS56" s="22" t="e">
        <f t="shared" si="30"/>
        <v>#REF!</v>
      </c>
      <c r="AT56" s="22" t="e">
        <f t="shared" si="30"/>
        <v>#REF!</v>
      </c>
      <c r="AU56" s="23" t="e">
        <f t="shared" si="30"/>
        <v>#REF!</v>
      </c>
      <c r="AV56" s="21">
        <f t="shared" si="40"/>
        <v>138.96666666666667</v>
      </c>
      <c r="AW56" s="22">
        <f t="shared" si="40"/>
        <v>0</v>
      </c>
      <c r="AX56" s="22">
        <f t="shared" si="40"/>
        <v>138.96666666666667</v>
      </c>
      <c r="AY56" s="22">
        <f t="shared" si="40"/>
        <v>4.863833333333333</v>
      </c>
      <c r="AZ56" s="22">
        <f t="shared" si="40"/>
        <v>0.6948333333333333</v>
      </c>
      <c r="BA56" s="16">
        <f t="shared" si="40"/>
        <v>27.333333333333332</v>
      </c>
      <c r="BB56" s="16" t="e">
        <f t="shared" si="31"/>
        <v>#REF!</v>
      </c>
      <c r="BC56" s="16" t="e">
        <f t="shared" si="31"/>
        <v>#REF!</v>
      </c>
      <c r="BD56" s="100" t="e">
        <f t="shared" si="31"/>
        <v>#REF!</v>
      </c>
      <c r="BE56" s="21">
        <f t="shared" si="7"/>
        <v>396.05499999999995</v>
      </c>
      <c r="BF56" s="22">
        <f t="shared" si="52"/>
        <v>0</v>
      </c>
      <c r="BG56" s="22">
        <f t="shared" si="33"/>
        <v>396.05499999999995</v>
      </c>
      <c r="BH56" s="22">
        <f t="shared" si="53"/>
        <v>13.861924999999999</v>
      </c>
      <c r="BI56" s="22">
        <f t="shared" si="54"/>
        <v>1.9802749999999998</v>
      </c>
      <c r="BJ56" s="22">
        <f t="shared" si="55"/>
        <v>77.900000000000006</v>
      </c>
      <c r="BK56" s="22" t="e">
        <f>+IF(Datos!#REF!=Listas!$AB$2,Listas!$AC$2,Listas!$AC$3)</f>
        <v>#REF!</v>
      </c>
      <c r="BL56" s="22" t="e">
        <f t="shared" si="36"/>
        <v>#REF!</v>
      </c>
      <c r="BM56" s="22" t="e">
        <f t="shared" si="56"/>
        <v>#REF!</v>
      </c>
      <c r="BN56" s="23" t="e">
        <f t="shared" si="37"/>
        <v>#REF!</v>
      </c>
    </row>
    <row r="57" spans="2:66" x14ac:dyDescent="0.25">
      <c r="B57" s="16">
        <f xml:space="preserve"> IF(C56&lt;&gt;"", IF( (C56+1)&gt;EDADMAX, "",Calculos!B56+1 ),"")</f>
        <v>40</v>
      </c>
      <c r="C57" s="16">
        <f t="shared" si="57"/>
        <v>71</v>
      </c>
      <c r="D57" s="16">
        <f t="shared" si="58"/>
        <v>51</v>
      </c>
      <c r="E57" s="18">
        <f t="shared" si="41"/>
        <v>20</v>
      </c>
      <c r="F57" s="16">
        <f>IF($B57="","",IF($C$6=1,VLOOKUP(IF(D57&gt;MAX(Tablas!$A$4:$A$62),MAX(Tablas!$A$4:$A$62),D57),datosMasculino,$C$12+$C$6+VLOOKUP(E57,columnaTermino,2,FALSE),FALSE),VLOOKUP(IF(D57&gt;MAX(Tablas!$B$4:$B$62),MAX(Tablas!$B$4:$B$62),D57),datosFemenino,$C$12+$C$6+VLOOKUP(E57,columnaTermino,2,FALSE),FALSE)))</f>
        <v>3.79</v>
      </c>
      <c r="G57" s="19">
        <f>IF($B57="","",IF(OR(E57=20,E57=30),IF($C$6=1,VLOOKUP(IF(D57&gt;MAX(Tablas!$A$4:$A$62),MAX(Tablas!$A$4:$A$62),D57),datosMasculino,$C$12+$C$6+$C$10+VLOOKUP(E57,columnaTermino,2,FALSE),FALSE),VLOOKUP(IF(D57&gt;MAX(Tablas!$B$4:$B$62),MAX(Tablas!$B$4:$B$62),D57),datosFemenino,$C$12+$C$6+$C$10+VLOOKUP(E57,columnaTermino,2,FALSE),FALSE)),F57))</f>
        <v>3.79</v>
      </c>
      <c r="H57" s="16">
        <f t="shared" si="12"/>
        <v>0</v>
      </c>
      <c r="I57" s="20">
        <f t="shared" si="13"/>
        <v>3.79</v>
      </c>
      <c r="J57" s="21">
        <f t="shared" si="14"/>
        <v>379</v>
      </c>
      <c r="K57" s="22">
        <f t="shared" si="15"/>
        <v>0</v>
      </c>
      <c r="L57" s="22">
        <f t="shared" si="16"/>
        <v>379</v>
      </c>
      <c r="M57" s="22">
        <f t="shared" si="42"/>
        <v>13.265000000000001</v>
      </c>
      <c r="N57" s="22">
        <f t="shared" si="43"/>
        <v>1.895</v>
      </c>
      <c r="O57" s="22">
        <f t="shared" si="44"/>
        <v>75</v>
      </c>
      <c r="P57" s="22" t="e">
        <f>+IF(Datos!#REF!=Listas!$AB$2,Listas!$AC$2,Listas!$AC$3)</f>
        <v>#REF!</v>
      </c>
      <c r="Q57" s="22" t="e">
        <f t="shared" si="20"/>
        <v>#REF!</v>
      </c>
      <c r="R57" s="22" t="e">
        <f t="shared" si="45"/>
        <v>#REF!</v>
      </c>
      <c r="S57" s="23" t="e">
        <f t="shared" si="22"/>
        <v>#REF!</v>
      </c>
      <c r="T57" s="21">
        <f t="shared" si="46"/>
        <v>416.9</v>
      </c>
      <c r="U57" s="22">
        <f t="shared" si="47"/>
        <v>0</v>
      </c>
      <c r="V57" s="22">
        <f t="shared" si="25"/>
        <v>416.9</v>
      </c>
      <c r="W57" s="22">
        <f t="shared" si="48"/>
        <v>14.5915</v>
      </c>
      <c r="X57" s="22">
        <f t="shared" si="49"/>
        <v>2.0844999999999998</v>
      </c>
      <c r="Y57" s="22">
        <f t="shared" si="50"/>
        <v>82</v>
      </c>
      <c r="Z57" s="22" t="e">
        <f>+IF(Datos!#REF!=Listas!$AB$2,Listas!$AC$2,Listas!$AC$3)</f>
        <v>#REF!</v>
      </c>
      <c r="AA57" s="22" t="e">
        <f t="shared" si="27"/>
        <v>#REF!</v>
      </c>
      <c r="AB57" s="22" t="e">
        <f t="shared" si="51"/>
        <v>#REF!</v>
      </c>
      <c r="AC57" s="23" t="e">
        <f t="shared" si="28"/>
        <v>#REF!</v>
      </c>
      <c r="AD57" s="21">
        <f t="shared" si="38"/>
        <v>34.741666666666667</v>
      </c>
      <c r="AE57" s="22">
        <f t="shared" si="38"/>
        <v>0</v>
      </c>
      <c r="AF57" s="22">
        <f t="shared" si="38"/>
        <v>34.741666666666667</v>
      </c>
      <c r="AG57" s="22">
        <f t="shared" si="38"/>
        <v>1.2159583333333333</v>
      </c>
      <c r="AH57" s="22">
        <f t="shared" si="38"/>
        <v>0.17370833333333333</v>
      </c>
      <c r="AI57" s="22">
        <f t="shared" si="38"/>
        <v>6.833333333333333</v>
      </c>
      <c r="AJ57" s="22" t="e">
        <f t="shared" si="29"/>
        <v>#REF!</v>
      </c>
      <c r="AK57" s="22" t="e">
        <f t="shared" si="29"/>
        <v>#REF!</v>
      </c>
      <c r="AL57" s="23" t="e">
        <f t="shared" si="29"/>
        <v>#REF!</v>
      </c>
      <c r="AM57" s="21">
        <f t="shared" si="39"/>
        <v>69.483333333333334</v>
      </c>
      <c r="AN57" s="22">
        <f t="shared" si="39"/>
        <v>0</v>
      </c>
      <c r="AO57" s="22">
        <f t="shared" si="39"/>
        <v>69.483333333333334</v>
      </c>
      <c r="AP57" s="22">
        <f t="shared" si="39"/>
        <v>2.4319166666666665</v>
      </c>
      <c r="AQ57" s="22">
        <f t="shared" si="39"/>
        <v>0.34741666666666665</v>
      </c>
      <c r="AR57" s="22">
        <f t="shared" si="39"/>
        <v>13.666666666666666</v>
      </c>
      <c r="AS57" s="22" t="e">
        <f t="shared" si="30"/>
        <v>#REF!</v>
      </c>
      <c r="AT57" s="22" t="e">
        <f t="shared" si="30"/>
        <v>#REF!</v>
      </c>
      <c r="AU57" s="23" t="e">
        <f t="shared" si="30"/>
        <v>#REF!</v>
      </c>
      <c r="AV57" s="21">
        <f t="shared" si="40"/>
        <v>138.96666666666667</v>
      </c>
      <c r="AW57" s="22">
        <f t="shared" si="40"/>
        <v>0</v>
      </c>
      <c r="AX57" s="22">
        <f t="shared" si="40"/>
        <v>138.96666666666667</v>
      </c>
      <c r="AY57" s="22">
        <f t="shared" si="40"/>
        <v>4.863833333333333</v>
      </c>
      <c r="AZ57" s="22">
        <f t="shared" si="40"/>
        <v>0.6948333333333333</v>
      </c>
      <c r="BA57" s="16">
        <f t="shared" si="40"/>
        <v>27.333333333333332</v>
      </c>
      <c r="BB57" s="16" t="e">
        <f t="shared" si="31"/>
        <v>#REF!</v>
      </c>
      <c r="BC57" s="16" t="e">
        <f t="shared" si="31"/>
        <v>#REF!</v>
      </c>
      <c r="BD57" s="100" t="e">
        <f t="shared" si="31"/>
        <v>#REF!</v>
      </c>
      <c r="BE57" s="21">
        <f t="shared" si="7"/>
        <v>396.05499999999995</v>
      </c>
      <c r="BF57" s="22">
        <f t="shared" si="52"/>
        <v>0</v>
      </c>
      <c r="BG57" s="22">
        <f t="shared" si="33"/>
        <v>396.05499999999995</v>
      </c>
      <c r="BH57" s="22">
        <f t="shared" si="53"/>
        <v>13.861924999999999</v>
      </c>
      <c r="BI57" s="22">
        <f t="shared" si="54"/>
        <v>1.9802749999999998</v>
      </c>
      <c r="BJ57" s="22">
        <f t="shared" si="55"/>
        <v>77.900000000000006</v>
      </c>
      <c r="BK57" s="22" t="e">
        <f>+IF(Datos!#REF!=Listas!$AB$2,Listas!$AC$2,Listas!$AC$3)</f>
        <v>#REF!</v>
      </c>
      <c r="BL57" s="22" t="e">
        <f t="shared" si="36"/>
        <v>#REF!</v>
      </c>
      <c r="BM57" s="22" t="e">
        <f t="shared" si="56"/>
        <v>#REF!</v>
      </c>
      <c r="BN57" s="23" t="e">
        <f t="shared" si="37"/>
        <v>#REF!</v>
      </c>
    </row>
    <row r="58" spans="2:66" x14ac:dyDescent="0.25">
      <c r="B58" s="16">
        <f xml:space="preserve"> IF(C57&lt;&gt;"", IF( (C57+1)&gt;EDADMAX, "",Calculos!B57+1 ),"")</f>
        <v>41</v>
      </c>
      <c r="C58" s="16">
        <f t="shared" si="57"/>
        <v>72</v>
      </c>
      <c r="D58" s="16">
        <f t="shared" si="58"/>
        <v>71</v>
      </c>
      <c r="E58" s="18">
        <f t="shared" si="41"/>
        <v>20</v>
      </c>
      <c r="F58" s="16">
        <f>IF($B58="","",IF($C$6=1,VLOOKUP(IF(D58&gt;MAX(Tablas!$A$4:$A$62),MAX(Tablas!$A$4:$A$62),D58),datosMasculino,$C$12+$C$6+VLOOKUP(E58,columnaTermino,2,FALSE),FALSE),VLOOKUP(IF(D58&gt;MAX(Tablas!$B$4:$B$62),MAX(Tablas!$B$4:$B$62),D58),datosFemenino,$C$12+$C$6+VLOOKUP(E58,columnaTermino,2,FALSE),FALSE)))</f>
        <v>34.06</v>
      </c>
      <c r="G58" s="19">
        <f>IF($B58="","",IF(OR(E58=20,E58=30),IF($C$6=1,VLOOKUP(IF(D58&gt;MAX(Tablas!$A$4:$A$62),MAX(Tablas!$A$4:$A$62),D58),datosMasculino,$C$12+$C$6+$C$10+VLOOKUP(E58,columnaTermino,2,FALSE),FALSE),VLOOKUP(IF(D58&gt;MAX(Tablas!$B$4:$B$62),MAX(Tablas!$B$4:$B$62),D58),datosFemenino,$C$12+$C$6+$C$10+VLOOKUP(E58,columnaTermino,2,FALSE),FALSE)),F58))</f>
        <v>34.06</v>
      </c>
      <c r="H58" s="16">
        <f t="shared" si="12"/>
        <v>0</v>
      </c>
      <c r="I58" s="20">
        <f t="shared" si="13"/>
        <v>34.06</v>
      </c>
      <c r="J58" s="21">
        <f t="shared" si="14"/>
        <v>3406</v>
      </c>
      <c r="K58" s="22">
        <f t="shared" si="15"/>
        <v>0</v>
      </c>
      <c r="L58" s="22">
        <f t="shared" si="16"/>
        <v>3406</v>
      </c>
      <c r="M58" s="22">
        <f t="shared" si="42"/>
        <v>119.21000000000001</v>
      </c>
      <c r="N58" s="22">
        <f t="shared" si="43"/>
        <v>17.03</v>
      </c>
      <c r="O58" s="22">
        <f t="shared" si="44"/>
        <v>75</v>
      </c>
      <c r="P58" s="22" t="e">
        <f>+IF(Datos!#REF!=Listas!$AB$2,Listas!$AC$2,Listas!$AC$3)</f>
        <v>#REF!</v>
      </c>
      <c r="Q58" s="22" t="e">
        <f t="shared" si="20"/>
        <v>#REF!</v>
      </c>
      <c r="R58" s="22" t="e">
        <f t="shared" si="45"/>
        <v>#REF!</v>
      </c>
      <c r="S58" s="23" t="e">
        <f t="shared" si="22"/>
        <v>#REF!</v>
      </c>
      <c r="T58" s="21">
        <f t="shared" si="46"/>
        <v>3746.6</v>
      </c>
      <c r="U58" s="22">
        <f t="shared" si="47"/>
        <v>0</v>
      </c>
      <c r="V58" s="22">
        <f t="shared" si="25"/>
        <v>3746.6</v>
      </c>
      <c r="W58" s="22">
        <f t="shared" si="48"/>
        <v>131.131</v>
      </c>
      <c r="X58" s="22">
        <f t="shared" si="49"/>
        <v>18.733000000000001</v>
      </c>
      <c r="Y58" s="22">
        <f t="shared" si="50"/>
        <v>82</v>
      </c>
      <c r="Z58" s="22" t="e">
        <f>+IF(Datos!#REF!=Listas!$AB$2,Listas!$AC$2,Listas!$AC$3)</f>
        <v>#REF!</v>
      </c>
      <c r="AA58" s="22" t="e">
        <f t="shared" si="27"/>
        <v>#REF!</v>
      </c>
      <c r="AB58" s="22" t="e">
        <f t="shared" si="51"/>
        <v>#REF!</v>
      </c>
      <c r="AC58" s="23" t="e">
        <f t="shared" si="28"/>
        <v>#REF!</v>
      </c>
      <c r="AD58" s="21">
        <f t="shared" si="38"/>
        <v>312.21666666666664</v>
      </c>
      <c r="AE58" s="22">
        <f t="shared" si="38"/>
        <v>0</v>
      </c>
      <c r="AF58" s="22">
        <f t="shared" si="38"/>
        <v>312.21666666666664</v>
      </c>
      <c r="AG58" s="22">
        <f t="shared" si="38"/>
        <v>10.927583333333333</v>
      </c>
      <c r="AH58" s="22">
        <f t="shared" si="38"/>
        <v>1.5610833333333334</v>
      </c>
      <c r="AI58" s="22">
        <f t="shared" si="38"/>
        <v>6.833333333333333</v>
      </c>
      <c r="AJ58" s="22" t="e">
        <f t="shared" si="29"/>
        <v>#REF!</v>
      </c>
      <c r="AK58" s="22" t="e">
        <f t="shared" si="29"/>
        <v>#REF!</v>
      </c>
      <c r="AL58" s="23" t="e">
        <f t="shared" si="29"/>
        <v>#REF!</v>
      </c>
      <c r="AM58" s="21">
        <f t="shared" si="39"/>
        <v>624.43333333333328</v>
      </c>
      <c r="AN58" s="22">
        <f t="shared" si="39"/>
        <v>0</v>
      </c>
      <c r="AO58" s="22">
        <f t="shared" si="39"/>
        <v>624.43333333333328</v>
      </c>
      <c r="AP58" s="22">
        <f t="shared" si="39"/>
        <v>21.855166666666666</v>
      </c>
      <c r="AQ58" s="22">
        <f t="shared" si="39"/>
        <v>3.1221666666666668</v>
      </c>
      <c r="AR58" s="22">
        <f t="shared" si="39"/>
        <v>13.666666666666666</v>
      </c>
      <c r="AS58" s="22" t="e">
        <f t="shared" si="30"/>
        <v>#REF!</v>
      </c>
      <c r="AT58" s="22" t="e">
        <f t="shared" si="30"/>
        <v>#REF!</v>
      </c>
      <c r="AU58" s="23" t="e">
        <f t="shared" si="30"/>
        <v>#REF!</v>
      </c>
      <c r="AV58" s="21">
        <f t="shared" si="40"/>
        <v>1248.8666666666666</v>
      </c>
      <c r="AW58" s="22">
        <f t="shared" si="40"/>
        <v>0</v>
      </c>
      <c r="AX58" s="22">
        <f t="shared" si="40"/>
        <v>1248.8666666666666</v>
      </c>
      <c r="AY58" s="22">
        <f t="shared" si="40"/>
        <v>43.710333333333331</v>
      </c>
      <c r="AZ58" s="22">
        <f t="shared" si="40"/>
        <v>6.2443333333333335</v>
      </c>
      <c r="BA58" s="16">
        <f t="shared" si="40"/>
        <v>27.333333333333332</v>
      </c>
      <c r="BB58" s="16" t="e">
        <f t="shared" si="31"/>
        <v>#REF!</v>
      </c>
      <c r="BC58" s="16" t="e">
        <f t="shared" si="31"/>
        <v>#REF!</v>
      </c>
      <c r="BD58" s="100" t="e">
        <f t="shared" si="31"/>
        <v>#REF!</v>
      </c>
      <c r="BE58" s="21">
        <f t="shared" si="7"/>
        <v>3559.2699999999995</v>
      </c>
      <c r="BF58" s="22">
        <f t="shared" si="52"/>
        <v>0</v>
      </c>
      <c r="BG58" s="22">
        <f t="shared" si="33"/>
        <v>3559.2699999999995</v>
      </c>
      <c r="BH58" s="22">
        <f t="shared" si="53"/>
        <v>124.57445</v>
      </c>
      <c r="BI58" s="22">
        <f t="shared" si="54"/>
        <v>17.796349999999997</v>
      </c>
      <c r="BJ58" s="22">
        <f t="shared" si="55"/>
        <v>77.900000000000006</v>
      </c>
      <c r="BK58" s="22" t="e">
        <f>+IF(Datos!#REF!=Listas!$AB$2,Listas!$AC$2,Listas!$AC$3)</f>
        <v>#REF!</v>
      </c>
      <c r="BL58" s="22" t="e">
        <f t="shared" si="36"/>
        <v>#REF!</v>
      </c>
      <c r="BM58" s="22" t="e">
        <f t="shared" si="56"/>
        <v>#REF!</v>
      </c>
      <c r="BN58" s="23" t="e">
        <f t="shared" si="37"/>
        <v>#REF!</v>
      </c>
    </row>
    <row r="59" spans="2:66" x14ac:dyDescent="0.25">
      <c r="B59" s="16">
        <f xml:space="preserve"> IF(C58&lt;&gt;"", IF( (C58+1)&gt;EDADMAX, "",Calculos!B58+1 ),"")</f>
        <v>42</v>
      </c>
      <c r="C59" s="16">
        <f t="shared" si="57"/>
        <v>73</v>
      </c>
      <c r="D59" s="16">
        <f t="shared" si="58"/>
        <v>71</v>
      </c>
      <c r="E59" s="18">
        <f t="shared" si="41"/>
        <v>20</v>
      </c>
      <c r="F59" s="16">
        <f>IF($B59="","",IF($C$6=1,VLOOKUP(IF(D59&gt;MAX(Tablas!$A$4:$A$62),MAX(Tablas!$A$4:$A$62),D59),datosMasculino,$C$12+$C$6+VLOOKUP(E59,columnaTermino,2,FALSE),FALSE),VLOOKUP(IF(D59&gt;MAX(Tablas!$B$4:$B$62),MAX(Tablas!$B$4:$B$62),D59),datosFemenino,$C$12+$C$6+VLOOKUP(E59,columnaTermino,2,FALSE),FALSE)))</f>
        <v>34.06</v>
      </c>
      <c r="G59" s="19">
        <f>IF($B59="","",IF(OR(E59=20,E59=30),IF($C$6=1,VLOOKUP(IF(D59&gt;MAX(Tablas!$A$4:$A$62),MAX(Tablas!$A$4:$A$62),D59),datosMasculino,$C$12+$C$6+$C$10+VLOOKUP(E59,columnaTermino,2,FALSE),FALSE),VLOOKUP(IF(D59&gt;MAX(Tablas!$B$4:$B$62),MAX(Tablas!$B$4:$B$62),D59),datosFemenino,$C$12+$C$6+$C$10+VLOOKUP(E59,columnaTermino,2,FALSE),FALSE)),F59))</f>
        <v>34.06</v>
      </c>
      <c r="H59" s="16">
        <f t="shared" si="12"/>
        <v>0</v>
      </c>
      <c r="I59" s="20">
        <f t="shared" si="13"/>
        <v>34.06</v>
      </c>
      <c r="J59" s="21">
        <f t="shared" si="14"/>
        <v>3406</v>
      </c>
      <c r="K59" s="22">
        <f t="shared" si="15"/>
        <v>0</v>
      </c>
      <c r="L59" s="22">
        <f t="shared" si="16"/>
        <v>3406</v>
      </c>
      <c r="M59" s="22">
        <f t="shared" si="42"/>
        <v>119.21000000000001</v>
      </c>
      <c r="N59" s="22">
        <f t="shared" si="43"/>
        <v>17.03</v>
      </c>
      <c r="O59" s="22">
        <f t="shared" si="44"/>
        <v>75</v>
      </c>
      <c r="P59" s="22" t="e">
        <f>+IF(Datos!#REF!=Listas!$AB$2,Listas!$AC$2,Listas!$AC$3)</f>
        <v>#REF!</v>
      </c>
      <c r="Q59" s="22" t="e">
        <f t="shared" si="20"/>
        <v>#REF!</v>
      </c>
      <c r="R59" s="22" t="e">
        <f t="shared" si="45"/>
        <v>#REF!</v>
      </c>
      <c r="S59" s="23" t="e">
        <f t="shared" si="22"/>
        <v>#REF!</v>
      </c>
      <c r="T59" s="21">
        <f t="shared" si="46"/>
        <v>3746.6</v>
      </c>
      <c r="U59" s="22">
        <f t="shared" si="47"/>
        <v>0</v>
      </c>
      <c r="V59" s="22">
        <f t="shared" si="25"/>
        <v>3746.6</v>
      </c>
      <c r="W59" s="22">
        <f t="shared" si="48"/>
        <v>131.131</v>
      </c>
      <c r="X59" s="22">
        <f t="shared" si="49"/>
        <v>18.733000000000001</v>
      </c>
      <c r="Y59" s="22">
        <f t="shared" si="50"/>
        <v>82</v>
      </c>
      <c r="Z59" s="22" t="e">
        <f>+IF(Datos!#REF!=Listas!$AB$2,Listas!$AC$2,Listas!$AC$3)</f>
        <v>#REF!</v>
      </c>
      <c r="AA59" s="22" t="e">
        <f t="shared" si="27"/>
        <v>#REF!</v>
      </c>
      <c r="AB59" s="22" t="e">
        <f t="shared" si="51"/>
        <v>#REF!</v>
      </c>
      <c r="AC59" s="23" t="e">
        <f t="shared" si="28"/>
        <v>#REF!</v>
      </c>
      <c r="AD59" s="21">
        <f t="shared" si="38"/>
        <v>312.21666666666664</v>
      </c>
      <c r="AE59" s="22">
        <f t="shared" si="38"/>
        <v>0</v>
      </c>
      <c r="AF59" s="22">
        <f t="shared" si="38"/>
        <v>312.21666666666664</v>
      </c>
      <c r="AG59" s="22">
        <f t="shared" si="38"/>
        <v>10.927583333333333</v>
      </c>
      <c r="AH59" s="22">
        <f t="shared" si="38"/>
        <v>1.5610833333333334</v>
      </c>
      <c r="AI59" s="22">
        <f t="shared" si="38"/>
        <v>6.833333333333333</v>
      </c>
      <c r="AJ59" s="22" t="e">
        <f t="shared" si="29"/>
        <v>#REF!</v>
      </c>
      <c r="AK59" s="22" t="e">
        <f t="shared" si="29"/>
        <v>#REF!</v>
      </c>
      <c r="AL59" s="23" t="e">
        <f t="shared" si="29"/>
        <v>#REF!</v>
      </c>
      <c r="AM59" s="21">
        <f t="shared" si="39"/>
        <v>624.43333333333328</v>
      </c>
      <c r="AN59" s="22">
        <f t="shared" si="39"/>
        <v>0</v>
      </c>
      <c r="AO59" s="22">
        <f t="shared" si="39"/>
        <v>624.43333333333328</v>
      </c>
      <c r="AP59" s="22">
        <f t="shared" si="39"/>
        <v>21.855166666666666</v>
      </c>
      <c r="AQ59" s="22">
        <f t="shared" si="39"/>
        <v>3.1221666666666668</v>
      </c>
      <c r="AR59" s="22">
        <f t="shared" si="39"/>
        <v>13.666666666666666</v>
      </c>
      <c r="AS59" s="22" t="e">
        <f t="shared" si="30"/>
        <v>#REF!</v>
      </c>
      <c r="AT59" s="22" t="e">
        <f t="shared" si="30"/>
        <v>#REF!</v>
      </c>
      <c r="AU59" s="23" t="e">
        <f t="shared" si="30"/>
        <v>#REF!</v>
      </c>
      <c r="AV59" s="21">
        <f t="shared" si="40"/>
        <v>1248.8666666666666</v>
      </c>
      <c r="AW59" s="22">
        <f t="shared" si="40"/>
        <v>0</v>
      </c>
      <c r="AX59" s="22">
        <f t="shared" si="40"/>
        <v>1248.8666666666666</v>
      </c>
      <c r="AY59" s="22">
        <f t="shared" si="40"/>
        <v>43.710333333333331</v>
      </c>
      <c r="AZ59" s="22">
        <f t="shared" si="40"/>
        <v>6.2443333333333335</v>
      </c>
      <c r="BA59" s="16">
        <f t="shared" si="40"/>
        <v>27.333333333333332</v>
      </c>
      <c r="BB59" s="16" t="e">
        <f t="shared" si="31"/>
        <v>#REF!</v>
      </c>
      <c r="BC59" s="16" t="e">
        <f t="shared" si="31"/>
        <v>#REF!</v>
      </c>
      <c r="BD59" s="100" t="e">
        <f t="shared" si="31"/>
        <v>#REF!</v>
      </c>
      <c r="BE59" s="21">
        <f t="shared" si="7"/>
        <v>3559.2699999999995</v>
      </c>
      <c r="BF59" s="22">
        <f t="shared" si="52"/>
        <v>0</v>
      </c>
      <c r="BG59" s="22">
        <f t="shared" si="33"/>
        <v>3559.2699999999995</v>
      </c>
      <c r="BH59" s="22">
        <f t="shared" si="53"/>
        <v>124.57445</v>
      </c>
      <c r="BI59" s="22">
        <f t="shared" si="54"/>
        <v>17.796349999999997</v>
      </c>
      <c r="BJ59" s="22">
        <f t="shared" si="55"/>
        <v>77.900000000000006</v>
      </c>
      <c r="BK59" s="22" t="e">
        <f>+IF(Datos!#REF!=Listas!$AB$2,Listas!$AC$2,Listas!$AC$3)</f>
        <v>#REF!</v>
      </c>
      <c r="BL59" s="22" t="e">
        <f t="shared" si="36"/>
        <v>#REF!</v>
      </c>
      <c r="BM59" s="22" t="e">
        <f t="shared" si="56"/>
        <v>#REF!</v>
      </c>
      <c r="BN59" s="23" t="e">
        <f t="shared" si="37"/>
        <v>#REF!</v>
      </c>
    </row>
    <row r="60" spans="2:66" x14ac:dyDescent="0.25">
      <c r="B60" s="16">
        <f xml:space="preserve"> IF(C59&lt;&gt;"", IF( (C59+1)&gt;EDADMAX, "",Calculos!B59+1 ),"")</f>
        <v>43</v>
      </c>
      <c r="C60" s="16">
        <f t="shared" si="57"/>
        <v>74</v>
      </c>
      <c r="D60" s="16">
        <f t="shared" si="58"/>
        <v>71</v>
      </c>
      <c r="E60" s="18">
        <f t="shared" si="41"/>
        <v>20</v>
      </c>
      <c r="F60" s="16">
        <f>IF($B60="","",IF($C$6=1,VLOOKUP(IF(D60&gt;MAX(Tablas!$A$4:$A$62),MAX(Tablas!$A$4:$A$62),D60),datosMasculino,$C$12+$C$6+VLOOKUP(E60,columnaTermino,2,FALSE),FALSE),VLOOKUP(IF(D60&gt;MAX(Tablas!$B$4:$B$62),MAX(Tablas!$B$4:$B$62),D60),datosFemenino,$C$12+$C$6+VLOOKUP(E60,columnaTermino,2,FALSE),FALSE)))</f>
        <v>34.06</v>
      </c>
      <c r="G60" s="19">
        <f>IF($B60="","",IF(OR(E60=20,E60=30),IF($C$6=1,VLOOKUP(IF(D60&gt;MAX(Tablas!$A$4:$A$62),MAX(Tablas!$A$4:$A$62),D60),datosMasculino,$C$12+$C$6+$C$10+VLOOKUP(E60,columnaTermino,2,FALSE),FALSE),VLOOKUP(IF(D60&gt;MAX(Tablas!$B$4:$B$62),MAX(Tablas!$B$4:$B$62),D60),datosFemenino,$C$12+$C$6+$C$10+VLOOKUP(E60,columnaTermino,2,FALSE),FALSE)),F60))</f>
        <v>34.06</v>
      </c>
      <c r="H60" s="16">
        <f t="shared" si="12"/>
        <v>0</v>
      </c>
      <c r="I60" s="20">
        <f t="shared" si="13"/>
        <v>34.06</v>
      </c>
      <c r="J60" s="21">
        <f t="shared" si="14"/>
        <v>3406</v>
      </c>
      <c r="K60" s="22">
        <f t="shared" si="15"/>
        <v>0</v>
      </c>
      <c r="L60" s="22">
        <f t="shared" si="16"/>
        <v>3406</v>
      </c>
      <c r="M60" s="22">
        <f t="shared" si="42"/>
        <v>119.21000000000001</v>
      </c>
      <c r="N60" s="22">
        <f t="shared" si="43"/>
        <v>17.03</v>
      </c>
      <c r="O60" s="22">
        <f t="shared" si="44"/>
        <v>75</v>
      </c>
      <c r="P60" s="22" t="e">
        <f>+IF(Datos!#REF!=Listas!$AB$2,Listas!$AC$2,Listas!$AC$3)</f>
        <v>#REF!</v>
      </c>
      <c r="Q60" s="22" t="e">
        <f t="shared" si="20"/>
        <v>#REF!</v>
      </c>
      <c r="R60" s="22" t="e">
        <f t="shared" si="45"/>
        <v>#REF!</v>
      </c>
      <c r="S60" s="23" t="e">
        <f t="shared" si="22"/>
        <v>#REF!</v>
      </c>
      <c r="T60" s="21">
        <f t="shared" si="46"/>
        <v>3746.6</v>
      </c>
      <c r="U60" s="22">
        <f t="shared" si="47"/>
        <v>0</v>
      </c>
      <c r="V60" s="22">
        <f t="shared" si="25"/>
        <v>3746.6</v>
      </c>
      <c r="W60" s="22">
        <f t="shared" si="48"/>
        <v>131.131</v>
      </c>
      <c r="X60" s="22">
        <f t="shared" si="49"/>
        <v>18.733000000000001</v>
      </c>
      <c r="Y60" s="22">
        <f t="shared" si="50"/>
        <v>82</v>
      </c>
      <c r="Z60" s="22" t="e">
        <f>+IF(Datos!#REF!=Listas!$AB$2,Listas!$AC$2,Listas!$AC$3)</f>
        <v>#REF!</v>
      </c>
      <c r="AA60" s="22" t="e">
        <f t="shared" si="27"/>
        <v>#REF!</v>
      </c>
      <c r="AB60" s="22" t="e">
        <f t="shared" si="51"/>
        <v>#REF!</v>
      </c>
      <c r="AC60" s="23" t="e">
        <f t="shared" si="28"/>
        <v>#REF!</v>
      </c>
      <c r="AD60" s="21">
        <f t="shared" si="38"/>
        <v>312.21666666666664</v>
      </c>
      <c r="AE60" s="22">
        <f t="shared" si="38"/>
        <v>0</v>
      </c>
      <c r="AF60" s="22">
        <f t="shared" si="38"/>
        <v>312.21666666666664</v>
      </c>
      <c r="AG60" s="22">
        <f t="shared" si="38"/>
        <v>10.927583333333333</v>
      </c>
      <c r="AH60" s="22">
        <f t="shared" si="38"/>
        <v>1.5610833333333334</v>
      </c>
      <c r="AI60" s="22">
        <f t="shared" si="38"/>
        <v>6.833333333333333</v>
      </c>
      <c r="AJ60" s="22" t="e">
        <f t="shared" si="29"/>
        <v>#REF!</v>
      </c>
      <c r="AK60" s="22" t="e">
        <f t="shared" si="29"/>
        <v>#REF!</v>
      </c>
      <c r="AL60" s="23" t="e">
        <f t="shared" si="29"/>
        <v>#REF!</v>
      </c>
      <c r="AM60" s="21">
        <f t="shared" si="39"/>
        <v>624.43333333333328</v>
      </c>
      <c r="AN60" s="22">
        <f t="shared" si="39"/>
        <v>0</v>
      </c>
      <c r="AO60" s="22">
        <f t="shared" si="39"/>
        <v>624.43333333333328</v>
      </c>
      <c r="AP60" s="22">
        <f t="shared" si="39"/>
        <v>21.855166666666666</v>
      </c>
      <c r="AQ60" s="22">
        <f t="shared" si="39"/>
        <v>3.1221666666666668</v>
      </c>
      <c r="AR60" s="22">
        <f t="shared" si="39"/>
        <v>13.666666666666666</v>
      </c>
      <c r="AS60" s="22" t="e">
        <f t="shared" si="30"/>
        <v>#REF!</v>
      </c>
      <c r="AT60" s="22" t="e">
        <f t="shared" si="30"/>
        <v>#REF!</v>
      </c>
      <c r="AU60" s="23" t="e">
        <f t="shared" si="30"/>
        <v>#REF!</v>
      </c>
      <c r="AV60" s="21">
        <f t="shared" si="40"/>
        <v>1248.8666666666666</v>
      </c>
      <c r="AW60" s="22">
        <f t="shared" si="40"/>
        <v>0</v>
      </c>
      <c r="AX60" s="22">
        <f t="shared" si="40"/>
        <v>1248.8666666666666</v>
      </c>
      <c r="AY60" s="22">
        <f t="shared" si="40"/>
        <v>43.710333333333331</v>
      </c>
      <c r="AZ60" s="22">
        <f t="shared" si="40"/>
        <v>6.2443333333333335</v>
      </c>
      <c r="BA60" s="16">
        <f t="shared" si="40"/>
        <v>27.333333333333332</v>
      </c>
      <c r="BB60" s="16" t="e">
        <f t="shared" si="31"/>
        <v>#REF!</v>
      </c>
      <c r="BC60" s="16" t="e">
        <f t="shared" si="31"/>
        <v>#REF!</v>
      </c>
      <c r="BD60" s="100" t="e">
        <f t="shared" si="31"/>
        <v>#REF!</v>
      </c>
      <c r="BE60" s="21">
        <f t="shared" si="7"/>
        <v>3559.2699999999995</v>
      </c>
      <c r="BF60" s="22">
        <f t="shared" si="52"/>
        <v>0</v>
      </c>
      <c r="BG60" s="22">
        <f t="shared" si="33"/>
        <v>3559.2699999999995</v>
      </c>
      <c r="BH60" s="22">
        <f t="shared" si="53"/>
        <v>124.57445</v>
      </c>
      <c r="BI60" s="22">
        <f t="shared" si="54"/>
        <v>17.796349999999997</v>
      </c>
      <c r="BJ60" s="22">
        <f t="shared" si="55"/>
        <v>77.900000000000006</v>
      </c>
      <c r="BK60" s="22" t="e">
        <f>+IF(Datos!#REF!=Listas!$AB$2,Listas!$AC$2,Listas!$AC$3)</f>
        <v>#REF!</v>
      </c>
      <c r="BL60" s="22" t="e">
        <f t="shared" si="36"/>
        <v>#REF!</v>
      </c>
      <c r="BM60" s="22" t="e">
        <f t="shared" si="56"/>
        <v>#REF!</v>
      </c>
      <c r="BN60" s="23" t="e">
        <f t="shared" si="37"/>
        <v>#REF!</v>
      </c>
    </row>
    <row r="61" spans="2:66" x14ac:dyDescent="0.25">
      <c r="B61" s="16">
        <f xml:space="preserve"> IF(C60&lt;&gt;"", IF( (C60+1)&gt;EDADMAX, "",Calculos!B60+1 ),"")</f>
        <v>44</v>
      </c>
      <c r="C61" s="16">
        <f t="shared" si="57"/>
        <v>75</v>
      </c>
      <c r="D61" s="16">
        <f t="shared" si="58"/>
        <v>71</v>
      </c>
      <c r="E61" s="18">
        <f t="shared" si="41"/>
        <v>20</v>
      </c>
      <c r="F61" s="16">
        <f>IF($B61="","",IF($C$6=1,VLOOKUP(IF(D61&gt;MAX(Tablas!$A$4:$A$62),MAX(Tablas!$A$4:$A$62),D61),datosMasculino,$C$12+$C$6+VLOOKUP(E61,columnaTermino,2,FALSE),FALSE),VLOOKUP(IF(D61&gt;MAX(Tablas!$B$4:$B$62),MAX(Tablas!$B$4:$B$62),D61),datosFemenino,$C$12+$C$6+VLOOKUP(E61,columnaTermino,2,FALSE),FALSE)))</f>
        <v>34.06</v>
      </c>
      <c r="G61" s="19">
        <f>IF($B61="","",IF(OR(E61=20,E61=30),IF($C$6=1,VLOOKUP(IF(D61&gt;MAX(Tablas!$A$4:$A$62),MAX(Tablas!$A$4:$A$62),D61),datosMasculino,$C$12+$C$6+$C$10+VLOOKUP(E61,columnaTermino,2,FALSE),FALSE),VLOOKUP(IF(D61&gt;MAX(Tablas!$B$4:$B$62),MAX(Tablas!$B$4:$B$62),D61),datosFemenino,$C$12+$C$6+$C$10+VLOOKUP(E61,columnaTermino,2,FALSE),FALSE)),F61))</f>
        <v>34.06</v>
      </c>
      <c r="H61" s="16">
        <f t="shared" si="12"/>
        <v>0</v>
      </c>
      <c r="I61" s="20">
        <f t="shared" si="13"/>
        <v>34.06</v>
      </c>
      <c r="J61" s="21">
        <f t="shared" si="14"/>
        <v>3406</v>
      </c>
      <c r="K61" s="22">
        <f t="shared" si="15"/>
        <v>0</v>
      </c>
      <c r="L61" s="22">
        <f t="shared" si="16"/>
        <v>3406</v>
      </c>
      <c r="M61" s="22">
        <f t="shared" si="42"/>
        <v>119.21000000000001</v>
      </c>
      <c r="N61" s="22">
        <f t="shared" si="43"/>
        <v>17.03</v>
      </c>
      <c r="O61" s="22">
        <f t="shared" si="44"/>
        <v>75</v>
      </c>
      <c r="P61" s="22" t="e">
        <f>+IF(Datos!#REF!=Listas!$AB$2,Listas!$AC$2,Listas!$AC$3)</f>
        <v>#REF!</v>
      </c>
      <c r="Q61" s="22" t="e">
        <f t="shared" si="20"/>
        <v>#REF!</v>
      </c>
      <c r="R61" s="22" t="e">
        <f t="shared" si="45"/>
        <v>#REF!</v>
      </c>
      <c r="S61" s="23" t="e">
        <f t="shared" si="22"/>
        <v>#REF!</v>
      </c>
      <c r="T61" s="21">
        <f t="shared" si="46"/>
        <v>3746.6</v>
      </c>
      <c r="U61" s="22">
        <f t="shared" si="47"/>
        <v>0</v>
      </c>
      <c r="V61" s="22">
        <f t="shared" si="25"/>
        <v>3746.6</v>
      </c>
      <c r="W61" s="22">
        <f t="shared" si="48"/>
        <v>131.131</v>
      </c>
      <c r="X61" s="22">
        <f t="shared" si="49"/>
        <v>18.733000000000001</v>
      </c>
      <c r="Y61" s="22">
        <f t="shared" si="50"/>
        <v>82</v>
      </c>
      <c r="Z61" s="22" t="e">
        <f>+IF(Datos!#REF!=Listas!$AB$2,Listas!$AC$2,Listas!$AC$3)</f>
        <v>#REF!</v>
      </c>
      <c r="AA61" s="22" t="e">
        <f t="shared" si="27"/>
        <v>#REF!</v>
      </c>
      <c r="AB61" s="22" t="e">
        <f t="shared" si="51"/>
        <v>#REF!</v>
      </c>
      <c r="AC61" s="23" t="e">
        <f t="shared" si="28"/>
        <v>#REF!</v>
      </c>
      <c r="AD61" s="21">
        <f t="shared" si="38"/>
        <v>312.21666666666664</v>
      </c>
      <c r="AE61" s="22">
        <f t="shared" si="38"/>
        <v>0</v>
      </c>
      <c r="AF61" s="22">
        <f t="shared" si="38"/>
        <v>312.21666666666664</v>
      </c>
      <c r="AG61" s="22">
        <f t="shared" si="38"/>
        <v>10.927583333333333</v>
      </c>
      <c r="AH61" s="22">
        <f t="shared" si="38"/>
        <v>1.5610833333333334</v>
      </c>
      <c r="AI61" s="22">
        <f t="shared" si="38"/>
        <v>6.833333333333333</v>
      </c>
      <c r="AJ61" s="22" t="e">
        <f t="shared" si="29"/>
        <v>#REF!</v>
      </c>
      <c r="AK61" s="22" t="e">
        <f t="shared" si="29"/>
        <v>#REF!</v>
      </c>
      <c r="AL61" s="23" t="e">
        <f t="shared" si="29"/>
        <v>#REF!</v>
      </c>
      <c r="AM61" s="21">
        <f t="shared" si="39"/>
        <v>624.43333333333328</v>
      </c>
      <c r="AN61" s="22">
        <f t="shared" si="39"/>
        <v>0</v>
      </c>
      <c r="AO61" s="22">
        <f t="shared" si="39"/>
        <v>624.43333333333328</v>
      </c>
      <c r="AP61" s="22">
        <f t="shared" si="39"/>
        <v>21.855166666666666</v>
      </c>
      <c r="AQ61" s="22">
        <f t="shared" si="39"/>
        <v>3.1221666666666668</v>
      </c>
      <c r="AR61" s="22">
        <f t="shared" si="39"/>
        <v>13.666666666666666</v>
      </c>
      <c r="AS61" s="22" t="e">
        <f t="shared" si="30"/>
        <v>#REF!</v>
      </c>
      <c r="AT61" s="22" t="e">
        <f t="shared" si="30"/>
        <v>#REF!</v>
      </c>
      <c r="AU61" s="23" t="e">
        <f t="shared" si="30"/>
        <v>#REF!</v>
      </c>
      <c r="AV61" s="21">
        <f t="shared" si="40"/>
        <v>1248.8666666666666</v>
      </c>
      <c r="AW61" s="22">
        <f t="shared" si="40"/>
        <v>0</v>
      </c>
      <c r="AX61" s="22">
        <f t="shared" si="40"/>
        <v>1248.8666666666666</v>
      </c>
      <c r="AY61" s="22">
        <f t="shared" si="40"/>
        <v>43.710333333333331</v>
      </c>
      <c r="AZ61" s="22">
        <f t="shared" si="40"/>
        <v>6.2443333333333335</v>
      </c>
      <c r="BA61" s="16">
        <f t="shared" si="40"/>
        <v>27.333333333333332</v>
      </c>
      <c r="BB61" s="16" t="e">
        <f t="shared" si="31"/>
        <v>#REF!</v>
      </c>
      <c r="BC61" s="16" t="e">
        <f t="shared" si="31"/>
        <v>#REF!</v>
      </c>
      <c r="BD61" s="100" t="e">
        <f t="shared" si="31"/>
        <v>#REF!</v>
      </c>
      <c r="BE61" s="21">
        <f t="shared" si="7"/>
        <v>3559.2699999999995</v>
      </c>
      <c r="BF61" s="22">
        <f t="shared" si="52"/>
        <v>0</v>
      </c>
      <c r="BG61" s="22">
        <f t="shared" si="33"/>
        <v>3559.2699999999995</v>
      </c>
      <c r="BH61" s="22">
        <f t="shared" si="53"/>
        <v>124.57445</v>
      </c>
      <c r="BI61" s="22">
        <f t="shared" si="54"/>
        <v>17.796349999999997</v>
      </c>
      <c r="BJ61" s="22">
        <f t="shared" si="55"/>
        <v>77.900000000000006</v>
      </c>
      <c r="BK61" s="22" t="e">
        <f>+IF(Datos!#REF!=Listas!$AB$2,Listas!$AC$2,Listas!$AC$3)</f>
        <v>#REF!</v>
      </c>
      <c r="BL61" s="22" t="e">
        <f t="shared" si="36"/>
        <v>#REF!</v>
      </c>
      <c r="BM61" s="22" t="e">
        <f t="shared" si="56"/>
        <v>#REF!</v>
      </c>
      <c r="BN61" s="23" t="e">
        <f t="shared" si="37"/>
        <v>#REF!</v>
      </c>
    </row>
    <row r="62" spans="2:66" x14ac:dyDescent="0.25">
      <c r="B62" s="16">
        <f xml:space="preserve"> IF(C61&lt;&gt;"", IF( (C61+1)&gt;EDADMAX, "",Calculos!B61+1 ),"")</f>
        <v>45</v>
      </c>
      <c r="C62" s="16">
        <f t="shared" si="57"/>
        <v>76</v>
      </c>
      <c r="D62" s="16">
        <f t="shared" si="58"/>
        <v>71</v>
      </c>
      <c r="E62" s="18">
        <f t="shared" si="41"/>
        <v>20</v>
      </c>
      <c r="F62" s="16">
        <f>IF($B62="","",IF($C$6=1,VLOOKUP(IF(D62&gt;MAX(Tablas!$A$4:$A$62),MAX(Tablas!$A$4:$A$62),D62),datosMasculino,$C$12+$C$6+VLOOKUP(E62,columnaTermino,2,FALSE),FALSE),VLOOKUP(IF(D62&gt;MAX(Tablas!$B$4:$B$62),MAX(Tablas!$B$4:$B$62),D62),datosFemenino,$C$12+$C$6+VLOOKUP(E62,columnaTermino,2,FALSE),FALSE)))</f>
        <v>34.06</v>
      </c>
      <c r="G62" s="19">
        <f>IF($B62="","",IF(OR(E62=20,E62=30),IF($C$6=1,VLOOKUP(IF(D62&gt;MAX(Tablas!$A$4:$A$62),MAX(Tablas!$A$4:$A$62),D62),datosMasculino,$C$12+$C$6+$C$10+VLOOKUP(E62,columnaTermino,2,FALSE),FALSE),VLOOKUP(IF(D62&gt;MAX(Tablas!$B$4:$B$62),MAX(Tablas!$B$4:$B$62),D62),datosFemenino,$C$12+$C$6+$C$10+VLOOKUP(E62,columnaTermino,2,FALSE),FALSE)),F62))</f>
        <v>34.06</v>
      </c>
      <c r="H62" s="16">
        <f t="shared" si="12"/>
        <v>0</v>
      </c>
      <c r="I62" s="20">
        <f t="shared" si="13"/>
        <v>34.06</v>
      </c>
      <c r="J62" s="21">
        <f t="shared" si="14"/>
        <v>3406</v>
      </c>
      <c r="K62" s="22">
        <f t="shared" si="15"/>
        <v>0</v>
      </c>
      <c r="L62" s="22">
        <f t="shared" si="16"/>
        <v>3406</v>
      </c>
      <c r="M62" s="22">
        <f t="shared" si="42"/>
        <v>119.21000000000001</v>
      </c>
      <c r="N62" s="22">
        <f t="shared" si="43"/>
        <v>17.03</v>
      </c>
      <c r="O62" s="22">
        <f t="shared" si="44"/>
        <v>75</v>
      </c>
      <c r="P62" s="22" t="e">
        <f>+IF(Datos!#REF!=Listas!$AB$2,Listas!$AC$2,Listas!$AC$3)</f>
        <v>#REF!</v>
      </c>
      <c r="Q62" s="22" t="e">
        <f t="shared" si="20"/>
        <v>#REF!</v>
      </c>
      <c r="R62" s="22" t="e">
        <f t="shared" si="45"/>
        <v>#REF!</v>
      </c>
      <c r="S62" s="23" t="e">
        <f t="shared" si="22"/>
        <v>#REF!</v>
      </c>
      <c r="T62" s="21">
        <f t="shared" si="46"/>
        <v>3746.6</v>
      </c>
      <c r="U62" s="22">
        <f t="shared" si="47"/>
        <v>0</v>
      </c>
      <c r="V62" s="22">
        <f t="shared" si="25"/>
        <v>3746.6</v>
      </c>
      <c r="W62" s="22">
        <f t="shared" si="48"/>
        <v>131.131</v>
      </c>
      <c r="X62" s="22">
        <f t="shared" si="49"/>
        <v>18.733000000000001</v>
      </c>
      <c r="Y62" s="22">
        <f t="shared" si="50"/>
        <v>82</v>
      </c>
      <c r="Z62" s="22" t="e">
        <f>+IF(Datos!#REF!=Listas!$AB$2,Listas!$AC$2,Listas!$AC$3)</f>
        <v>#REF!</v>
      </c>
      <c r="AA62" s="22" t="e">
        <f t="shared" si="27"/>
        <v>#REF!</v>
      </c>
      <c r="AB62" s="22" t="e">
        <f t="shared" si="51"/>
        <v>#REF!</v>
      </c>
      <c r="AC62" s="23" t="e">
        <f t="shared" si="28"/>
        <v>#REF!</v>
      </c>
      <c r="AD62" s="21">
        <f t="shared" si="38"/>
        <v>312.21666666666664</v>
      </c>
      <c r="AE62" s="22">
        <f t="shared" si="38"/>
        <v>0</v>
      </c>
      <c r="AF62" s="22">
        <f t="shared" si="38"/>
        <v>312.21666666666664</v>
      </c>
      <c r="AG62" s="22">
        <f t="shared" si="38"/>
        <v>10.927583333333333</v>
      </c>
      <c r="AH62" s="22">
        <f t="shared" si="38"/>
        <v>1.5610833333333334</v>
      </c>
      <c r="AI62" s="22">
        <f t="shared" si="38"/>
        <v>6.833333333333333</v>
      </c>
      <c r="AJ62" s="22" t="e">
        <f t="shared" si="29"/>
        <v>#REF!</v>
      </c>
      <c r="AK62" s="22" t="e">
        <f t="shared" si="29"/>
        <v>#REF!</v>
      </c>
      <c r="AL62" s="23" t="e">
        <f t="shared" si="29"/>
        <v>#REF!</v>
      </c>
      <c r="AM62" s="21">
        <f t="shared" si="39"/>
        <v>624.43333333333328</v>
      </c>
      <c r="AN62" s="22">
        <f t="shared" si="39"/>
        <v>0</v>
      </c>
      <c r="AO62" s="22">
        <f t="shared" si="39"/>
        <v>624.43333333333328</v>
      </c>
      <c r="AP62" s="22">
        <f t="shared" si="39"/>
        <v>21.855166666666666</v>
      </c>
      <c r="AQ62" s="22">
        <f t="shared" si="39"/>
        <v>3.1221666666666668</v>
      </c>
      <c r="AR62" s="22">
        <f t="shared" si="39"/>
        <v>13.666666666666666</v>
      </c>
      <c r="AS62" s="22" t="e">
        <f t="shared" si="30"/>
        <v>#REF!</v>
      </c>
      <c r="AT62" s="22" t="e">
        <f t="shared" si="30"/>
        <v>#REF!</v>
      </c>
      <c r="AU62" s="23" t="e">
        <f t="shared" si="30"/>
        <v>#REF!</v>
      </c>
      <c r="AV62" s="21">
        <f t="shared" si="40"/>
        <v>1248.8666666666666</v>
      </c>
      <c r="AW62" s="22">
        <f t="shared" si="40"/>
        <v>0</v>
      </c>
      <c r="AX62" s="22">
        <f t="shared" si="40"/>
        <v>1248.8666666666666</v>
      </c>
      <c r="AY62" s="22">
        <f t="shared" si="40"/>
        <v>43.710333333333331</v>
      </c>
      <c r="AZ62" s="22">
        <f t="shared" si="40"/>
        <v>6.2443333333333335</v>
      </c>
      <c r="BA62" s="16">
        <f t="shared" si="40"/>
        <v>27.333333333333332</v>
      </c>
      <c r="BB62" s="16" t="e">
        <f t="shared" si="31"/>
        <v>#REF!</v>
      </c>
      <c r="BC62" s="16" t="e">
        <f t="shared" si="31"/>
        <v>#REF!</v>
      </c>
      <c r="BD62" s="100" t="e">
        <f t="shared" si="31"/>
        <v>#REF!</v>
      </c>
      <c r="BE62" s="21">
        <f t="shared" si="7"/>
        <v>3559.2699999999995</v>
      </c>
      <c r="BF62" s="22">
        <f t="shared" si="52"/>
        <v>0</v>
      </c>
      <c r="BG62" s="22">
        <f t="shared" si="33"/>
        <v>3559.2699999999995</v>
      </c>
      <c r="BH62" s="22">
        <f t="shared" si="53"/>
        <v>124.57445</v>
      </c>
      <c r="BI62" s="22">
        <f t="shared" si="54"/>
        <v>17.796349999999997</v>
      </c>
      <c r="BJ62" s="22">
        <f t="shared" si="55"/>
        <v>77.900000000000006</v>
      </c>
      <c r="BK62" s="22" t="e">
        <f>+IF(Datos!#REF!=Listas!$AB$2,Listas!$AC$2,Listas!$AC$3)</f>
        <v>#REF!</v>
      </c>
      <c r="BL62" s="22" t="e">
        <f t="shared" si="36"/>
        <v>#REF!</v>
      </c>
      <c r="BM62" s="22" t="e">
        <f t="shared" si="56"/>
        <v>#REF!</v>
      </c>
      <c r="BN62" s="23" t="e">
        <f t="shared" si="37"/>
        <v>#REF!</v>
      </c>
    </row>
    <row r="63" spans="2:66" x14ac:dyDescent="0.25">
      <c r="B63" s="16">
        <f xml:space="preserve"> IF(C62&lt;&gt;"", IF( (C62+1)&gt;EDADMAX, "",Calculos!B62+1 ),"")</f>
        <v>46</v>
      </c>
      <c r="C63" s="16">
        <f t="shared" si="57"/>
        <v>77</v>
      </c>
      <c r="D63" s="16">
        <f t="shared" si="58"/>
        <v>71</v>
      </c>
      <c r="E63" s="18">
        <f t="shared" si="41"/>
        <v>20</v>
      </c>
      <c r="F63" s="16">
        <f>IF($B63="","",IF($C$6=1,VLOOKUP(IF(D63&gt;MAX(Tablas!$A$4:$A$62),MAX(Tablas!$A$4:$A$62),D63),datosMasculino,$C$12+$C$6+VLOOKUP(E63,columnaTermino,2,FALSE),FALSE),VLOOKUP(IF(D63&gt;MAX(Tablas!$B$4:$B$62),MAX(Tablas!$B$4:$B$62),D63),datosFemenino,$C$12+$C$6+VLOOKUP(E63,columnaTermino,2,FALSE),FALSE)))</f>
        <v>34.06</v>
      </c>
      <c r="G63" s="19">
        <f>IF($B63="","",IF(OR(E63=20,E63=30),IF($C$6=1,VLOOKUP(IF(D63&gt;MAX(Tablas!$A$4:$A$62),MAX(Tablas!$A$4:$A$62),D63),datosMasculino,$C$12+$C$6+$C$10+VLOOKUP(E63,columnaTermino,2,FALSE),FALSE),VLOOKUP(IF(D63&gt;MAX(Tablas!$B$4:$B$62),MAX(Tablas!$B$4:$B$62),D63),datosFemenino,$C$12+$C$6+$C$10+VLOOKUP(E63,columnaTermino,2,FALSE),FALSE)),F63))</f>
        <v>34.06</v>
      </c>
      <c r="H63" s="16">
        <f t="shared" si="12"/>
        <v>0</v>
      </c>
      <c r="I63" s="20">
        <f t="shared" si="13"/>
        <v>34.06</v>
      </c>
      <c r="J63" s="21">
        <f t="shared" si="14"/>
        <v>3406</v>
      </c>
      <c r="K63" s="22">
        <f t="shared" si="15"/>
        <v>0</v>
      </c>
      <c r="L63" s="22">
        <f t="shared" si="16"/>
        <v>3406</v>
      </c>
      <c r="M63" s="22">
        <f t="shared" si="42"/>
        <v>119.21000000000001</v>
      </c>
      <c r="N63" s="22">
        <f t="shared" si="43"/>
        <v>17.03</v>
      </c>
      <c r="O63" s="22">
        <f t="shared" si="44"/>
        <v>75</v>
      </c>
      <c r="P63" s="22" t="e">
        <f>+IF(Datos!#REF!=Listas!$AB$2,Listas!$AC$2,Listas!$AC$3)</f>
        <v>#REF!</v>
      </c>
      <c r="Q63" s="22" t="e">
        <f t="shared" si="20"/>
        <v>#REF!</v>
      </c>
      <c r="R63" s="22" t="e">
        <f t="shared" si="45"/>
        <v>#REF!</v>
      </c>
      <c r="S63" s="23" t="e">
        <f t="shared" si="22"/>
        <v>#REF!</v>
      </c>
      <c r="T63" s="21">
        <f t="shared" si="46"/>
        <v>3746.6</v>
      </c>
      <c r="U63" s="22">
        <f t="shared" si="47"/>
        <v>0</v>
      </c>
      <c r="V63" s="22">
        <f t="shared" si="25"/>
        <v>3746.6</v>
      </c>
      <c r="W63" s="22">
        <f t="shared" si="48"/>
        <v>131.131</v>
      </c>
      <c r="X63" s="22">
        <f t="shared" si="49"/>
        <v>18.733000000000001</v>
      </c>
      <c r="Y63" s="22">
        <f t="shared" si="50"/>
        <v>82</v>
      </c>
      <c r="Z63" s="22" t="e">
        <f>+IF(Datos!#REF!=Listas!$AB$2,Listas!$AC$2,Listas!$AC$3)</f>
        <v>#REF!</v>
      </c>
      <c r="AA63" s="22" t="e">
        <f t="shared" si="27"/>
        <v>#REF!</v>
      </c>
      <c r="AB63" s="22" t="e">
        <f t="shared" si="51"/>
        <v>#REF!</v>
      </c>
      <c r="AC63" s="23" t="e">
        <f t="shared" si="28"/>
        <v>#REF!</v>
      </c>
      <c r="AD63" s="21">
        <f t="shared" si="38"/>
        <v>312.21666666666664</v>
      </c>
      <c r="AE63" s="22">
        <f t="shared" si="38"/>
        <v>0</v>
      </c>
      <c r="AF63" s="22">
        <f t="shared" si="38"/>
        <v>312.21666666666664</v>
      </c>
      <c r="AG63" s="22">
        <f t="shared" si="38"/>
        <v>10.927583333333333</v>
      </c>
      <c r="AH63" s="22">
        <f t="shared" si="38"/>
        <v>1.5610833333333334</v>
      </c>
      <c r="AI63" s="22">
        <f t="shared" si="38"/>
        <v>6.833333333333333</v>
      </c>
      <c r="AJ63" s="22" t="e">
        <f t="shared" si="29"/>
        <v>#REF!</v>
      </c>
      <c r="AK63" s="22" t="e">
        <f t="shared" si="29"/>
        <v>#REF!</v>
      </c>
      <c r="AL63" s="23" t="e">
        <f t="shared" si="29"/>
        <v>#REF!</v>
      </c>
      <c r="AM63" s="21">
        <f t="shared" si="39"/>
        <v>624.43333333333328</v>
      </c>
      <c r="AN63" s="22">
        <f t="shared" si="39"/>
        <v>0</v>
      </c>
      <c r="AO63" s="22">
        <f t="shared" si="39"/>
        <v>624.43333333333328</v>
      </c>
      <c r="AP63" s="22">
        <f t="shared" si="39"/>
        <v>21.855166666666666</v>
      </c>
      <c r="AQ63" s="22">
        <f t="shared" si="39"/>
        <v>3.1221666666666668</v>
      </c>
      <c r="AR63" s="22">
        <f t="shared" si="39"/>
        <v>13.666666666666666</v>
      </c>
      <c r="AS63" s="22" t="e">
        <f t="shared" si="30"/>
        <v>#REF!</v>
      </c>
      <c r="AT63" s="22" t="e">
        <f t="shared" si="30"/>
        <v>#REF!</v>
      </c>
      <c r="AU63" s="23" t="e">
        <f t="shared" si="30"/>
        <v>#REF!</v>
      </c>
      <c r="AV63" s="21">
        <f t="shared" si="40"/>
        <v>1248.8666666666666</v>
      </c>
      <c r="AW63" s="22">
        <f t="shared" si="40"/>
        <v>0</v>
      </c>
      <c r="AX63" s="22">
        <f t="shared" si="40"/>
        <v>1248.8666666666666</v>
      </c>
      <c r="AY63" s="22">
        <f t="shared" si="40"/>
        <v>43.710333333333331</v>
      </c>
      <c r="AZ63" s="22">
        <f t="shared" si="40"/>
        <v>6.2443333333333335</v>
      </c>
      <c r="BA63" s="16">
        <f t="shared" si="40"/>
        <v>27.333333333333332</v>
      </c>
      <c r="BB63" s="16" t="e">
        <f t="shared" si="31"/>
        <v>#REF!</v>
      </c>
      <c r="BC63" s="16" t="e">
        <f t="shared" si="31"/>
        <v>#REF!</v>
      </c>
      <c r="BD63" s="100" t="e">
        <f t="shared" si="31"/>
        <v>#REF!</v>
      </c>
      <c r="BE63" s="21">
        <f t="shared" si="7"/>
        <v>3559.2699999999995</v>
      </c>
      <c r="BF63" s="22">
        <f t="shared" si="52"/>
        <v>0</v>
      </c>
      <c r="BG63" s="22">
        <f t="shared" si="33"/>
        <v>3559.2699999999995</v>
      </c>
      <c r="BH63" s="22">
        <f t="shared" si="53"/>
        <v>124.57445</v>
      </c>
      <c r="BI63" s="22">
        <f t="shared" si="54"/>
        <v>17.796349999999997</v>
      </c>
      <c r="BJ63" s="22">
        <f t="shared" si="55"/>
        <v>77.900000000000006</v>
      </c>
      <c r="BK63" s="22" t="e">
        <f>+IF(Datos!#REF!=Listas!$AB$2,Listas!$AC$2,Listas!$AC$3)</f>
        <v>#REF!</v>
      </c>
      <c r="BL63" s="22" t="e">
        <f t="shared" si="36"/>
        <v>#REF!</v>
      </c>
      <c r="BM63" s="22" t="e">
        <f t="shared" si="56"/>
        <v>#REF!</v>
      </c>
      <c r="BN63" s="23" t="e">
        <f t="shared" si="37"/>
        <v>#REF!</v>
      </c>
    </row>
    <row r="64" spans="2:66" x14ac:dyDescent="0.25">
      <c r="B64" s="16">
        <f xml:space="preserve"> IF(C63&lt;&gt;"", IF( (C63+1)&gt;EDADMAX, "",Calculos!B63+1 ),"")</f>
        <v>47</v>
      </c>
      <c r="C64" s="16">
        <f t="shared" si="57"/>
        <v>78</v>
      </c>
      <c r="D64" s="16">
        <f t="shared" si="58"/>
        <v>71</v>
      </c>
      <c r="E64" s="18">
        <f t="shared" si="41"/>
        <v>20</v>
      </c>
      <c r="F64" s="16">
        <f>IF($B64="","",IF($C$6=1,VLOOKUP(IF(D64&gt;MAX(Tablas!$A$4:$A$62),MAX(Tablas!$A$4:$A$62),D64),datosMasculino,$C$12+$C$6+VLOOKUP(E64,columnaTermino,2,FALSE),FALSE),VLOOKUP(IF(D64&gt;MAX(Tablas!$B$4:$B$62),MAX(Tablas!$B$4:$B$62),D64),datosFemenino,$C$12+$C$6+VLOOKUP(E64,columnaTermino,2,FALSE),FALSE)))</f>
        <v>34.06</v>
      </c>
      <c r="G64" s="19">
        <f>IF($B64="","",IF(OR(E64=20,E64=30),IF($C$6=1,VLOOKUP(IF(D64&gt;MAX(Tablas!$A$4:$A$62),MAX(Tablas!$A$4:$A$62),D64),datosMasculino,$C$12+$C$6+$C$10+VLOOKUP(E64,columnaTermino,2,FALSE),FALSE),VLOOKUP(IF(D64&gt;MAX(Tablas!$B$4:$B$62),MAX(Tablas!$B$4:$B$62),D64),datosFemenino,$C$12+$C$6+$C$10+VLOOKUP(E64,columnaTermino,2,FALSE),FALSE)),F64))</f>
        <v>34.06</v>
      </c>
      <c r="H64" s="16">
        <f t="shared" si="12"/>
        <v>0</v>
      </c>
      <c r="I64" s="20">
        <f t="shared" si="13"/>
        <v>34.06</v>
      </c>
      <c r="J64" s="21">
        <f t="shared" si="14"/>
        <v>3406</v>
      </c>
      <c r="K64" s="22">
        <f t="shared" si="15"/>
        <v>0</v>
      </c>
      <c r="L64" s="22">
        <f t="shared" si="16"/>
        <v>3406</v>
      </c>
      <c r="M64" s="22">
        <f t="shared" si="42"/>
        <v>119.21000000000001</v>
      </c>
      <c r="N64" s="22">
        <f t="shared" si="43"/>
        <v>17.03</v>
      </c>
      <c r="O64" s="22">
        <f t="shared" si="44"/>
        <v>75</v>
      </c>
      <c r="P64" s="22" t="e">
        <f>+IF(Datos!#REF!=Listas!$AB$2,Listas!$AC$2,Listas!$AC$3)</f>
        <v>#REF!</v>
      </c>
      <c r="Q64" s="22" t="e">
        <f t="shared" si="20"/>
        <v>#REF!</v>
      </c>
      <c r="R64" s="22" t="e">
        <f t="shared" si="45"/>
        <v>#REF!</v>
      </c>
      <c r="S64" s="23" t="e">
        <f t="shared" si="22"/>
        <v>#REF!</v>
      </c>
      <c r="T64" s="21">
        <f t="shared" si="46"/>
        <v>3746.6</v>
      </c>
      <c r="U64" s="22">
        <f t="shared" si="47"/>
        <v>0</v>
      </c>
      <c r="V64" s="22">
        <f t="shared" si="25"/>
        <v>3746.6</v>
      </c>
      <c r="W64" s="22">
        <f t="shared" si="48"/>
        <v>131.131</v>
      </c>
      <c r="X64" s="22">
        <f t="shared" si="49"/>
        <v>18.733000000000001</v>
      </c>
      <c r="Y64" s="22">
        <f t="shared" si="50"/>
        <v>82</v>
      </c>
      <c r="Z64" s="22" t="e">
        <f>+IF(Datos!#REF!=Listas!$AB$2,Listas!$AC$2,Listas!$AC$3)</f>
        <v>#REF!</v>
      </c>
      <c r="AA64" s="22" t="e">
        <f t="shared" si="27"/>
        <v>#REF!</v>
      </c>
      <c r="AB64" s="22" t="e">
        <f t="shared" si="51"/>
        <v>#REF!</v>
      </c>
      <c r="AC64" s="23" t="e">
        <f t="shared" si="28"/>
        <v>#REF!</v>
      </c>
      <c r="AD64" s="21">
        <f t="shared" si="38"/>
        <v>312.21666666666664</v>
      </c>
      <c r="AE64" s="22">
        <f t="shared" si="38"/>
        <v>0</v>
      </c>
      <c r="AF64" s="22">
        <f t="shared" si="38"/>
        <v>312.21666666666664</v>
      </c>
      <c r="AG64" s="22">
        <f t="shared" si="38"/>
        <v>10.927583333333333</v>
      </c>
      <c r="AH64" s="22">
        <f t="shared" si="38"/>
        <v>1.5610833333333334</v>
      </c>
      <c r="AI64" s="22">
        <f t="shared" si="38"/>
        <v>6.833333333333333</v>
      </c>
      <c r="AJ64" s="22" t="e">
        <f t="shared" si="29"/>
        <v>#REF!</v>
      </c>
      <c r="AK64" s="22" t="e">
        <f t="shared" si="29"/>
        <v>#REF!</v>
      </c>
      <c r="AL64" s="23" t="e">
        <f t="shared" si="29"/>
        <v>#REF!</v>
      </c>
      <c r="AM64" s="21">
        <f t="shared" si="39"/>
        <v>624.43333333333328</v>
      </c>
      <c r="AN64" s="22">
        <f t="shared" si="39"/>
        <v>0</v>
      </c>
      <c r="AO64" s="22">
        <f t="shared" si="39"/>
        <v>624.43333333333328</v>
      </c>
      <c r="AP64" s="22">
        <f t="shared" si="39"/>
        <v>21.855166666666666</v>
      </c>
      <c r="AQ64" s="22">
        <f t="shared" si="39"/>
        <v>3.1221666666666668</v>
      </c>
      <c r="AR64" s="22">
        <f t="shared" si="39"/>
        <v>13.666666666666666</v>
      </c>
      <c r="AS64" s="22" t="e">
        <f t="shared" si="30"/>
        <v>#REF!</v>
      </c>
      <c r="AT64" s="22" t="e">
        <f t="shared" si="30"/>
        <v>#REF!</v>
      </c>
      <c r="AU64" s="23" t="e">
        <f t="shared" si="30"/>
        <v>#REF!</v>
      </c>
      <c r="AV64" s="21">
        <f t="shared" si="40"/>
        <v>1248.8666666666666</v>
      </c>
      <c r="AW64" s="22">
        <f t="shared" si="40"/>
        <v>0</v>
      </c>
      <c r="AX64" s="22">
        <f t="shared" si="40"/>
        <v>1248.8666666666666</v>
      </c>
      <c r="AY64" s="22">
        <f t="shared" si="40"/>
        <v>43.710333333333331</v>
      </c>
      <c r="AZ64" s="22">
        <f t="shared" si="40"/>
        <v>6.2443333333333335</v>
      </c>
      <c r="BA64" s="16">
        <f t="shared" si="40"/>
        <v>27.333333333333332</v>
      </c>
      <c r="BB64" s="16" t="e">
        <f t="shared" si="31"/>
        <v>#REF!</v>
      </c>
      <c r="BC64" s="16" t="e">
        <f t="shared" si="31"/>
        <v>#REF!</v>
      </c>
      <c r="BD64" s="100" t="e">
        <f t="shared" si="31"/>
        <v>#REF!</v>
      </c>
      <c r="BE64" s="21">
        <f t="shared" si="7"/>
        <v>3559.2699999999995</v>
      </c>
      <c r="BF64" s="22">
        <f t="shared" si="52"/>
        <v>0</v>
      </c>
      <c r="BG64" s="22">
        <f t="shared" si="33"/>
        <v>3559.2699999999995</v>
      </c>
      <c r="BH64" s="22">
        <f t="shared" si="53"/>
        <v>124.57445</v>
      </c>
      <c r="BI64" s="22">
        <f t="shared" si="54"/>
        <v>17.796349999999997</v>
      </c>
      <c r="BJ64" s="22">
        <f t="shared" si="55"/>
        <v>77.900000000000006</v>
      </c>
      <c r="BK64" s="22" t="e">
        <f>+IF(Datos!#REF!=Listas!$AB$2,Listas!$AC$2,Listas!$AC$3)</f>
        <v>#REF!</v>
      </c>
      <c r="BL64" s="22" t="e">
        <f t="shared" si="36"/>
        <v>#REF!</v>
      </c>
      <c r="BM64" s="22" t="e">
        <f t="shared" si="56"/>
        <v>#REF!</v>
      </c>
      <c r="BN64" s="23" t="e">
        <f t="shared" si="37"/>
        <v>#REF!</v>
      </c>
    </row>
    <row r="65" spans="2:66" x14ac:dyDescent="0.25">
      <c r="B65" s="16">
        <f xml:space="preserve"> IF(C64&lt;&gt;"", IF( (C64+1)&gt;EDADMAX, "",Calculos!B64+1 ),"")</f>
        <v>48</v>
      </c>
      <c r="C65" s="16">
        <f t="shared" si="57"/>
        <v>79</v>
      </c>
      <c r="D65" s="16">
        <f t="shared" si="58"/>
        <v>71</v>
      </c>
      <c r="E65" s="18">
        <f t="shared" si="41"/>
        <v>20</v>
      </c>
      <c r="F65" s="16">
        <f>IF($B65="","",IF($C$6=1,VLOOKUP(IF(D65&gt;MAX(Tablas!$A$4:$A$62),MAX(Tablas!$A$4:$A$62),D65),datosMasculino,$C$12+$C$6+VLOOKUP(E65,columnaTermino,2,FALSE),FALSE),VLOOKUP(IF(D65&gt;MAX(Tablas!$B$4:$B$62),MAX(Tablas!$B$4:$B$62),D65),datosFemenino,$C$12+$C$6+VLOOKUP(E65,columnaTermino,2,FALSE),FALSE)))</f>
        <v>34.06</v>
      </c>
      <c r="G65" s="19">
        <f>IF($B65="","",IF(OR(E65=20,E65=30),IF($C$6=1,VLOOKUP(IF(D65&gt;MAX(Tablas!$A$4:$A$62),MAX(Tablas!$A$4:$A$62),D65),datosMasculino,$C$12+$C$6+$C$10+VLOOKUP(E65,columnaTermino,2,FALSE),FALSE),VLOOKUP(IF(D65&gt;MAX(Tablas!$B$4:$B$62),MAX(Tablas!$B$4:$B$62),D65),datosFemenino,$C$12+$C$6+$C$10+VLOOKUP(E65,columnaTermino,2,FALSE),FALSE)),F65))</f>
        <v>34.06</v>
      </c>
      <c r="H65" s="16">
        <f t="shared" si="12"/>
        <v>0</v>
      </c>
      <c r="I65" s="20">
        <f t="shared" si="13"/>
        <v>34.06</v>
      </c>
      <c r="J65" s="21">
        <f t="shared" si="14"/>
        <v>3406</v>
      </c>
      <c r="K65" s="22">
        <f t="shared" si="15"/>
        <v>0</v>
      </c>
      <c r="L65" s="22">
        <f t="shared" si="16"/>
        <v>3406</v>
      </c>
      <c r="M65" s="22">
        <f t="shared" si="42"/>
        <v>119.21000000000001</v>
      </c>
      <c r="N65" s="22">
        <f t="shared" si="43"/>
        <v>17.03</v>
      </c>
      <c r="O65" s="22">
        <f t="shared" si="44"/>
        <v>75</v>
      </c>
      <c r="P65" s="22" t="e">
        <f>+IF(Datos!#REF!=Listas!$AB$2,Listas!$AC$2,Listas!$AC$3)</f>
        <v>#REF!</v>
      </c>
      <c r="Q65" s="22" t="e">
        <f t="shared" si="20"/>
        <v>#REF!</v>
      </c>
      <c r="R65" s="22" t="e">
        <f t="shared" si="45"/>
        <v>#REF!</v>
      </c>
      <c r="S65" s="23" t="e">
        <f t="shared" si="22"/>
        <v>#REF!</v>
      </c>
      <c r="T65" s="21">
        <f t="shared" si="46"/>
        <v>3746.6</v>
      </c>
      <c r="U65" s="22">
        <f t="shared" si="47"/>
        <v>0</v>
      </c>
      <c r="V65" s="22">
        <f t="shared" si="25"/>
        <v>3746.6</v>
      </c>
      <c r="W65" s="22">
        <f t="shared" si="48"/>
        <v>131.131</v>
      </c>
      <c r="X65" s="22">
        <f t="shared" si="49"/>
        <v>18.733000000000001</v>
      </c>
      <c r="Y65" s="22">
        <f t="shared" si="50"/>
        <v>82</v>
      </c>
      <c r="Z65" s="22" t="e">
        <f>+IF(Datos!#REF!=Listas!$AB$2,Listas!$AC$2,Listas!$AC$3)</f>
        <v>#REF!</v>
      </c>
      <c r="AA65" s="22" t="e">
        <f t="shared" si="27"/>
        <v>#REF!</v>
      </c>
      <c r="AB65" s="22" t="e">
        <f t="shared" si="51"/>
        <v>#REF!</v>
      </c>
      <c r="AC65" s="23" t="e">
        <f t="shared" si="28"/>
        <v>#REF!</v>
      </c>
      <c r="AD65" s="21">
        <f t="shared" si="38"/>
        <v>312.21666666666664</v>
      </c>
      <c r="AE65" s="22">
        <f t="shared" si="38"/>
        <v>0</v>
      </c>
      <c r="AF65" s="22">
        <f t="shared" si="38"/>
        <v>312.21666666666664</v>
      </c>
      <c r="AG65" s="22">
        <f t="shared" si="38"/>
        <v>10.927583333333333</v>
      </c>
      <c r="AH65" s="22">
        <f t="shared" si="38"/>
        <v>1.5610833333333334</v>
      </c>
      <c r="AI65" s="22">
        <f t="shared" si="38"/>
        <v>6.833333333333333</v>
      </c>
      <c r="AJ65" s="22" t="e">
        <f t="shared" si="29"/>
        <v>#REF!</v>
      </c>
      <c r="AK65" s="22" t="e">
        <f t="shared" si="29"/>
        <v>#REF!</v>
      </c>
      <c r="AL65" s="23" t="e">
        <f t="shared" si="29"/>
        <v>#REF!</v>
      </c>
      <c r="AM65" s="21">
        <f t="shared" si="39"/>
        <v>624.43333333333328</v>
      </c>
      <c r="AN65" s="22">
        <f t="shared" si="39"/>
        <v>0</v>
      </c>
      <c r="AO65" s="22">
        <f t="shared" si="39"/>
        <v>624.43333333333328</v>
      </c>
      <c r="AP65" s="22">
        <f t="shared" si="39"/>
        <v>21.855166666666666</v>
      </c>
      <c r="AQ65" s="22">
        <f t="shared" si="39"/>
        <v>3.1221666666666668</v>
      </c>
      <c r="AR65" s="22">
        <f t="shared" si="39"/>
        <v>13.666666666666666</v>
      </c>
      <c r="AS65" s="22" t="e">
        <f t="shared" si="30"/>
        <v>#REF!</v>
      </c>
      <c r="AT65" s="22" t="e">
        <f t="shared" si="30"/>
        <v>#REF!</v>
      </c>
      <c r="AU65" s="23" t="e">
        <f t="shared" si="30"/>
        <v>#REF!</v>
      </c>
      <c r="AV65" s="21">
        <f t="shared" si="40"/>
        <v>1248.8666666666666</v>
      </c>
      <c r="AW65" s="22">
        <f t="shared" si="40"/>
        <v>0</v>
      </c>
      <c r="AX65" s="22">
        <f t="shared" si="40"/>
        <v>1248.8666666666666</v>
      </c>
      <c r="AY65" s="22">
        <f t="shared" si="40"/>
        <v>43.710333333333331</v>
      </c>
      <c r="AZ65" s="22">
        <f t="shared" si="40"/>
        <v>6.2443333333333335</v>
      </c>
      <c r="BA65" s="16">
        <f t="shared" si="40"/>
        <v>27.333333333333332</v>
      </c>
      <c r="BB65" s="16" t="e">
        <f t="shared" si="31"/>
        <v>#REF!</v>
      </c>
      <c r="BC65" s="16" t="e">
        <f t="shared" si="31"/>
        <v>#REF!</v>
      </c>
      <c r="BD65" s="100" t="e">
        <f t="shared" si="31"/>
        <v>#REF!</v>
      </c>
      <c r="BE65" s="21">
        <f t="shared" si="7"/>
        <v>3559.2699999999995</v>
      </c>
      <c r="BF65" s="22">
        <f t="shared" si="52"/>
        <v>0</v>
      </c>
      <c r="BG65" s="22">
        <f t="shared" si="33"/>
        <v>3559.2699999999995</v>
      </c>
      <c r="BH65" s="22">
        <f t="shared" si="53"/>
        <v>124.57445</v>
      </c>
      <c r="BI65" s="22">
        <f t="shared" si="54"/>
        <v>17.796349999999997</v>
      </c>
      <c r="BJ65" s="22">
        <f t="shared" si="55"/>
        <v>77.900000000000006</v>
      </c>
      <c r="BK65" s="22" t="e">
        <f>+IF(Datos!#REF!=Listas!$AB$2,Listas!$AC$2,Listas!$AC$3)</f>
        <v>#REF!</v>
      </c>
      <c r="BL65" s="22" t="e">
        <f t="shared" si="36"/>
        <v>#REF!</v>
      </c>
      <c r="BM65" s="22" t="e">
        <f t="shared" si="56"/>
        <v>#REF!</v>
      </c>
      <c r="BN65" s="23" t="e">
        <f t="shared" si="37"/>
        <v>#REF!</v>
      </c>
    </row>
    <row r="66" spans="2:66" x14ac:dyDescent="0.25">
      <c r="B66" s="16">
        <f xml:space="preserve"> IF(C65&lt;&gt;"", IF( (C65+1)&gt;EDADMAX, "",Calculos!B65+1 ),"")</f>
        <v>49</v>
      </c>
      <c r="C66" s="16">
        <f t="shared" si="57"/>
        <v>80</v>
      </c>
      <c r="D66" s="16">
        <f t="shared" si="58"/>
        <v>71</v>
      </c>
      <c r="E66" s="18">
        <f t="shared" si="41"/>
        <v>20</v>
      </c>
      <c r="F66" s="16">
        <f>IF($B66="","",IF($C$6=1,VLOOKUP(IF(D66&gt;MAX(Tablas!$A$4:$A$62),MAX(Tablas!$A$4:$A$62),D66),datosMasculino,$C$12+$C$6+VLOOKUP(E66,columnaTermino,2,FALSE),FALSE),VLOOKUP(IF(D66&gt;MAX(Tablas!$B$4:$B$62),MAX(Tablas!$B$4:$B$62),D66),datosFemenino,$C$12+$C$6+VLOOKUP(E66,columnaTermino,2,FALSE),FALSE)))</f>
        <v>34.06</v>
      </c>
      <c r="G66" s="19">
        <f>IF($B66="","",IF(OR(E66=20,E66=30),IF($C$6=1,VLOOKUP(IF(D66&gt;MAX(Tablas!$A$4:$A$62),MAX(Tablas!$A$4:$A$62),D66),datosMasculino,$C$12+$C$6+$C$10+VLOOKUP(E66,columnaTermino,2,FALSE),FALSE),VLOOKUP(IF(D66&gt;MAX(Tablas!$B$4:$B$62),MAX(Tablas!$B$4:$B$62),D66),datosFemenino,$C$12+$C$6+$C$10+VLOOKUP(E66,columnaTermino,2,FALSE),FALSE)),F66))</f>
        <v>34.06</v>
      </c>
      <c r="H66" s="16">
        <f t="shared" si="12"/>
        <v>0</v>
      </c>
      <c r="I66" s="20">
        <f t="shared" si="13"/>
        <v>34.06</v>
      </c>
      <c r="J66" s="21">
        <f t="shared" si="14"/>
        <v>3406</v>
      </c>
      <c r="K66" s="22">
        <f t="shared" si="15"/>
        <v>0</v>
      </c>
      <c r="L66" s="22">
        <f t="shared" si="16"/>
        <v>3406</v>
      </c>
      <c r="M66" s="22">
        <f t="shared" si="42"/>
        <v>119.21000000000001</v>
      </c>
      <c r="N66" s="22">
        <f t="shared" si="43"/>
        <v>17.03</v>
      </c>
      <c r="O66" s="22">
        <f t="shared" si="44"/>
        <v>75</v>
      </c>
      <c r="P66" s="22" t="e">
        <f>+IF(Datos!#REF!=Listas!$AB$2,Listas!$AC$2,Listas!$AC$3)</f>
        <v>#REF!</v>
      </c>
      <c r="Q66" s="22" t="e">
        <f t="shared" si="20"/>
        <v>#REF!</v>
      </c>
      <c r="R66" s="22" t="e">
        <f t="shared" si="45"/>
        <v>#REF!</v>
      </c>
      <c r="S66" s="23" t="e">
        <f t="shared" si="22"/>
        <v>#REF!</v>
      </c>
      <c r="T66" s="21">
        <f t="shared" si="46"/>
        <v>3746.6</v>
      </c>
      <c r="U66" s="22">
        <f t="shared" si="47"/>
        <v>0</v>
      </c>
      <c r="V66" s="22">
        <f t="shared" si="25"/>
        <v>3746.6</v>
      </c>
      <c r="W66" s="22">
        <f t="shared" si="48"/>
        <v>131.131</v>
      </c>
      <c r="X66" s="22">
        <f t="shared" si="49"/>
        <v>18.733000000000001</v>
      </c>
      <c r="Y66" s="22">
        <f t="shared" si="50"/>
        <v>82</v>
      </c>
      <c r="Z66" s="22" t="e">
        <f>+IF(Datos!#REF!=Listas!$AB$2,Listas!$AC$2,Listas!$AC$3)</f>
        <v>#REF!</v>
      </c>
      <c r="AA66" s="22" t="e">
        <f t="shared" si="27"/>
        <v>#REF!</v>
      </c>
      <c r="AB66" s="22" t="e">
        <f t="shared" si="51"/>
        <v>#REF!</v>
      </c>
      <c r="AC66" s="23" t="e">
        <f t="shared" si="28"/>
        <v>#REF!</v>
      </c>
      <c r="AD66" s="21">
        <f t="shared" si="38"/>
        <v>312.21666666666664</v>
      </c>
      <c r="AE66" s="22">
        <f t="shared" si="38"/>
        <v>0</v>
      </c>
      <c r="AF66" s="22">
        <f t="shared" si="38"/>
        <v>312.21666666666664</v>
      </c>
      <c r="AG66" s="22">
        <f t="shared" si="38"/>
        <v>10.927583333333333</v>
      </c>
      <c r="AH66" s="22">
        <f t="shared" si="38"/>
        <v>1.5610833333333334</v>
      </c>
      <c r="AI66" s="22">
        <f t="shared" si="38"/>
        <v>6.833333333333333</v>
      </c>
      <c r="AJ66" s="22" t="e">
        <f t="shared" si="29"/>
        <v>#REF!</v>
      </c>
      <c r="AK66" s="22" t="e">
        <f t="shared" si="29"/>
        <v>#REF!</v>
      </c>
      <c r="AL66" s="23" t="e">
        <f t="shared" si="29"/>
        <v>#REF!</v>
      </c>
      <c r="AM66" s="21">
        <f t="shared" si="39"/>
        <v>624.43333333333328</v>
      </c>
      <c r="AN66" s="22">
        <f t="shared" si="39"/>
        <v>0</v>
      </c>
      <c r="AO66" s="22">
        <f t="shared" si="39"/>
        <v>624.43333333333328</v>
      </c>
      <c r="AP66" s="22">
        <f t="shared" si="39"/>
        <v>21.855166666666666</v>
      </c>
      <c r="AQ66" s="22">
        <f t="shared" si="39"/>
        <v>3.1221666666666668</v>
      </c>
      <c r="AR66" s="22">
        <f t="shared" si="39"/>
        <v>13.666666666666666</v>
      </c>
      <c r="AS66" s="22" t="e">
        <f t="shared" si="30"/>
        <v>#REF!</v>
      </c>
      <c r="AT66" s="22" t="e">
        <f t="shared" si="30"/>
        <v>#REF!</v>
      </c>
      <c r="AU66" s="23" t="e">
        <f t="shared" si="30"/>
        <v>#REF!</v>
      </c>
      <c r="AV66" s="21">
        <f t="shared" si="40"/>
        <v>1248.8666666666666</v>
      </c>
      <c r="AW66" s="22">
        <f t="shared" si="40"/>
        <v>0</v>
      </c>
      <c r="AX66" s="22">
        <f t="shared" si="40"/>
        <v>1248.8666666666666</v>
      </c>
      <c r="AY66" s="22">
        <f t="shared" si="40"/>
        <v>43.710333333333331</v>
      </c>
      <c r="AZ66" s="22">
        <f t="shared" si="40"/>
        <v>6.2443333333333335</v>
      </c>
      <c r="BA66" s="16">
        <f t="shared" si="40"/>
        <v>27.333333333333332</v>
      </c>
      <c r="BB66" s="16" t="e">
        <f t="shared" si="31"/>
        <v>#REF!</v>
      </c>
      <c r="BC66" s="16" t="e">
        <f t="shared" si="31"/>
        <v>#REF!</v>
      </c>
      <c r="BD66" s="100" t="e">
        <f t="shared" si="31"/>
        <v>#REF!</v>
      </c>
      <c r="BE66" s="21">
        <f t="shared" si="7"/>
        <v>3559.2699999999995</v>
      </c>
      <c r="BF66" s="22">
        <f t="shared" si="52"/>
        <v>0</v>
      </c>
      <c r="BG66" s="22">
        <f t="shared" si="33"/>
        <v>3559.2699999999995</v>
      </c>
      <c r="BH66" s="22">
        <f t="shared" si="53"/>
        <v>124.57445</v>
      </c>
      <c r="BI66" s="22">
        <f t="shared" si="54"/>
        <v>17.796349999999997</v>
      </c>
      <c r="BJ66" s="22">
        <f t="shared" si="55"/>
        <v>77.900000000000006</v>
      </c>
      <c r="BK66" s="22" t="e">
        <f>+IF(Datos!#REF!=Listas!$AB$2,Listas!$AC$2,Listas!$AC$3)</f>
        <v>#REF!</v>
      </c>
      <c r="BL66" s="22" t="e">
        <f t="shared" si="36"/>
        <v>#REF!</v>
      </c>
      <c r="BM66" s="22" t="e">
        <f t="shared" si="56"/>
        <v>#REF!</v>
      </c>
      <c r="BN66" s="23" t="e">
        <f t="shared" si="37"/>
        <v>#REF!</v>
      </c>
    </row>
    <row r="67" spans="2:66" x14ac:dyDescent="0.25">
      <c r="B67" s="16">
        <f xml:space="preserve"> IF(C66&lt;&gt;"", IF( (C66+1)&gt;EDADMAX, "",Calculos!B66+1 ),"")</f>
        <v>50</v>
      </c>
      <c r="C67" s="16">
        <f t="shared" si="57"/>
        <v>81</v>
      </c>
      <c r="D67" s="16">
        <f t="shared" si="58"/>
        <v>71</v>
      </c>
      <c r="E67" s="18">
        <f t="shared" si="41"/>
        <v>20</v>
      </c>
      <c r="F67" s="16">
        <f>IF($B67="","",IF($C$6=1,VLOOKUP(IF(D67&gt;MAX(Tablas!$A$4:$A$62),MAX(Tablas!$A$4:$A$62),D67),datosMasculino,$C$12+$C$6+VLOOKUP(E67,columnaTermino,2,FALSE),FALSE),VLOOKUP(IF(D67&gt;MAX(Tablas!$B$4:$B$62),MAX(Tablas!$B$4:$B$62),D67),datosFemenino,$C$12+$C$6+VLOOKUP(E67,columnaTermino,2,FALSE),FALSE)))</f>
        <v>34.06</v>
      </c>
      <c r="G67" s="19">
        <f>IF($B67="","",IF(OR(E67=20,E67=30),IF($C$6=1,VLOOKUP(IF(D67&gt;MAX(Tablas!$A$4:$A$62),MAX(Tablas!$A$4:$A$62),D67),datosMasculino,$C$12+$C$6+$C$10+VLOOKUP(E67,columnaTermino,2,FALSE),FALSE),VLOOKUP(IF(D67&gt;MAX(Tablas!$B$4:$B$62),MAX(Tablas!$B$4:$B$62),D67),datosFemenino,$C$12+$C$6+$C$10+VLOOKUP(E67,columnaTermino,2,FALSE),FALSE)),F67))</f>
        <v>34.06</v>
      </c>
      <c r="H67" s="16">
        <f t="shared" si="12"/>
        <v>0</v>
      </c>
      <c r="I67" s="20">
        <f t="shared" si="13"/>
        <v>34.06</v>
      </c>
      <c r="J67" s="21">
        <f t="shared" si="14"/>
        <v>3406</v>
      </c>
      <c r="K67" s="22">
        <f t="shared" si="15"/>
        <v>0</v>
      </c>
      <c r="L67" s="22">
        <f t="shared" si="16"/>
        <v>3406</v>
      </c>
      <c r="M67" s="22">
        <f t="shared" si="42"/>
        <v>119.21000000000001</v>
      </c>
      <c r="N67" s="22">
        <f t="shared" si="43"/>
        <v>17.03</v>
      </c>
      <c r="O67" s="22">
        <f t="shared" si="44"/>
        <v>75</v>
      </c>
      <c r="P67" s="22" t="e">
        <f>+IF(Datos!#REF!=Listas!$AB$2,Listas!$AC$2,Listas!$AC$3)</f>
        <v>#REF!</v>
      </c>
      <c r="Q67" s="22" t="e">
        <f t="shared" si="20"/>
        <v>#REF!</v>
      </c>
      <c r="R67" s="22" t="e">
        <f t="shared" si="45"/>
        <v>#REF!</v>
      </c>
      <c r="S67" s="23" t="e">
        <f t="shared" si="22"/>
        <v>#REF!</v>
      </c>
      <c r="T67" s="21">
        <f t="shared" si="46"/>
        <v>3746.6</v>
      </c>
      <c r="U67" s="22">
        <f t="shared" si="47"/>
        <v>0</v>
      </c>
      <c r="V67" s="22">
        <f t="shared" si="25"/>
        <v>3746.6</v>
      </c>
      <c r="W67" s="22">
        <f t="shared" si="48"/>
        <v>131.131</v>
      </c>
      <c r="X67" s="22">
        <f t="shared" si="49"/>
        <v>18.733000000000001</v>
      </c>
      <c r="Y67" s="22">
        <f t="shared" si="50"/>
        <v>82</v>
      </c>
      <c r="Z67" s="22" t="e">
        <f>+IF(Datos!#REF!=Listas!$AB$2,Listas!$AC$2,Listas!$AC$3)</f>
        <v>#REF!</v>
      </c>
      <c r="AA67" s="22" t="e">
        <f t="shared" si="27"/>
        <v>#REF!</v>
      </c>
      <c r="AB67" s="22" t="e">
        <f t="shared" si="51"/>
        <v>#REF!</v>
      </c>
      <c r="AC67" s="23" t="e">
        <f t="shared" si="28"/>
        <v>#REF!</v>
      </c>
      <c r="AD67" s="21">
        <f t="shared" si="38"/>
        <v>312.21666666666664</v>
      </c>
      <c r="AE67" s="22">
        <f t="shared" si="38"/>
        <v>0</v>
      </c>
      <c r="AF67" s="22">
        <f t="shared" si="38"/>
        <v>312.21666666666664</v>
      </c>
      <c r="AG67" s="22">
        <f t="shared" si="38"/>
        <v>10.927583333333333</v>
      </c>
      <c r="AH67" s="22">
        <f t="shared" si="38"/>
        <v>1.5610833333333334</v>
      </c>
      <c r="AI67" s="22">
        <f t="shared" si="38"/>
        <v>6.833333333333333</v>
      </c>
      <c r="AJ67" s="22" t="e">
        <f t="shared" si="29"/>
        <v>#REF!</v>
      </c>
      <c r="AK67" s="22" t="e">
        <f t="shared" si="29"/>
        <v>#REF!</v>
      </c>
      <c r="AL67" s="23" t="e">
        <f t="shared" si="29"/>
        <v>#REF!</v>
      </c>
      <c r="AM67" s="21">
        <f t="shared" si="39"/>
        <v>624.43333333333328</v>
      </c>
      <c r="AN67" s="22">
        <f t="shared" si="39"/>
        <v>0</v>
      </c>
      <c r="AO67" s="22">
        <f t="shared" si="39"/>
        <v>624.43333333333328</v>
      </c>
      <c r="AP67" s="22">
        <f t="shared" si="39"/>
        <v>21.855166666666666</v>
      </c>
      <c r="AQ67" s="22">
        <f t="shared" si="39"/>
        <v>3.1221666666666668</v>
      </c>
      <c r="AR67" s="22">
        <f t="shared" si="39"/>
        <v>13.666666666666666</v>
      </c>
      <c r="AS67" s="22" t="e">
        <f t="shared" si="30"/>
        <v>#REF!</v>
      </c>
      <c r="AT67" s="22" t="e">
        <f t="shared" si="30"/>
        <v>#REF!</v>
      </c>
      <c r="AU67" s="23" t="e">
        <f t="shared" si="30"/>
        <v>#REF!</v>
      </c>
      <c r="AV67" s="21">
        <f t="shared" si="40"/>
        <v>1248.8666666666666</v>
      </c>
      <c r="AW67" s="22">
        <f t="shared" si="40"/>
        <v>0</v>
      </c>
      <c r="AX67" s="22">
        <f t="shared" si="40"/>
        <v>1248.8666666666666</v>
      </c>
      <c r="AY67" s="22">
        <f t="shared" si="40"/>
        <v>43.710333333333331</v>
      </c>
      <c r="AZ67" s="22">
        <f t="shared" si="40"/>
        <v>6.2443333333333335</v>
      </c>
      <c r="BA67" s="16">
        <f t="shared" si="40"/>
        <v>27.333333333333332</v>
      </c>
      <c r="BB67" s="16" t="e">
        <f t="shared" si="31"/>
        <v>#REF!</v>
      </c>
      <c r="BC67" s="16" t="e">
        <f t="shared" si="31"/>
        <v>#REF!</v>
      </c>
      <c r="BD67" s="100" t="e">
        <f t="shared" si="31"/>
        <v>#REF!</v>
      </c>
      <c r="BE67" s="21">
        <f t="shared" si="7"/>
        <v>3559.2699999999995</v>
      </c>
      <c r="BF67" s="22">
        <f t="shared" si="52"/>
        <v>0</v>
      </c>
      <c r="BG67" s="22">
        <f t="shared" si="33"/>
        <v>3559.2699999999995</v>
      </c>
      <c r="BH67" s="22">
        <f t="shared" si="53"/>
        <v>124.57445</v>
      </c>
      <c r="BI67" s="22">
        <f t="shared" si="54"/>
        <v>17.796349999999997</v>
      </c>
      <c r="BJ67" s="22">
        <f t="shared" si="55"/>
        <v>77.900000000000006</v>
      </c>
      <c r="BK67" s="22" t="e">
        <f>+IF(Datos!#REF!=Listas!$AB$2,Listas!$AC$2,Listas!$AC$3)</f>
        <v>#REF!</v>
      </c>
      <c r="BL67" s="22" t="e">
        <f t="shared" si="36"/>
        <v>#REF!</v>
      </c>
      <c r="BM67" s="22" t="e">
        <f t="shared" si="56"/>
        <v>#REF!</v>
      </c>
      <c r="BN67" s="23" t="e">
        <f t="shared" si="37"/>
        <v>#REF!</v>
      </c>
    </row>
    <row r="68" spans="2:66" x14ac:dyDescent="0.25">
      <c r="B68" s="16">
        <f xml:space="preserve"> IF(C67&lt;&gt;"", IF( (C67+1)&gt;EDADMAX, "",Calculos!B67+1 ),"")</f>
        <v>51</v>
      </c>
      <c r="C68" s="16">
        <f t="shared" si="57"/>
        <v>82</v>
      </c>
      <c r="D68" s="16">
        <f t="shared" si="58"/>
        <v>71</v>
      </c>
      <c r="E68" s="18">
        <f t="shared" si="41"/>
        <v>20</v>
      </c>
      <c r="F68" s="16">
        <f>IF($B68="","",IF($C$6=1,VLOOKUP(IF(D68&gt;MAX(Tablas!$A$4:$A$62),MAX(Tablas!$A$4:$A$62),D68),datosMasculino,$C$12+$C$6+VLOOKUP(E68,columnaTermino,2,FALSE),FALSE),VLOOKUP(IF(D68&gt;MAX(Tablas!$B$4:$B$62),MAX(Tablas!$B$4:$B$62),D68),datosFemenino,$C$12+$C$6+VLOOKUP(E68,columnaTermino,2,FALSE),FALSE)))</f>
        <v>34.06</v>
      </c>
      <c r="G68" s="19">
        <f>IF($B68="","",IF(OR(E68=20,E68=30),IF($C$6=1,VLOOKUP(IF(D68&gt;MAX(Tablas!$A$4:$A$62),MAX(Tablas!$A$4:$A$62),D68),datosMasculino,$C$12+$C$6+$C$10+VLOOKUP(E68,columnaTermino,2,FALSE),FALSE),VLOOKUP(IF(D68&gt;MAX(Tablas!$B$4:$B$62),MAX(Tablas!$B$4:$B$62),D68),datosFemenino,$C$12+$C$6+$C$10+VLOOKUP(E68,columnaTermino,2,FALSE),FALSE)),F68))</f>
        <v>34.06</v>
      </c>
      <c r="H68" s="16">
        <f t="shared" si="12"/>
        <v>0</v>
      </c>
      <c r="I68" s="20">
        <f t="shared" si="13"/>
        <v>34.06</v>
      </c>
      <c r="J68" s="21">
        <f t="shared" si="14"/>
        <v>3406</v>
      </c>
      <c r="K68" s="22">
        <f t="shared" si="15"/>
        <v>0</v>
      </c>
      <c r="L68" s="22">
        <f t="shared" si="16"/>
        <v>3406</v>
      </c>
      <c r="M68" s="22">
        <f t="shared" si="42"/>
        <v>119.21000000000001</v>
      </c>
      <c r="N68" s="22">
        <f t="shared" si="43"/>
        <v>17.03</v>
      </c>
      <c r="O68" s="22">
        <f t="shared" si="44"/>
        <v>75</v>
      </c>
      <c r="P68" s="22" t="e">
        <f>+IF(Datos!#REF!=Listas!$AB$2,Listas!$AC$2,Listas!$AC$3)</f>
        <v>#REF!</v>
      </c>
      <c r="Q68" s="22" t="e">
        <f t="shared" si="20"/>
        <v>#REF!</v>
      </c>
      <c r="R68" s="22" t="e">
        <f t="shared" si="45"/>
        <v>#REF!</v>
      </c>
      <c r="S68" s="23" t="e">
        <f t="shared" si="22"/>
        <v>#REF!</v>
      </c>
      <c r="T68" s="21">
        <f t="shared" si="46"/>
        <v>3746.6</v>
      </c>
      <c r="U68" s="22">
        <f t="shared" si="47"/>
        <v>0</v>
      </c>
      <c r="V68" s="22">
        <f t="shared" si="25"/>
        <v>3746.6</v>
      </c>
      <c r="W68" s="22">
        <f t="shared" si="48"/>
        <v>131.131</v>
      </c>
      <c r="X68" s="22">
        <f t="shared" si="49"/>
        <v>18.733000000000001</v>
      </c>
      <c r="Y68" s="22">
        <f t="shared" si="50"/>
        <v>82</v>
      </c>
      <c r="Z68" s="22" t="e">
        <f>+IF(Datos!#REF!=Listas!$AB$2,Listas!$AC$2,Listas!$AC$3)</f>
        <v>#REF!</v>
      </c>
      <c r="AA68" s="22" t="e">
        <f t="shared" si="27"/>
        <v>#REF!</v>
      </c>
      <c r="AB68" s="22" t="e">
        <f t="shared" si="51"/>
        <v>#REF!</v>
      </c>
      <c r="AC68" s="23" t="e">
        <f t="shared" si="28"/>
        <v>#REF!</v>
      </c>
      <c r="AD68" s="21">
        <f t="shared" si="38"/>
        <v>312.21666666666664</v>
      </c>
      <c r="AE68" s="22">
        <f t="shared" si="38"/>
        <v>0</v>
      </c>
      <c r="AF68" s="22">
        <f t="shared" si="38"/>
        <v>312.21666666666664</v>
      </c>
      <c r="AG68" s="22">
        <f t="shared" si="38"/>
        <v>10.927583333333333</v>
      </c>
      <c r="AH68" s="22">
        <f t="shared" si="38"/>
        <v>1.5610833333333334</v>
      </c>
      <c r="AI68" s="22">
        <f t="shared" si="38"/>
        <v>6.833333333333333</v>
      </c>
      <c r="AJ68" s="22" t="e">
        <f t="shared" si="29"/>
        <v>#REF!</v>
      </c>
      <c r="AK68" s="22" t="e">
        <f t="shared" si="29"/>
        <v>#REF!</v>
      </c>
      <c r="AL68" s="23" t="e">
        <f t="shared" si="29"/>
        <v>#REF!</v>
      </c>
      <c r="AM68" s="21">
        <f t="shared" si="39"/>
        <v>624.43333333333328</v>
      </c>
      <c r="AN68" s="22">
        <f t="shared" si="39"/>
        <v>0</v>
      </c>
      <c r="AO68" s="22">
        <f t="shared" si="39"/>
        <v>624.43333333333328</v>
      </c>
      <c r="AP68" s="22">
        <f t="shared" si="39"/>
        <v>21.855166666666666</v>
      </c>
      <c r="AQ68" s="22">
        <f t="shared" si="39"/>
        <v>3.1221666666666668</v>
      </c>
      <c r="AR68" s="22">
        <f t="shared" si="39"/>
        <v>13.666666666666666</v>
      </c>
      <c r="AS68" s="22" t="e">
        <f t="shared" si="30"/>
        <v>#REF!</v>
      </c>
      <c r="AT68" s="22" t="e">
        <f t="shared" si="30"/>
        <v>#REF!</v>
      </c>
      <c r="AU68" s="23" t="e">
        <f t="shared" si="30"/>
        <v>#REF!</v>
      </c>
      <c r="AV68" s="21">
        <f t="shared" si="40"/>
        <v>1248.8666666666666</v>
      </c>
      <c r="AW68" s="22">
        <f t="shared" si="40"/>
        <v>0</v>
      </c>
      <c r="AX68" s="22">
        <f t="shared" si="40"/>
        <v>1248.8666666666666</v>
      </c>
      <c r="AY68" s="22">
        <f t="shared" si="40"/>
        <v>43.710333333333331</v>
      </c>
      <c r="AZ68" s="22">
        <f t="shared" si="40"/>
        <v>6.2443333333333335</v>
      </c>
      <c r="BA68" s="16">
        <f t="shared" si="40"/>
        <v>27.333333333333332</v>
      </c>
      <c r="BB68" s="16" t="e">
        <f t="shared" si="31"/>
        <v>#REF!</v>
      </c>
      <c r="BC68" s="16" t="e">
        <f t="shared" si="31"/>
        <v>#REF!</v>
      </c>
      <c r="BD68" s="100" t="e">
        <f t="shared" si="31"/>
        <v>#REF!</v>
      </c>
      <c r="BE68" s="21">
        <f t="shared" si="7"/>
        <v>3559.2699999999995</v>
      </c>
      <c r="BF68" s="22">
        <f t="shared" si="52"/>
        <v>0</v>
      </c>
      <c r="BG68" s="22">
        <f t="shared" si="33"/>
        <v>3559.2699999999995</v>
      </c>
      <c r="BH68" s="22">
        <f t="shared" si="53"/>
        <v>124.57445</v>
      </c>
      <c r="BI68" s="22">
        <f t="shared" si="54"/>
        <v>17.796349999999997</v>
      </c>
      <c r="BJ68" s="22">
        <f t="shared" si="55"/>
        <v>77.900000000000006</v>
      </c>
      <c r="BK68" s="22" t="e">
        <f>+IF(Datos!#REF!=Listas!$AB$2,Listas!$AC$2,Listas!$AC$3)</f>
        <v>#REF!</v>
      </c>
      <c r="BL68" s="22" t="e">
        <f t="shared" si="36"/>
        <v>#REF!</v>
      </c>
      <c r="BM68" s="22" t="e">
        <f t="shared" si="56"/>
        <v>#REF!</v>
      </c>
      <c r="BN68" s="23" t="e">
        <f t="shared" si="37"/>
        <v>#REF!</v>
      </c>
    </row>
    <row r="69" spans="2:66" x14ac:dyDescent="0.25">
      <c r="B69" s="16">
        <f xml:space="preserve"> IF(C68&lt;&gt;"", IF( (C68+1)&gt;EDADMAX, "",Calculos!B68+1 ),"")</f>
        <v>52</v>
      </c>
      <c r="C69" s="16">
        <f t="shared" si="57"/>
        <v>83</v>
      </c>
      <c r="D69" s="16">
        <f t="shared" si="58"/>
        <v>71</v>
      </c>
      <c r="E69" s="18">
        <f t="shared" si="41"/>
        <v>20</v>
      </c>
      <c r="F69" s="16">
        <f>IF($B69="","",IF($C$6=1,VLOOKUP(IF(D69&gt;MAX(Tablas!$A$4:$A$62),MAX(Tablas!$A$4:$A$62),D69),datosMasculino,$C$12+$C$6+VLOOKUP(E69,columnaTermino,2,FALSE),FALSE),VLOOKUP(IF(D69&gt;MAX(Tablas!$B$4:$B$62),MAX(Tablas!$B$4:$B$62),D69),datosFemenino,$C$12+$C$6+VLOOKUP(E69,columnaTermino,2,FALSE),FALSE)))</f>
        <v>34.06</v>
      </c>
      <c r="G69" s="19">
        <f>IF($B69="","",IF(OR(E69=20,E69=30),IF($C$6=1,VLOOKUP(IF(D69&gt;MAX(Tablas!$A$4:$A$62),MAX(Tablas!$A$4:$A$62),D69),datosMasculino,$C$12+$C$6+$C$10+VLOOKUP(E69,columnaTermino,2,FALSE),FALSE),VLOOKUP(IF(D69&gt;MAX(Tablas!$B$4:$B$62),MAX(Tablas!$B$4:$B$62),D69),datosFemenino,$C$12+$C$6+$C$10+VLOOKUP(E69,columnaTermino,2,FALSE),FALSE)),F69))</f>
        <v>34.06</v>
      </c>
      <c r="H69" s="16">
        <f t="shared" si="12"/>
        <v>0</v>
      </c>
      <c r="I69" s="20">
        <f t="shared" si="13"/>
        <v>34.06</v>
      </c>
      <c r="J69" s="21">
        <f t="shared" si="14"/>
        <v>3406</v>
      </c>
      <c r="K69" s="22">
        <f t="shared" si="15"/>
        <v>0</v>
      </c>
      <c r="L69" s="22">
        <f t="shared" si="16"/>
        <v>3406</v>
      </c>
      <c r="M69" s="22">
        <f t="shared" si="42"/>
        <v>119.21000000000001</v>
      </c>
      <c r="N69" s="22">
        <f t="shared" si="43"/>
        <v>17.03</v>
      </c>
      <c r="O69" s="22">
        <f t="shared" si="44"/>
        <v>75</v>
      </c>
      <c r="P69" s="22" t="e">
        <f>+IF(Datos!#REF!=Listas!$AB$2,Listas!$AC$2,Listas!$AC$3)</f>
        <v>#REF!</v>
      </c>
      <c r="Q69" s="22" t="e">
        <f t="shared" si="20"/>
        <v>#REF!</v>
      </c>
      <c r="R69" s="22" t="e">
        <f t="shared" si="45"/>
        <v>#REF!</v>
      </c>
      <c r="S69" s="23" t="e">
        <f t="shared" si="22"/>
        <v>#REF!</v>
      </c>
      <c r="T69" s="21">
        <f t="shared" si="46"/>
        <v>3746.6</v>
      </c>
      <c r="U69" s="22">
        <f t="shared" si="47"/>
        <v>0</v>
      </c>
      <c r="V69" s="22">
        <f t="shared" si="25"/>
        <v>3746.6</v>
      </c>
      <c r="W69" s="22">
        <f t="shared" si="48"/>
        <v>131.131</v>
      </c>
      <c r="X69" s="22">
        <f t="shared" si="49"/>
        <v>18.733000000000001</v>
      </c>
      <c r="Y69" s="22">
        <f t="shared" si="50"/>
        <v>82</v>
      </c>
      <c r="Z69" s="22" t="e">
        <f>+IF(Datos!#REF!=Listas!$AB$2,Listas!$AC$2,Listas!$AC$3)</f>
        <v>#REF!</v>
      </c>
      <c r="AA69" s="22" t="e">
        <f t="shared" si="27"/>
        <v>#REF!</v>
      </c>
      <c r="AB69" s="22" t="e">
        <f t="shared" si="51"/>
        <v>#REF!</v>
      </c>
      <c r="AC69" s="23" t="e">
        <f t="shared" si="28"/>
        <v>#REF!</v>
      </c>
      <c r="AD69" s="21">
        <f t="shared" si="38"/>
        <v>312.21666666666664</v>
      </c>
      <c r="AE69" s="22">
        <f t="shared" si="38"/>
        <v>0</v>
      </c>
      <c r="AF69" s="22">
        <f t="shared" si="38"/>
        <v>312.21666666666664</v>
      </c>
      <c r="AG69" s="22">
        <f t="shared" si="38"/>
        <v>10.927583333333333</v>
      </c>
      <c r="AH69" s="22">
        <f t="shared" si="38"/>
        <v>1.5610833333333334</v>
      </c>
      <c r="AI69" s="22">
        <f t="shared" si="38"/>
        <v>6.833333333333333</v>
      </c>
      <c r="AJ69" s="22" t="e">
        <f t="shared" si="29"/>
        <v>#REF!</v>
      </c>
      <c r="AK69" s="22" t="e">
        <f t="shared" si="29"/>
        <v>#REF!</v>
      </c>
      <c r="AL69" s="23" t="e">
        <f t="shared" si="29"/>
        <v>#REF!</v>
      </c>
      <c r="AM69" s="21">
        <f t="shared" si="39"/>
        <v>624.43333333333328</v>
      </c>
      <c r="AN69" s="22">
        <f t="shared" si="39"/>
        <v>0</v>
      </c>
      <c r="AO69" s="22">
        <f t="shared" si="39"/>
        <v>624.43333333333328</v>
      </c>
      <c r="AP69" s="22">
        <f t="shared" si="39"/>
        <v>21.855166666666666</v>
      </c>
      <c r="AQ69" s="22">
        <f t="shared" si="39"/>
        <v>3.1221666666666668</v>
      </c>
      <c r="AR69" s="22">
        <f t="shared" si="39"/>
        <v>13.666666666666666</v>
      </c>
      <c r="AS69" s="22" t="e">
        <f t="shared" si="30"/>
        <v>#REF!</v>
      </c>
      <c r="AT69" s="22" t="e">
        <f t="shared" si="30"/>
        <v>#REF!</v>
      </c>
      <c r="AU69" s="23" t="e">
        <f t="shared" si="30"/>
        <v>#REF!</v>
      </c>
      <c r="AV69" s="21">
        <f t="shared" si="40"/>
        <v>1248.8666666666666</v>
      </c>
      <c r="AW69" s="22">
        <f t="shared" si="40"/>
        <v>0</v>
      </c>
      <c r="AX69" s="22">
        <f t="shared" si="40"/>
        <v>1248.8666666666666</v>
      </c>
      <c r="AY69" s="22">
        <f t="shared" si="40"/>
        <v>43.710333333333331</v>
      </c>
      <c r="AZ69" s="22">
        <f t="shared" si="40"/>
        <v>6.2443333333333335</v>
      </c>
      <c r="BA69" s="16">
        <f t="shared" si="40"/>
        <v>27.333333333333332</v>
      </c>
      <c r="BB69" s="16" t="e">
        <f t="shared" si="31"/>
        <v>#REF!</v>
      </c>
      <c r="BC69" s="16" t="e">
        <f t="shared" si="31"/>
        <v>#REF!</v>
      </c>
      <c r="BD69" s="100" t="e">
        <f t="shared" si="31"/>
        <v>#REF!</v>
      </c>
      <c r="BE69" s="21">
        <f t="shared" si="7"/>
        <v>3559.2699999999995</v>
      </c>
      <c r="BF69" s="22">
        <f t="shared" si="52"/>
        <v>0</v>
      </c>
      <c r="BG69" s="22">
        <f t="shared" si="33"/>
        <v>3559.2699999999995</v>
      </c>
      <c r="BH69" s="22">
        <f t="shared" si="53"/>
        <v>124.57445</v>
      </c>
      <c r="BI69" s="22">
        <f t="shared" si="54"/>
        <v>17.796349999999997</v>
      </c>
      <c r="BJ69" s="22">
        <f t="shared" si="55"/>
        <v>77.900000000000006</v>
      </c>
      <c r="BK69" s="22" t="e">
        <f>+IF(Datos!#REF!=Listas!$AB$2,Listas!$AC$2,Listas!$AC$3)</f>
        <v>#REF!</v>
      </c>
      <c r="BL69" s="22" t="e">
        <f t="shared" si="36"/>
        <v>#REF!</v>
      </c>
      <c r="BM69" s="22" t="e">
        <f t="shared" si="56"/>
        <v>#REF!</v>
      </c>
      <c r="BN69" s="23" t="e">
        <f t="shared" si="37"/>
        <v>#REF!</v>
      </c>
    </row>
    <row r="70" spans="2:66" x14ac:dyDescent="0.25">
      <c r="B70" s="16">
        <f xml:space="preserve"> IF(C69&lt;&gt;"", IF( (C69+1)&gt;EDADMAX, "",Calculos!B69+1 ),"")</f>
        <v>53</v>
      </c>
      <c r="C70" s="16">
        <f t="shared" si="57"/>
        <v>84</v>
      </c>
      <c r="D70" s="16">
        <f t="shared" si="58"/>
        <v>71</v>
      </c>
      <c r="E70" s="18">
        <f t="shared" si="41"/>
        <v>20</v>
      </c>
      <c r="F70" s="16">
        <f>IF($B70="","",IF($C$6=1,VLOOKUP(IF(D70&gt;MAX(Tablas!$A$4:$A$62),MAX(Tablas!$A$4:$A$62),D70),datosMasculino,$C$12+$C$6+VLOOKUP(E70,columnaTermino,2,FALSE),FALSE),VLOOKUP(IF(D70&gt;MAX(Tablas!$B$4:$B$62),MAX(Tablas!$B$4:$B$62),D70),datosFemenino,$C$12+$C$6+VLOOKUP(E70,columnaTermino,2,FALSE),FALSE)))</f>
        <v>34.06</v>
      </c>
      <c r="G70" s="19">
        <f>IF($B70="","",IF(OR(E70=20,E70=30),IF($C$6=1,VLOOKUP(IF(D70&gt;MAX(Tablas!$A$4:$A$62),MAX(Tablas!$A$4:$A$62),D70),datosMasculino,$C$12+$C$6+$C$10+VLOOKUP(E70,columnaTermino,2,FALSE),FALSE),VLOOKUP(IF(D70&gt;MAX(Tablas!$B$4:$B$62),MAX(Tablas!$B$4:$B$62),D70),datosFemenino,$C$12+$C$6+$C$10+VLOOKUP(E70,columnaTermino,2,FALSE),FALSE)),F70))</f>
        <v>34.06</v>
      </c>
      <c r="H70" s="16">
        <f t="shared" si="12"/>
        <v>0</v>
      </c>
      <c r="I70" s="20">
        <f t="shared" si="13"/>
        <v>34.06</v>
      </c>
      <c r="J70" s="21">
        <f t="shared" si="14"/>
        <v>3406</v>
      </c>
      <c r="K70" s="22">
        <f t="shared" si="15"/>
        <v>0</v>
      </c>
      <c r="L70" s="22">
        <f t="shared" si="16"/>
        <v>3406</v>
      </c>
      <c r="M70" s="22">
        <f t="shared" si="42"/>
        <v>119.21000000000001</v>
      </c>
      <c r="N70" s="22">
        <f t="shared" si="43"/>
        <v>17.03</v>
      </c>
      <c r="O70" s="22">
        <f t="shared" si="44"/>
        <v>75</v>
      </c>
      <c r="P70" s="22" t="e">
        <f>+IF(Datos!#REF!=Listas!$AB$2,Listas!$AC$2,Listas!$AC$3)</f>
        <v>#REF!</v>
      </c>
      <c r="Q70" s="22" t="e">
        <f t="shared" si="20"/>
        <v>#REF!</v>
      </c>
      <c r="R70" s="22" t="e">
        <f t="shared" si="45"/>
        <v>#REF!</v>
      </c>
      <c r="S70" s="23" t="e">
        <f t="shared" si="22"/>
        <v>#REF!</v>
      </c>
      <c r="T70" s="21">
        <f t="shared" si="46"/>
        <v>3746.6</v>
      </c>
      <c r="U70" s="22">
        <f t="shared" si="47"/>
        <v>0</v>
      </c>
      <c r="V70" s="22">
        <f t="shared" si="25"/>
        <v>3746.6</v>
      </c>
      <c r="W70" s="22">
        <f t="shared" si="48"/>
        <v>131.131</v>
      </c>
      <c r="X70" s="22">
        <f t="shared" si="49"/>
        <v>18.733000000000001</v>
      </c>
      <c r="Y70" s="22">
        <f t="shared" si="50"/>
        <v>82</v>
      </c>
      <c r="Z70" s="22" t="e">
        <f>+IF(Datos!#REF!=Listas!$AB$2,Listas!$AC$2,Listas!$AC$3)</f>
        <v>#REF!</v>
      </c>
      <c r="AA70" s="22" t="e">
        <f t="shared" si="27"/>
        <v>#REF!</v>
      </c>
      <c r="AB70" s="22" t="e">
        <f t="shared" si="51"/>
        <v>#REF!</v>
      </c>
      <c r="AC70" s="23" t="e">
        <f t="shared" si="28"/>
        <v>#REF!</v>
      </c>
      <c r="AD70" s="21">
        <f t="shared" si="38"/>
        <v>312.21666666666664</v>
      </c>
      <c r="AE70" s="22">
        <f t="shared" si="38"/>
        <v>0</v>
      </c>
      <c r="AF70" s="22">
        <f t="shared" si="38"/>
        <v>312.21666666666664</v>
      </c>
      <c r="AG70" s="22">
        <f t="shared" si="38"/>
        <v>10.927583333333333</v>
      </c>
      <c r="AH70" s="22">
        <f t="shared" si="38"/>
        <v>1.5610833333333334</v>
      </c>
      <c r="AI70" s="22">
        <f t="shared" si="38"/>
        <v>6.833333333333333</v>
      </c>
      <c r="AJ70" s="22" t="e">
        <f t="shared" si="29"/>
        <v>#REF!</v>
      </c>
      <c r="AK70" s="22" t="e">
        <f t="shared" si="29"/>
        <v>#REF!</v>
      </c>
      <c r="AL70" s="23" t="e">
        <f t="shared" si="29"/>
        <v>#REF!</v>
      </c>
      <c r="AM70" s="21">
        <f t="shared" si="39"/>
        <v>624.43333333333328</v>
      </c>
      <c r="AN70" s="22">
        <f t="shared" si="39"/>
        <v>0</v>
      </c>
      <c r="AO70" s="22">
        <f t="shared" si="39"/>
        <v>624.43333333333328</v>
      </c>
      <c r="AP70" s="22">
        <f t="shared" si="39"/>
        <v>21.855166666666666</v>
      </c>
      <c r="AQ70" s="22">
        <f t="shared" si="39"/>
        <v>3.1221666666666668</v>
      </c>
      <c r="AR70" s="22">
        <f t="shared" si="39"/>
        <v>13.666666666666666</v>
      </c>
      <c r="AS70" s="22" t="e">
        <f t="shared" si="30"/>
        <v>#REF!</v>
      </c>
      <c r="AT70" s="22" t="e">
        <f t="shared" si="30"/>
        <v>#REF!</v>
      </c>
      <c r="AU70" s="23" t="e">
        <f t="shared" si="30"/>
        <v>#REF!</v>
      </c>
      <c r="AV70" s="21">
        <f t="shared" si="40"/>
        <v>1248.8666666666666</v>
      </c>
      <c r="AW70" s="22">
        <f t="shared" si="40"/>
        <v>0</v>
      </c>
      <c r="AX70" s="22">
        <f t="shared" si="40"/>
        <v>1248.8666666666666</v>
      </c>
      <c r="AY70" s="22">
        <f t="shared" si="40"/>
        <v>43.710333333333331</v>
      </c>
      <c r="AZ70" s="22">
        <f t="shared" si="40"/>
        <v>6.2443333333333335</v>
      </c>
      <c r="BA70" s="16">
        <f t="shared" si="40"/>
        <v>27.333333333333332</v>
      </c>
      <c r="BB70" s="16" t="e">
        <f t="shared" si="31"/>
        <v>#REF!</v>
      </c>
      <c r="BC70" s="16" t="e">
        <f t="shared" si="31"/>
        <v>#REF!</v>
      </c>
      <c r="BD70" s="100" t="e">
        <f t="shared" si="31"/>
        <v>#REF!</v>
      </c>
      <c r="BE70" s="21">
        <f t="shared" si="7"/>
        <v>3559.2699999999995</v>
      </c>
      <c r="BF70" s="22">
        <f t="shared" si="52"/>
        <v>0</v>
      </c>
      <c r="BG70" s="22">
        <f t="shared" si="33"/>
        <v>3559.2699999999995</v>
      </c>
      <c r="BH70" s="22">
        <f t="shared" si="53"/>
        <v>124.57445</v>
      </c>
      <c r="BI70" s="22">
        <f t="shared" si="54"/>
        <v>17.796349999999997</v>
      </c>
      <c r="BJ70" s="22">
        <f t="shared" si="55"/>
        <v>77.900000000000006</v>
      </c>
      <c r="BK70" s="22" t="e">
        <f>+IF(Datos!#REF!=Listas!$AB$2,Listas!$AC$2,Listas!$AC$3)</f>
        <v>#REF!</v>
      </c>
      <c r="BL70" s="22" t="e">
        <f t="shared" si="36"/>
        <v>#REF!</v>
      </c>
      <c r="BM70" s="22" t="e">
        <f t="shared" si="56"/>
        <v>#REF!</v>
      </c>
      <c r="BN70" s="23" t="e">
        <f t="shared" si="37"/>
        <v>#REF!</v>
      </c>
    </row>
    <row r="71" spans="2:66" x14ac:dyDescent="0.25">
      <c r="B71" s="16">
        <f xml:space="preserve"> IF(C70&lt;&gt;"", IF( (C70+1)&gt;EDADMAX, "",Calculos!B70+1 ),"")</f>
        <v>54</v>
      </c>
      <c r="C71" s="16">
        <f t="shared" si="57"/>
        <v>85</v>
      </c>
      <c r="D71" s="16">
        <f t="shared" si="58"/>
        <v>71</v>
      </c>
      <c r="E71" s="18">
        <f t="shared" si="41"/>
        <v>20</v>
      </c>
      <c r="F71" s="16">
        <f>IF($B71="","",IF($C$6=1,VLOOKUP(IF(D71&gt;MAX(Tablas!$A$4:$A$62),MAX(Tablas!$A$4:$A$62),D71),datosMasculino,$C$12+$C$6+VLOOKUP(E71,columnaTermino,2,FALSE),FALSE),VLOOKUP(IF(D71&gt;MAX(Tablas!$B$4:$B$62),MAX(Tablas!$B$4:$B$62),D71),datosFemenino,$C$12+$C$6+VLOOKUP(E71,columnaTermino,2,FALSE),FALSE)))</f>
        <v>34.06</v>
      </c>
      <c r="G71" s="19">
        <f>IF($B71="","",IF(OR(E71=20,E71=30),IF($C$6=1,VLOOKUP(IF(D71&gt;MAX(Tablas!$A$4:$A$62),MAX(Tablas!$A$4:$A$62),D71),datosMasculino,$C$12+$C$6+$C$10+VLOOKUP(E71,columnaTermino,2,FALSE),FALSE),VLOOKUP(IF(D71&gt;MAX(Tablas!$B$4:$B$62),MAX(Tablas!$B$4:$B$62),D71),datosFemenino,$C$12+$C$6+$C$10+VLOOKUP(E71,columnaTermino,2,FALSE),FALSE)),F71))</f>
        <v>34.06</v>
      </c>
      <c r="H71" s="16">
        <f t="shared" si="12"/>
        <v>0</v>
      </c>
      <c r="I71" s="20">
        <f t="shared" si="13"/>
        <v>34.06</v>
      </c>
      <c r="J71" s="21">
        <f t="shared" si="14"/>
        <v>3406</v>
      </c>
      <c r="K71" s="22">
        <f t="shared" si="15"/>
        <v>0</v>
      </c>
      <c r="L71" s="22">
        <f t="shared" si="16"/>
        <v>3406</v>
      </c>
      <c r="M71" s="22">
        <f t="shared" si="42"/>
        <v>119.21000000000001</v>
      </c>
      <c r="N71" s="22">
        <f t="shared" si="43"/>
        <v>17.03</v>
      </c>
      <c r="O71" s="22">
        <f t="shared" si="44"/>
        <v>75</v>
      </c>
      <c r="P71" s="22" t="e">
        <f>+IF(Datos!#REF!=Listas!$AB$2,Listas!$AC$2,Listas!$AC$3)</f>
        <v>#REF!</v>
      </c>
      <c r="Q71" s="22" t="e">
        <f t="shared" si="20"/>
        <v>#REF!</v>
      </c>
      <c r="R71" s="22" t="e">
        <f t="shared" si="45"/>
        <v>#REF!</v>
      </c>
      <c r="S71" s="23" t="e">
        <f t="shared" si="22"/>
        <v>#REF!</v>
      </c>
      <c r="T71" s="21">
        <f t="shared" si="46"/>
        <v>3746.6</v>
      </c>
      <c r="U71" s="22">
        <f t="shared" si="47"/>
        <v>0</v>
      </c>
      <c r="V71" s="22">
        <f t="shared" si="25"/>
        <v>3746.6</v>
      </c>
      <c r="W71" s="22">
        <f t="shared" si="48"/>
        <v>131.131</v>
      </c>
      <c r="X71" s="22">
        <f t="shared" si="49"/>
        <v>18.733000000000001</v>
      </c>
      <c r="Y71" s="22">
        <f t="shared" si="50"/>
        <v>82</v>
      </c>
      <c r="Z71" s="22" t="e">
        <f>+IF(Datos!#REF!=Listas!$AB$2,Listas!$AC$2,Listas!$AC$3)</f>
        <v>#REF!</v>
      </c>
      <c r="AA71" s="22" t="e">
        <f t="shared" si="27"/>
        <v>#REF!</v>
      </c>
      <c r="AB71" s="22" t="e">
        <f t="shared" si="51"/>
        <v>#REF!</v>
      </c>
      <c r="AC71" s="23" t="e">
        <f t="shared" si="28"/>
        <v>#REF!</v>
      </c>
      <c r="AD71" s="21">
        <f t="shared" si="38"/>
        <v>312.21666666666664</v>
      </c>
      <c r="AE71" s="22">
        <f t="shared" si="38"/>
        <v>0</v>
      </c>
      <c r="AF71" s="22">
        <f t="shared" si="38"/>
        <v>312.21666666666664</v>
      </c>
      <c r="AG71" s="22">
        <f t="shared" si="38"/>
        <v>10.927583333333333</v>
      </c>
      <c r="AH71" s="22">
        <f t="shared" si="38"/>
        <v>1.5610833333333334</v>
      </c>
      <c r="AI71" s="22">
        <f t="shared" si="38"/>
        <v>6.833333333333333</v>
      </c>
      <c r="AJ71" s="22" t="e">
        <f t="shared" si="29"/>
        <v>#REF!</v>
      </c>
      <c r="AK71" s="22" t="e">
        <f t="shared" si="29"/>
        <v>#REF!</v>
      </c>
      <c r="AL71" s="23" t="e">
        <f t="shared" si="29"/>
        <v>#REF!</v>
      </c>
      <c r="AM71" s="21">
        <f t="shared" si="39"/>
        <v>624.43333333333328</v>
      </c>
      <c r="AN71" s="22">
        <f t="shared" si="39"/>
        <v>0</v>
      </c>
      <c r="AO71" s="22">
        <f t="shared" si="39"/>
        <v>624.43333333333328</v>
      </c>
      <c r="AP71" s="22">
        <f t="shared" si="39"/>
        <v>21.855166666666666</v>
      </c>
      <c r="AQ71" s="22">
        <f t="shared" si="39"/>
        <v>3.1221666666666668</v>
      </c>
      <c r="AR71" s="22">
        <f t="shared" si="39"/>
        <v>13.666666666666666</v>
      </c>
      <c r="AS71" s="22" t="e">
        <f t="shared" si="30"/>
        <v>#REF!</v>
      </c>
      <c r="AT71" s="22" t="e">
        <f t="shared" si="30"/>
        <v>#REF!</v>
      </c>
      <c r="AU71" s="23" t="e">
        <f t="shared" si="30"/>
        <v>#REF!</v>
      </c>
      <c r="AV71" s="21">
        <f t="shared" si="40"/>
        <v>1248.8666666666666</v>
      </c>
      <c r="AW71" s="22">
        <f t="shared" si="40"/>
        <v>0</v>
      </c>
      <c r="AX71" s="22">
        <f t="shared" si="40"/>
        <v>1248.8666666666666</v>
      </c>
      <c r="AY71" s="22">
        <f t="shared" si="40"/>
        <v>43.710333333333331</v>
      </c>
      <c r="AZ71" s="22">
        <f t="shared" si="40"/>
        <v>6.2443333333333335</v>
      </c>
      <c r="BA71" s="16">
        <f t="shared" si="40"/>
        <v>27.333333333333332</v>
      </c>
      <c r="BB71" s="16" t="e">
        <f t="shared" si="31"/>
        <v>#REF!</v>
      </c>
      <c r="BC71" s="16" t="e">
        <f t="shared" si="31"/>
        <v>#REF!</v>
      </c>
      <c r="BD71" s="100" t="e">
        <f t="shared" si="31"/>
        <v>#REF!</v>
      </c>
      <c r="BE71" s="21">
        <f t="shared" si="7"/>
        <v>3559.2699999999995</v>
      </c>
      <c r="BF71" s="22">
        <f t="shared" si="52"/>
        <v>0</v>
      </c>
      <c r="BG71" s="22">
        <f t="shared" si="33"/>
        <v>3559.2699999999995</v>
      </c>
      <c r="BH71" s="22">
        <f t="shared" si="53"/>
        <v>124.57445</v>
      </c>
      <c r="BI71" s="22">
        <f t="shared" si="54"/>
        <v>17.796349999999997</v>
      </c>
      <c r="BJ71" s="22">
        <f t="shared" si="55"/>
        <v>77.900000000000006</v>
      </c>
      <c r="BK71" s="22" t="e">
        <f>+IF(Datos!#REF!=Listas!$AB$2,Listas!$AC$2,Listas!$AC$3)</f>
        <v>#REF!</v>
      </c>
      <c r="BL71" s="22" t="e">
        <f t="shared" si="36"/>
        <v>#REF!</v>
      </c>
      <c r="BM71" s="22" t="e">
        <f t="shared" si="56"/>
        <v>#REF!</v>
      </c>
      <c r="BN71" s="23" t="e">
        <f t="shared" si="37"/>
        <v>#REF!</v>
      </c>
    </row>
    <row r="72" spans="2:66" x14ac:dyDescent="0.25">
      <c r="B72" s="16">
        <f xml:space="preserve"> IF(C71&lt;&gt;"", IF( (C71+1)&gt;EDADMAX, "",Calculos!B71+1 ),"")</f>
        <v>55</v>
      </c>
      <c r="C72" s="16">
        <f t="shared" si="57"/>
        <v>86</v>
      </c>
      <c r="D72" s="16">
        <f t="shared" si="58"/>
        <v>71</v>
      </c>
      <c r="E72" s="18">
        <f t="shared" si="41"/>
        <v>20</v>
      </c>
      <c r="F72" s="16">
        <f>IF($B72="","",IF($C$6=1,VLOOKUP(IF(D72&gt;MAX(Tablas!$A$4:$A$62),MAX(Tablas!$A$4:$A$62),D72),datosMasculino,$C$12+$C$6+VLOOKUP(E72,columnaTermino,2,FALSE),FALSE),VLOOKUP(IF(D72&gt;MAX(Tablas!$B$4:$B$62),MAX(Tablas!$B$4:$B$62),D72),datosFemenino,$C$12+$C$6+VLOOKUP(E72,columnaTermino,2,FALSE),FALSE)))</f>
        <v>34.06</v>
      </c>
      <c r="G72" s="19">
        <f>IF($B72="","",IF(OR(E72=20,E72=30),IF($C$6=1,VLOOKUP(IF(D72&gt;MAX(Tablas!$A$4:$A$62),MAX(Tablas!$A$4:$A$62),D72),datosMasculino,$C$12+$C$6+$C$10+VLOOKUP(E72,columnaTermino,2,FALSE),FALSE),VLOOKUP(IF(D72&gt;MAX(Tablas!$B$4:$B$62),MAX(Tablas!$B$4:$B$62),D72),datosFemenino,$C$12+$C$6+$C$10+VLOOKUP(E72,columnaTermino,2,FALSE),FALSE)),F72))</f>
        <v>34.06</v>
      </c>
      <c r="H72" s="16">
        <f t="shared" si="12"/>
        <v>0</v>
      </c>
      <c r="I72" s="20">
        <f t="shared" si="13"/>
        <v>34.06</v>
      </c>
      <c r="J72" s="21">
        <f t="shared" si="14"/>
        <v>3406</v>
      </c>
      <c r="K72" s="22">
        <f t="shared" si="15"/>
        <v>0</v>
      </c>
      <c r="L72" s="22">
        <f t="shared" si="16"/>
        <v>3406</v>
      </c>
      <c r="M72" s="22">
        <f t="shared" si="42"/>
        <v>119.21000000000001</v>
      </c>
      <c r="N72" s="22">
        <f t="shared" si="43"/>
        <v>17.03</v>
      </c>
      <c r="O72" s="22">
        <f t="shared" si="44"/>
        <v>75</v>
      </c>
      <c r="P72" s="22" t="e">
        <f>+IF(Datos!#REF!=Listas!$AB$2,Listas!$AC$2,Listas!$AC$3)</f>
        <v>#REF!</v>
      </c>
      <c r="Q72" s="22" t="e">
        <f t="shared" si="20"/>
        <v>#REF!</v>
      </c>
      <c r="R72" s="22" t="e">
        <f t="shared" si="45"/>
        <v>#REF!</v>
      </c>
      <c r="S72" s="23" t="e">
        <f t="shared" si="22"/>
        <v>#REF!</v>
      </c>
      <c r="T72" s="21">
        <f t="shared" si="46"/>
        <v>3746.6</v>
      </c>
      <c r="U72" s="22">
        <f t="shared" si="47"/>
        <v>0</v>
      </c>
      <c r="V72" s="22">
        <f t="shared" si="25"/>
        <v>3746.6</v>
      </c>
      <c r="W72" s="22">
        <f t="shared" si="48"/>
        <v>131.131</v>
      </c>
      <c r="X72" s="22">
        <f t="shared" si="49"/>
        <v>18.733000000000001</v>
      </c>
      <c r="Y72" s="22">
        <f t="shared" si="50"/>
        <v>82</v>
      </c>
      <c r="Z72" s="22" t="e">
        <f>+IF(Datos!#REF!=Listas!$AB$2,Listas!$AC$2,Listas!$AC$3)</f>
        <v>#REF!</v>
      </c>
      <c r="AA72" s="22" t="e">
        <f t="shared" si="27"/>
        <v>#REF!</v>
      </c>
      <c r="AB72" s="22" t="e">
        <f t="shared" si="51"/>
        <v>#REF!</v>
      </c>
      <c r="AC72" s="23" t="e">
        <f t="shared" si="28"/>
        <v>#REF!</v>
      </c>
      <c r="AD72" s="21">
        <f t="shared" si="38"/>
        <v>312.21666666666664</v>
      </c>
      <c r="AE72" s="22">
        <f t="shared" si="38"/>
        <v>0</v>
      </c>
      <c r="AF72" s="22">
        <f t="shared" si="38"/>
        <v>312.21666666666664</v>
      </c>
      <c r="AG72" s="22">
        <f t="shared" si="38"/>
        <v>10.927583333333333</v>
      </c>
      <c r="AH72" s="22">
        <f t="shared" si="38"/>
        <v>1.5610833333333334</v>
      </c>
      <c r="AI72" s="22">
        <f t="shared" si="38"/>
        <v>6.833333333333333</v>
      </c>
      <c r="AJ72" s="22" t="e">
        <f t="shared" si="29"/>
        <v>#REF!</v>
      </c>
      <c r="AK72" s="22" t="e">
        <f t="shared" si="29"/>
        <v>#REF!</v>
      </c>
      <c r="AL72" s="23" t="e">
        <f t="shared" si="29"/>
        <v>#REF!</v>
      </c>
      <c r="AM72" s="21">
        <f t="shared" si="39"/>
        <v>624.43333333333328</v>
      </c>
      <c r="AN72" s="22">
        <f t="shared" si="39"/>
        <v>0</v>
      </c>
      <c r="AO72" s="22">
        <f t="shared" si="39"/>
        <v>624.43333333333328</v>
      </c>
      <c r="AP72" s="22">
        <f t="shared" si="39"/>
        <v>21.855166666666666</v>
      </c>
      <c r="AQ72" s="22">
        <f t="shared" si="39"/>
        <v>3.1221666666666668</v>
      </c>
      <c r="AR72" s="22">
        <f t="shared" si="39"/>
        <v>13.666666666666666</v>
      </c>
      <c r="AS72" s="22" t="e">
        <f t="shared" si="30"/>
        <v>#REF!</v>
      </c>
      <c r="AT72" s="22" t="e">
        <f t="shared" si="30"/>
        <v>#REF!</v>
      </c>
      <c r="AU72" s="23" t="e">
        <f t="shared" si="30"/>
        <v>#REF!</v>
      </c>
      <c r="AV72" s="21">
        <f t="shared" si="40"/>
        <v>1248.8666666666666</v>
      </c>
      <c r="AW72" s="22">
        <f t="shared" si="40"/>
        <v>0</v>
      </c>
      <c r="AX72" s="22">
        <f t="shared" si="40"/>
        <v>1248.8666666666666</v>
      </c>
      <c r="AY72" s="22">
        <f t="shared" si="40"/>
        <v>43.710333333333331</v>
      </c>
      <c r="AZ72" s="22">
        <f t="shared" si="40"/>
        <v>6.2443333333333335</v>
      </c>
      <c r="BA72" s="16">
        <f t="shared" si="40"/>
        <v>27.333333333333332</v>
      </c>
      <c r="BB72" s="16" t="e">
        <f t="shared" si="31"/>
        <v>#REF!</v>
      </c>
      <c r="BC72" s="16" t="e">
        <f t="shared" si="31"/>
        <v>#REF!</v>
      </c>
      <c r="BD72" s="100" t="e">
        <f t="shared" si="31"/>
        <v>#REF!</v>
      </c>
      <c r="BE72" s="21">
        <f t="shared" si="7"/>
        <v>3559.2699999999995</v>
      </c>
      <c r="BF72" s="22">
        <f t="shared" si="52"/>
        <v>0</v>
      </c>
      <c r="BG72" s="22">
        <f t="shared" si="33"/>
        <v>3559.2699999999995</v>
      </c>
      <c r="BH72" s="22">
        <f t="shared" si="53"/>
        <v>124.57445</v>
      </c>
      <c r="BI72" s="22">
        <f t="shared" si="54"/>
        <v>17.796349999999997</v>
      </c>
      <c r="BJ72" s="22">
        <f t="shared" si="55"/>
        <v>77.900000000000006</v>
      </c>
      <c r="BK72" s="22" t="e">
        <f>+IF(Datos!#REF!=Listas!$AB$2,Listas!$AC$2,Listas!$AC$3)</f>
        <v>#REF!</v>
      </c>
      <c r="BL72" s="22" t="e">
        <f t="shared" si="36"/>
        <v>#REF!</v>
      </c>
      <c r="BM72" s="22" t="e">
        <f t="shared" si="56"/>
        <v>#REF!</v>
      </c>
      <c r="BN72" s="23" t="e">
        <f t="shared" si="37"/>
        <v>#REF!</v>
      </c>
    </row>
    <row r="73" spans="2:66" x14ac:dyDescent="0.25">
      <c r="B73" s="16">
        <f xml:space="preserve"> IF(C72&lt;&gt;"", IF( (C72+1)&gt;EDADMAX, "",Calculos!B72+1 ),"")</f>
        <v>56</v>
      </c>
      <c r="C73" s="16">
        <f t="shared" si="57"/>
        <v>87</v>
      </c>
      <c r="D73" s="16">
        <f t="shared" si="58"/>
        <v>71</v>
      </c>
      <c r="E73" s="18">
        <f t="shared" si="41"/>
        <v>20</v>
      </c>
      <c r="F73" s="16">
        <f>IF($B73="","",IF($C$6=1,VLOOKUP(IF(D73&gt;MAX(Tablas!$A$4:$A$62),MAX(Tablas!$A$4:$A$62),D73),datosMasculino,$C$12+$C$6+VLOOKUP(E73,columnaTermino,2,FALSE),FALSE),VLOOKUP(IF(D73&gt;MAX(Tablas!$B$4:$B$62),MAX(Tablas!$B$4:$B$62),D73),datosFemenino,$C$12+$C$6+VLOOKUP(E73,columnaTermino,2,FALSE),FALSE)))</f>
        <v>34.06</v>
      </c>
      <c r="G73" s="19">
        <f>IF($B73="","",IF(OR(E73=20,E73=30),IF($C$6=1,VLOOKUP(IF(D73&gt;MAX(Tablas!$A$4:$A$62),MAX(Tablas!$A$4:$A$62),D73),datosMasculino,$C$12+$C$6+$C$10+VLOOKUP(E73,columnaTermino,2,FALSE),FALSE),VLOOKUP(IF(D73&gt;MAX(Tablas!$B$4:$B$62),MAX(Tablas!$B$4:$B$62),D73),datosFemenino,$C$12+$C$6+$C$10+VLOOKUP(E73,columnaTermino,2,FALSE),FALSE)),F73))</f>
        <v>34.06</v>
      </c>
      <c r="H73" s="16">
        <f t="shared" si="12"/>
        <v>0</v>
      </c>
      <c r="I73" s="20">
        <f t="shared" si="13"/>
        <v>34.06</v>
      </c>
      <c r="J73" s="21">
        <f t="shared" si="14"/>
        <v>3406</v>
      </c>
      <c r="K73" s="22">
        <f t="shared" si="15"/>
        <v>0</v>
      </c>
      <c r="L73" s="22">
        <f t="shared" si="16"/>
        <v>3406</v>
      </c>
      <c r="M73" s="22">
        <f t="shared" si="42"/>
        <v>119.21000000000001</v>
      </c>
      <c r="N73" s="22">
        <f t="shared" si="43"/>
        <v>17.03</v>
      </c>
      <c r="O73" s="22">
        <f t="shared" si="44"/>
        <v>75</v>
      </c>
      <c r="P73" s="22" t="e">
        <f>+IF(Datos!#REF!=Listas!$AB$2,Listas!$AC$2,Listas!$AC$3)</f>
        <v>#REF!</v>
      </c>
      <c r="Q73" s="22" t="e">
        <f t="shared" si="20"/>
        <v>#REF!</v>
      </c>
      <c r="R73" s="22" t="e">
        <f t="shared" si="45"/>
        <v>#REF!</v>
      </c>
      <c r="S73" s="23" t="e">
        <f t="shared" si="22"/>
        <v>#REF!</v>
      </c>
      <c r="T73" s="21">
        <f t="shared" si="46"/>
        <v>3746.6</v>
      </c>
      <c r="U73" s="22">
        <f t="shared" si="47"/>
        <v>0</v>
      </c>
      <c r="V73" s="22">
        <f t="shared" si="25"/>
        <v>3746.6</v>
      </c>
      <c r="W73" s="22">
        <f t="shared" si="48"/>
        <v>131.131</v>
      </c>
      <c r="X73" s="22">
        <f t="shared" si="49"/>
        <v>18.733000000000001</v>
      </c>
      <c r="Y73" s="22">
        <f t="shared" si="50"/>
        <v>82</v>
      </c>
      <c r="Z73" s="22" t="e">
        <f>+IF(Datos!#REF!=Listas!$AB$2,Listas!$AC$2,Listas!$AC$3)</f>
        <v>#REF!</v>
      </c>
      <c r="AA73" s="22" t="e">
        <f t="shared" si="27"/>
        <v>#REF!</v>
      </c>
      <c r="AB73" s="22" t="e">
        <f t="shared" si="51"/>
        <v>#REF!</v>
      </c>
      <c r="AC73" s="23" t="e">
        <f t="shared" si="28"/>
        <v>#REF!</v>
      </c>
      <c r="AD73" s="21">
        <f t="shared" si="38"/>
        <v>312.21666666666664</v>
      </c>
      <c r="AE73" s="22">
        <f t="shared" si="38"/>
        <v>0</v>
      </c>
      <c r="AF73" s="22">
        <f t="shared" si="38"/>
        <v>312.21666666666664</v>
      </c>
      <c r="AG73" s="22">
        <f t="shared" si="38"/>
        <v>10.927583333333333</v>
      </c>
      <c r="AH73" s="22">
        <f t="shared" si="38"/>
        <v>1.5610833333333334</v>
      </c>
      <c r="AI73" s="22">
        <f t="shared" si="38"/>
        <v>6.833333333333333</v>
      </c>
      <c r="AJ73" s="22" t="e">
        <f t="shared" si="29"/>
        <v>#REF!</v>
      </c>
      <c r="AK73" s="22" t="e">
        <f t="shared" si="29"/>
        <v>#REF!</v>
      </c>
      <c r="AL73" s="23" t="e">
        <f t="shared" si="29"/>
        <v>#REF!</v>
      </c>
      <c r="AM73" s="21">
        <f t="shared" si="39"/>
        <v>624.43333333333328</v>
      </c>
      <c r="AN73" s="22">
        <f t="shared" si="39"/>
        <v>0</v>
      </c>
      <c r="AO73" s="22">
        <f t="shared" si="39"/>
        <v>624.43333333333328</v>
      </c>
      <c r="AP73" s="22">
        <f t="shared" si="39"/>
        <v>21.855166666666666</v>
      </c>
      <c r="AQ73" s="22">
        <f t="shared" si="39"/>
        <v>3.1221666666666668</v>
      </c>
      <c r="AR73" s="22">
        <f t="shared" si="39"/>
        <v>13.666666666666666</v>
      </c>
      <c r="AS73" s="22" t="e">
        <f t="shared" si="30"/>
        <v>#REF!</v>
      </c>
      <c r="AT73" s="22" t="e">
        <f t="shared" si="30"/>
        <v>#REF!</v>
      </c>
      <c r="AU73" s="23" t="e">
        <f t="shared" si="30"/>
        <v>#REF!</v>
      </c>
      <c r="AV73" s="21">
        <f t="shared" si="40"/>
        <v>1248.8666666666666</v>
      </c>
      <c r="AW73" s="22">
        <f t="shared" si="40"/>
        <v>0</v>
      </c>
      <c r="AX73" s="22">
        <f t="shared" si="40"/>
        <v>1248.8666666666666</v>
      </c>
      <c r="AY73" s="22">
        <f t="shared" si="40"/>
        <v>43.710333333333331</v>
      </c>
      <c r="AZ73" s="22">
        <f t="shared" si="40"/>
        <v>6.2443333333333335</v>
      </c>
      <c r="BA73" s="16">
        <f t="shared" si="40"/>
        <v>27.333333333333332</v>
      </c>
      <c r="BB73" s="16" t="e">
        <f t="shared" si="31"/>
        <v>#REF!</v>
      </c>
      <c r="BC73" s="16" t="e">
        <f t="shared" si="31"/>
        <v>#REF!</v>
      </c>
      <c r="BD73" s="100" t="e">
        <f t="shared" si="31"/>
        <v>#REF!</v>
      </c>
      <c r="BE73" s="21">
        <f t="shared" si="7"/>
        <v>3559.2699999999995</v>
      </c>
      <c r="BF73" s="22">
        <f t="shared" si="52"/>
        <v>0</v>
      </c>
      <c r="BG73" s="22">
        <f t="shared" si="33"/>
        <v>3559.2699999999995</v>
      </c>
      <c r="BH73" s="22">
        <f t="shared" si="53"/>
        <v>124.57445</v>
      </c>
      <c r="BI73" s="22">
        <f t="shared" si="54"/>
        <v>17.796349999999997</v>
      </c>
      <c r="BJ73" s="22">
        <f t="shared" si="55"/>
        <v>77.900000000000006</v>
      </c>
      <c r="BK73" s="22" t="e">
        <f>+IF(Datos!#REF!=Listas!$AB$2,Listas!$AC$2,Listas!$AC$3)</f>
        <v>#REF!</v>
      </c>
      <c r="BL73" s="22" t="e">
        <f t="shared" si="36"/>
        <v>#REF!</v>
      </c>
      <c r="BM73" s="22" t="e">
        <f t="shared" si="56"/>
        <v>#REF!</v>
      </c>
      <c r="BN73" s="23" t="e">
        <f t="shared" si="37"/>
        <v>#REF!</v>
      </c>
    </row>
    <row r="74" spans="2:66" x14ac:dyDescent="0.25">
      <c r="B74" s="16">
        <f xml:space="preserve"> IF(C73&lt;&gt;"", IF( (C73+1)&gt;EDADMAX, "",Calculos!B73+1 ),"")</f>
        <v>57</v>
      </c>
      <c r="C74" s="16">
        <f t="shared" si="57"/>
        <v>88</v>
      </c>
      <c r="D74" s="16">
        <f t="shared" si="58"/>
        <v>71</v>
      </c>
      <c r="E74" s="18">
        <f t="shared" si="41"/>
        <v>20</v>
      </c>
      <c r="F74" s="16">
        <f>IF($B74="","",IF($C$6=1,VLOOKUP(IF(D74&gt;MAX(Tablas!$A$4:$A$62),MAX(Tablas!$A$4:$A$62),D74),datosMasculino,$C$12+$C$6+VLOOKUP(E74,columnaTermino,2,FALSE),FALSE),VLOOKUP(IF(D74&gt;MAX(Tablas!$B$4:$B$62),MAX(Tablas!$B$4:$B$62),D74),datosFemenino,$C$12+$C$6+VLOOKUP(E74,columnaTermino,2,FALSE),FALSE)))</f>
        <v>34.06</v>
      </c>
      <c r="G74" s="19">
        <f>IF($B74="","",IF(OR(E74=20,E74=30),IF($C$6=1,VLOOKUP(IF(D74&gt;MAX(Tablas!$A$4:$A$62),MAX(Tablas!$A$4:$A$62),D74),datosMasculino,$C$12+$C$6+$C$10+VLOOKUP(E74,columnaTermino,2,FALSE),FALSE),VLOOKUP(IF(D74&gt;MAX(Tablas!$B$4:$B$62),MAX(Tablas!$B$4:$B$62),D74),datosFemenino,$C$12+$C$6+$C$10+VLOOKUP(E74,columnaTermino,2,FALSE),FALSE)),F74))</f>
        <v>34.06</v>
      </c>
      <c r="H74" s="16">
        <f t="shared" si="12"/>
        <v>0</v>
      </c>
      <c r="I74" s="20">
        <f t="shared" si="13"/>
        <v>34.06</v>
      </c>
      <c r="J74" s="21">
        <f t="shared" si="14"/>
        <v>3406</v>
      </c>
      <c r="K74" s="22">
        <f t="shared" si="15"/>
        <v>0</v>
      </c>
      <c r="L74" s="22">
        <f t="shared" si="16"/>
        <v>3406</v>
      </c>
      <c r="M74" s="22">
        <f t="shared" si="42"/>
        <v>119.21000000000001</v>
      </c>
      <c r="N74" s="22">
        <f t="shared" si="43"/>
        <v>17.03</v>
      </c>
      <c r="O74" s="22">
        <f t="shared" si="44"/>
        <v>75</v>
      </c>
      <c r="P74" s="22" t="e">
        <f>+IF(Datos!#REF!=Listas!$AB$2,Listas!$AC$2,Listas!$AC$3)</f>
        <v>#REF!</v>
      </c>
      <c r="Q74" s="22" t="e">
        <f t="shared" si="20"/>
        <v>#REF!</v>
      </c>
      <c r="R74" s="22" t="e">
        <f t="shared" si="45"/>
        <v>#REF!</v>
      </c>
      <c r="S74" s="23" t="e">
        <f t="shared" si="22"/>
        <v>#REF!</v>
      </c>
      <c r="T74" s="21">
        <f t="shared" si="46"/>
        <v>3746.6</v>
      </c>
      <c r="U74" s="22">
        <f t="shared" si="47"/>
        <v>0</v>
      </c>
      <c r="V74" s="22">
        <f t="shared" si="25"/>
        <v>3746.6</v>
      </c>
      <c r="W74" s="22">
        <f t="shared" si="48"/>
        <v>131.131</v>
      </c>
      <c r="X74" s="22">
        <f t="shared" si="49"/>
        <v>18.733000000000001</v>
      </c>
      <c r="Y74" s="22">
        <f t="shared" si="50"/>
        <v>82</v>
      </c>
      <c r="Z74" s="22" t="e">
        <f>+IF(Datos!#REF!=Listas!$AB$2,Listas!$AC$2,Listas!$AC$3)</f>
        <v>#REF!</v>
      </c>
      <c r="AA74" s="22" t="e">
        <f t="shared" si="27"/>
        <v>#REF!</v>
      </c>
      <c r="AB74" s="22" t="e">
        <f t="shared" si="51"/>
        <v>#REF!</v>
      </c>
      <c r="AC74" s="23" t="e">
        <f t="shared" si="28"/>
        <v>#REF!</v>
      </c>
      <c r="AD74" s="21">
        <f t="shared" si="38"/>
        <v>312.21666666666664</v>
      </c>
      <c r="AE74" s="22">
        <f t="shared" si="38"/>
        <v>0</v>
      </c>
      <c r="AF74" s="22">
        <f t="shared" si="38"/>
        <v>312.21666666666664</v>
      </c>
      <c r="AG74" s="22">
        <f t="shared" si="38"/>
        <v>10.927583333333333</v>
      </c>
      <c r="AH74" s="22">
        <f t="shared" si="38"/>
        <v>1.5610833333333334</v>
      </c>
      <c r="AI74" s="22">
        <f t="shared" si="38"/>
        <v>6.833333333333333</v>
      </c>
      <c r="AJ74" s="22" t="e">
        <f t="shared" si="29"/>
        <v>#REF!</v>
      </c>
      <c r="AK74" s="22" t="e">
        <f t="shared" si="29"/>
        <v>#REF!</v>
      </c>
      <c r="AL74" s="23" t="e">
        <f t="shared" si="29"/>
        <v>#REF!</v>
      </c>
      <c r="AM74" s="21">
        <f t="shared" si="39"/>
        <v>624.43333333333328</v>
      </c>
      <c r="AN74" s="22">
        <f t="shared" si="39"/>
        <v>0</v>
      </c>
      <c r="AO74" s="22">
        <f t="shared" si="39"/>
        <v>624.43333333333328</v>
      </c>
      <c r="AP74" s="22">
        <f t="shared" si="39"/>
        <v>21.855166666666666</v>
      </c>
      <c r="AQ74" s="22">
        <f t="shared" si="39"/>
        <v>3.1221666666666668</v>
      </c>
      <c r="AR74" s="22">
        <f t="shared" si="39"/>
        <v>13.666666666666666</v>
      </c>
      <c r="AS74" s="22" t="e">
        <f t="shared" si="30"/>
        <v>#REF!</v>
      </c>
      <c r="AT74" s="22" t="e">
        <f t="shared" si="30"/>
        <v>#REF!</v>
      </c>
      <c r="AU74" s="23" t="e">
        <f t="shared" si="30"/>
        <v>#REF!</v>
      </c>
      <c r="AV74" s="21">
        <f t="shared" si="40"/>
        <v>1248.8666666666666</v>
      </c>
      <c r="AW74" s="22">
        <f t="shared" si="40"/>
        <v>0</v>
      </c>
      <c r="AX74" s="22">
        <f t="shared" si="40"/>
        <v>1248.8666666666666</v>
      </c>
      <c r="AY74" s="22">
        <f t="shared" si="40"/>
        <v>43.710333333333331</v>
      </c>
      <c r="AZ74" s="22">
        <f t="shared" si="40"/>
        <v>6.2443333333333335</v>
      </c>
      <c r="BA74" s="16">
        <f t="shared" si="40"/>
        <v>27.333333333333332</v>
      </c>
      <c r="BB74" s="16" t="e">
        <f t="shared" si="31"/>
        <v>#REF!</v>
      </c>
      <c r="BC74" s="16" t="e">
        <f t="shared" si="31"/>
        <v>#REF!</v>
      </c>
      <c r="BD74" s="100" t="e">
        <f t="shared" si="31"/>
        <v>#REF!</v>
      </c>
      <c r="BE74" s="21">
        <f t="shared" si="7"/>
        <v>3559.2699999999995</v>
      </c>
      <c r="BF74" s="22">
        <f t="shared" si="52"/>
        <v>0</v>
      </c>
      <c r="BG74" s="22">
        <f t="shared" si="33"/>
        <v>3559.2699999999995</v>
      </c>
      <c r="BH74" s="22">
        <f t="shared" si="53"/>
        <v>124.57445</v>
      </c>
      <c r="BI74" s="22">
        <f t="shared" si="54"/>
        <v>17.796349999999997</v>
      </c>
      <c r="BJ74" s="22">
        <f t="shared" si="55"/>
        <v>77.900000000000006</v>
      </c>
      <c r="BK74" s="22" t="e">
        <f>+IF(Datos!#REF!=Listas!$AB$2,Listas!$AC$2,Listas!$AC$3)</f>
        <v>#REF!</v>
      </c>
      <c r="BL74" s="22" t="e">
        <f t="shared" si="36"/>
        <v>#REF!</v>
      </c>
      <c r="BM74" s="22" t="e">
        <f t="shared" si="56"/>
        <v>#REF!</v>
      </c>
      <c r="BN74" s="23" t="e">
        <f t="shared" si="37"/>
        <v>#REF!</v>
      </c>
    </row>
    <row r="75" spans="2:66" x14ac:dyDescent="0.25">
      <c r="B75" s="16">
        <f xml:space="preserve"> IF(C74&lt;&gt;"", IF( (C74+1)&gt;EDADMAX, "",Calculos!B74+1 ),"")</f>
        <v>58</v>
      </c>
      <c r="C75" s="16">
        <f t="shared" si="57"/>
        <v>89</v>
      </c>
      <c r="D75" s="16">
        <f t="shared" si="58"/>
        <v>71</v>
      </c>
      <c r="E75" s="18">
        <f t="shared" si="41"/>
        <v>20</v>
      </c>
      <c r="F75" s="16">
        <f>IF($B75="","",IF($C$6=1,VLOOKUP(IF(D75&gt;MAX(Tablas!$A$4:$A$62),MAX(Tablas!$A$4:$A$62),D75),datosMasculino,$C$12+$C$6+VLOOKUP(E75,columnaTermino,2,FALSE),FALSE),VLOOKUP(IF(D75&gt;MAX(Tablas!$B$4:$B$62),MAX(Tablas!$B$4:$B$62),D75),datosFemenino,$C$12+$C$6+VLOOKUP(E75,columnaTermino,2,FALSE),FALSE)))</f>
        <v>34.06</v>
      </c>
      <c r="G75" s="19">
        <f>IF($B75="","",IF(OR(E75=20,E75=30),IF($C$6=1,VLOOKUP(IF(D75&gt;MAX(Tablas!$A$4:$A$62),MAX(Tablas!$A$4:$A$62),D75),datosMasculino,$C$12+$C$6+$C$10+VLOOKUP(E75,columnaTermino,2,FALSE),FALSE),VLOOKUP(IF(D75&gt;MAX(Tablas!$B$4:$B$62),MAX(Tablas!$B$4:$B$62),D75),datosFemenino,$C$12+$C$6+$C$10+VLOOKUP(E75,columnaTermino,2,FALSE),FALSE)),F75))</f>
        <v>34.06</v>
      </c>
      <c r="H75" s="16">
        <f t="shared" si="12"/>
        <v>0</v>
      </c>
      <c r="I75" s="20">
        <f t="shared" si="13"/>
        <v>34.06</v>
      </c>
      <c r="J75" s="21">
        <f t="shared" si="14"/>
        <v>3406</v>
      </c>
      <c r="K75" s="22">
        <f t="shared" si="15"/>
        <v>0</v>
      </c>
      <c r="L75" s="22">
        <f t="shared" si="16"/>
        <v>3406</v>
      </c>
      <c r="M75" s="22">
        <f t="shared" si="42"/>
        <v>119.21000000000001</v>
      </c>
      <c r="N75" s="22">
        <f t="shared" si="43"/>
        <v>17.03</v>
      </c>
      <c r="O75" s="22">
        <f t="shared" si="44"/>
        <v>75</v>
      </c>
      <c r="P75" s="22" t="e">
        <f>+IF(Datos!#REF!=Listas!$AB$2,Listas!$AC$2,Listas!$AC$3)</f>
        <v>#REF!</v>
      </c>
      <c r="Q75" s="22" t="e">
        <f t="shared" si="20"/>
        <v>#REF!</v>
      </c>
      <c r="R75" s="22" t="e">
        <f t="shared" si="45"/>
        <v>#REF!</v>
      </c>
      <c r="S75" s="23" t="e">
        <f t="shared" si="22"/>
        <v>#REF!</v>
      </c>
      <c r="T75" s="21">
        <f t="shared" si="46"/>
        <v>3746.6</v>
      </c>
      <c r="U75" s="22">
        <f t="shared" si="47"/>
        <v>0</v>
      </c>
      <c r="V75" s="22">
        <f t="shared" si="25"/>
        <v>3746.6</v>
      </c>
      <c r="W75" s="22">
        <f t="shared" si="48"/>
        <v>131.131</v>
      </c>
      <c r="X75" s="22">
        <f t="shared" si="49"/>
        <v>18.733000000000001</v>
      </c>
      <c r="Y75" s="22">
        <f t="shared" si="50"/>
        <v>82</v>
      </c>
      <c r="Z75" s="22" t="e">
        <f>+IF(Datos!#REF!=Listas!$AB$2,Listas!$AC$2,Listas!$AC$3)</f>
        <v>#REF!</v>
      </c>
      <c r="AA75" s="22" t="e">
        <f t="shared" si="27"/>
        <v>#REF!</v>
      </c>
      <c r="AB75" s="22" t="e">
        <f t="shared" si="51"/>
        <v>#REF!</v>
      </c>
      <c r="AC75" s="23" t="e">
        <f t="shared" si="28"/>
        <v>#REF!</v>
      </c>
      <c r="AD75" s="21">
        <f t="shared" si="38"/>
        <v>312.21666666666664</v>
      </c>
      <c r="AE75" s="22">
        <f t="shared" si="38"/>
        <v>0</v>
      </c>
      <c r="AF75" s="22">
        <f t="shared" si="38"/>
        <v>312.21666666666664</v>
      </c>
      <c r="AG75" s="22">
        <f t="shared" si="38"/>
        <v>10.927583333333333</v>
      </c>
      <c r="AH75" s="22">
        <f t="shared" si="38"/>
        <v>1.5610833333333334</v>
      </c>
      <c r="AI75" s="22">
        <f t="shared" si="38"/>
        <v>6.833333333333333</v>
      </c>
      <c r="AJ75" s="22" t="e">
        <f t="shared" si="29"/>
        <v>#REF!</v>
      </c>
      <c r="AK75" s="22" t="e">
        <f t="shared" si="29"/>
        <v>#REF!</v>
      </c>
      <c r="AL75" s="23" t="e">
        <f t="shared" si="29"/>
        <v>#REF!</v>
      </c>
      <c r="AM75" s="21">
        <f t="shared" si="39"/>
        <v>624.43333333333328</v>
      </c>
      <c r="AN75" s="22">
        <f t="shared" si="39"/>
        <v>0</v>
      </c>
      <c r="AO75" s="22">
        <f t="shared" si="39"/>
        <v>624.43333333333328</v>
      </c>
      <c r="AP75" s="22">
        <f t="shared" si="39"/>
        <v>21.855166666666666</v>
      </c>
      <c r="AQ75" s="22">
        <f t="shared" si="39"/>
        <v>3.1221666666666668</v>
      </c>
      <c r="AR75" s="22">
        <f t="shared" si="39"/>
        <v>13.666666666666666</v>
      </c>
      <c r="AS75" s="22" t="e">
        <f t="shared" si="30"/>
        <v>#REF!</v>
      </c>
      <c r="AT75" s="22" t="e">
        <f t="shared" si="30"/>
        <v>#REF!</v>
      </c>
      <c r="AU75" s="23" t="e">
        <f t="shared" si="30"/>
        <v>#REF!</v>
      </c>
      <c r="AV75" s="21">
        <f t="shared" si="40"/>
        <v>1248.8666666666666</v>
      </c>
      <c r="AW75" s="22">
        <f t="shared" si="40"/>
        <v>0</v>
      </c>
      <c r="AX75" s="22">
        <f t="shared" si="40"/>
        <v>1248.8666666666666</v>
      </c>
      <c r="AY75" s="22">
        <f t="shared" si="40"/>
        <v>43.710333333333331</v>
      </c>
      <c r="AZ75" s="22">
        <f t="shared" si="40"/>
        <v>6.2443333333333335</v>
      </c>
      <c r="BA75" s="16">
        <f t="shared" si="40"/>
        <v>27.333333333333332</v>
      </c>
      <c r="BB75" s="16" t="e">
        <f t="shared" si="31"/>
        <v>#REF!</v>
      </c>
      <c r="BC75" s="16" t="e">
        <f t="shared" si="31"/>
        <v>#REF!</v>
      </c>
      <c r="BD75" s="100" t="e">
        <f t="shared" si="31"/>
        <v>#REF!</v>
      </c>
      <c r="BE75" s="21">
        <f t="shared" si="7"/>
        <v>3559.2699999999995</v>
      </c>
      <c r="BF75" s="22">
        <f t="shared" si="52"/>
        <v>0</v>
      </c>
      <c r="BG75" s="22">
        <f t="shared" si="33"/>
        <v>3559.2699999999995</v>
      </c>
      <c r="BH75" s="22">
        <f t="shared" si="53"/>
        <v>124.57445</v>
      </c>
      <c r="BI75" s="22">
        <f t="shared" si="54"/>
        <v>17.796349999999997</v>
      </c>
      <c r="BJ75" s="22">
        <f t="shared" si="55"/>
        <v>77.900000000000006</v>
      </c>
      <c r="BK75" s="22" t="e">
        <f>+IF(Datos!#REF!=Listas!$AB$2,Listas!$AC$2,Listas!$AC$3)</f>
        <v>#REF!</v>
      </c>
      <c r="BL75" s="22" t="e">
        <f t="shared" si="36"/>
        <v>#REF!</v>
      </c>
      <c r="BM75" s="22" t="e">
        <f t="shared" si="56"/>
        <v>#REF!</v>
      </c>
      <c r="BN75" s="23" t="e">
        <f t="shared" si="37"/>
        <v>#REF!</v>
      </c>
    </row>
    <row r="76" spans="2:66" x14ac:dyDescent="0.25">
      <c r="B76" s="16">
        <f xml:space="preserve"> IF(C75&lt;&gt;"", IF( (C75+1)&gt;EDADMAX, "",Calculos!B75+1 ),"")</f>
        <v>59</v>
      </c>
      <c r="C76" s="16">
        <f t="shared" si="57"/>
        <v>90</v>
      </c>
      <c r="D76" s="16">
        <f t="shared" si="58"/>
        <v>71</v>
      </c>
      <c r="E76" s="18">
        <f t="shared" si="41"/>
        <v>20</v>
      </c>
      <c r="F76" s="16">
        <f>IF($B76="","",IF($C$6=1,VLOOKUP(IF(D76&gt;MAX(Tablas!$A$4:$A$62),MAX(Tablas!$A$4:$A$62),D76),datosMasculino,$C$12+$C$6+VLOOKUP(E76,columnaTermino,2,FALSE),FALSE),VLOOKUP(IF(D76&gt;MAX(Tablas!$B$4:$B$62),MAX(Tablas!$B$4:$B$62),D76),datosFemenino,$C$12+$C$6+VLOOKUP(E76,columnaTermino,2,FALSE),FALSE)))</f>
        <v>34.06</v>
      </c>
      <c r="G76" s="19">
        <f>IF($B76="","",IF(OR(E76=20,E76=30),IF($C$6=1,VLOOKUP(IF(D76&gt;MAX(Tablas!$A$4:$A$62),MAX(Tablas!$A$4:$A$62),D76),datosMasculino,$C$12+$C$6+$C$10+VLOOKUP(E76,columnaTermino,2,FALSE),FALSE),VLOOKUP(IF(D76&gt;MAX(Tablas!$B$4:$B$62),MAX(Tablas!$B$4:$B$62),D76),datosFemenino,$C$12+$C$6+$C$10+VLOOKUP(E76,columnaTermino,2,FALSE),FALSE)),F76))</f>
        <v>34.06</v>
      </c>
      <c r="H76" s="16">
        <f t="shared" si="12"/>
        <v>0</v>
      </c>
      <c r="I76" s="20">
        <f t="shared" si="13"/>
        <v>34.06</v>
      </c>
      <c r="J76" s="21">
        <f t="shared" si="14"/>
        <v>3406</v>
      </c>
      <c r="K76" s="22">
        <f t="shared" si="15"/>
        <v>0</v>
      </c>
      <c r="L76" s="22">
        <f t="shared" si="16"/>
        <v>3406</v>
      </c>
      <c r="M76" s="22">
        <f t="shared" si="42"/>
        <v>119.21000000000001</v>
      </c>
      <c r="N76" s="22">
        <f t="shared" si="43"/>
        <v>17.03</v>
      </c>
      <c r="O76" s="22">
        <f t="shared" si="44"/>
        <v>75</v>
      </c>
      <c r="P76" s="22" t="e">
        <f>+IF(Datos!#REF!=Listas!$AB$2,Listas!$AC$2,Listas!$AC$3)</f>
        <v>#REF!</v>
      </c>
      <c r="Q76" s="22" t="e">
        <f t="shared" si="20"/>
        <v>#REF!</v>
      </c>
      <c r="R76" s="22" t="e">
        <f t="shared" si="45"/>
        <v>#REF!</v>
      </c>
      <c r="S76" s="23" t="e">
        <f t="shared" si="22"/>
        <v>#REF!</v>
      </c>
      <c r="T76" s="21">
        <f t="shared" si="46"/>
        <v>3746.6</v>
      </c>
      <c r="U76" s="22">
        <f t="shared" si="47"/>
        <v>0</v>
      </c>
      <c r="V76" s="22">
        <f t="shared" si="25"/>
        <v>3746.6</v>
      </c>
      <c r="W76" s="22">
        <f t="shared" si="48"/>
        <v>131.131</v>
      </c>
      <c r="X76" s="22">
        <f t="shared" si="49"/>
        <v>18.733000000000001</v>
      </c>
      <c r="Y76" s="22">
        <f t="shared" si="50"/>
        <v>82</v>
      </c>
      <c r="Z76" s="22" t="e">
        <f>+IF(Datos!#REF!=Listas!$AB$2,Listas!$AC$2,Listas!$AC$3)</f>
        <v>#REF!</v>
      </c>
      <c r="AA76" s="22" t="e">
        <f t="shared" si="27"/>
        <v>#REF!</v>
      </c>
      <c r="AB76" s="22" t="e">
        <f t="shared" si="51"/>
        <v>#REF!</v>
      </c>
      <c r="AC76" s="23" t="e">
        <f t="shared" si="28"/>
        <v>#REF!</v>
      </c>
      <c r="AD76" s="21">
        <f t="shared" si="38"/>
        <v>312.21666666666664</v>
      </c>
      <c r="AE76" s="22">
        <f t="shared" si="38"/>
        <v>0</v>
      </c>
      <c r="AF76" s="22">
        <f t="shared" si="38"/>
        <v>312.21666666666664</v>
      </c>
      <c r="AG76" s="22">
        <f t="shared" ref="AG76:AI115" si="59">IF($B76="","",W76/12)</f>
        <v>10.927583333333333</v>
      </c>
      <c r="AH76" s="22">
        <f t="shared" si="59"/>
        <v>1.5610833333333334</v>
      </c>
      <c r="AI76" s="22">
        <f t="shared" si="59"/>
        <v>6.833333333333333</v>
      </c>
      <c r="AJ76" s="22" t="e">
        <f t="shared" si="29"/>
        <v>#REF!</v>
      </c>
      <c r="AK76" s="22" t="e">
        <f t="shared" si="29"/>
        <v>#REF!</v>
      </c>
      <c r="AL76" s="23" t="e">
        <f t="shared" si="29"/>
        <v>#REF!</v>
      </c>
      <c r="AM76" s="21">
        <f t="shared" si="39"/>
        <v>624.43333333333328</v>
      </c>
      <c r="AN76" s="22">
        <f t="shared" si="39"/>
        <v>0</v>
      </c>
      <c r="AO76" s="22">
        <f t="shared" si="39"/>
        <v>624.43333333333328</v>
      </c>
      <c r="AP76" s="22">
        <f t="shared" ref="AP76:AR115" si="60">IF($B76="","",W76/6)</f>
        <v>21.855166666666666</v>
      </c>
      <c r="AQ76" s="22">
        <f t="shared" si="60"/>
        <v>3.1221666666666668</v>
      </c>
      <c r="AR76" s="22">
        <f t="shared" si="60"/>
        <v>13.666666666666666</v>
      </c>
      <c r="AS76" s="22" t="e">
        <f t="shared" si="30"/>
        <v>#REF!</v>
      </c>
      <c r="AT76" s="22" t="e">
        <f t="shared" si="30"/>
        <v>#REF!</v>
      </c>
      <c r="AU76" s="23" t="e">
        <f t="shared" si="30"/>
        <v>#REF!</v>
      </c>
      <c r="AV76" s="21">
        <f t="shared" si="40"/>
        <v>1248.8666666666666</v>
      </c>
      <c r="AW76" s="22">
        <f t="shared" si="40"/>
        <v>0</v>
      </c>
      <c r="AX76" s="22">
        <f t="shared" si="40"/>
        <v>1248.8666666666666</v>
      </c>
      <c r="AY76" s="22">
        <f t="shared" ref="AY76:BA115" si="61">IF($B76="","",W76/3)</f>
        <v>43.710333333333331</v>
      </c>
      <c r="AZ76" s="22">
        <f t="shared" si="61"/>
        <v>6.2443333333333335</v>
      </c>
      <c r="BA76" s="16">
        <f t="shared" si="61"/>
        <v>27.333333333333332</v>
      </c>
      <c r="BB76" s="16" t="e">
        <f t="shared" si="31"/>
        <v>#REF!</v>
      </c>
      <c r="BC76" s="16" t="e">
        <f t="shared" si="31"/>
        <v>#REF!</v>
      </c>
      <c r="BD76" s="100" t="e">
        <f t="shared" si="31"/>
        <v>#REF!</v>
      </c>
      <c r="BE76" s="21">
        <f t="shared" si="7"/>
        <v>3559.2699999999995</v>
      </c>
      <c r="BF76" s="22">
        <f t="shared" si="52"/>
        <v>0</v>
      </c>
      <c r="BG76" s="22">
        <f t="shared" si="33"/>
        <v>3559.2699999999995</v>
      </c>
      <c r="BH76" s="22">
        <f t="shared" si="53"/>
        <v>124.57445</v>
      </c>
      <c r="BI76" s="22">
        <f t="shared" si="54"/>
        <v>17.796349999999997</v>
      </c>
      <c r="BJ76" s="22">
        <f t="shared" si="55"/>
        <v>77.900000000000006</v>
      </c>
      <c r="BK76" s="22" t="e">
        <f>+IF(Datos!#REF!=Listas!$AB$2,Listas!$AC$2,Listas!$AC$3)</f>
        <v>#REF!</v>
      </c>
      <c r="BL76" s="22" t="e">
        <f t="shared" si="36"/>
        <v>#REF!</v>
      </c>
      <c r="BM76" s="22" t="e">
        <f t="shared" si="56"/>
        <v>#REF!</v>
      </c>
      <c r="BN76" s="23" t="e">
        <f t="shared" si="37"/>
        <v>#REF!</v>
      </c>
    </row>
    <row r="77" spans="2:66" ht="11" thickBot="1" x14ac:dyDescent="0.3">
      <c r="B77" s="16">
        <f xml:space="preserve"> IF(C76&lt;&gt;"", IF( (C76+1)&gt;EDADMAX, "",Calculos!B76+1 ),"")</f>
        <v>60</v>
      </c>
      <c r="C77" s="16">
        <f t="shared" si="57"/>
        <v>91</v>
      </c>
      <c r="D77" s="16">
        <f t="shared" si="58"/>
        <v>71</v>
      </c>
      <c r="E77" s="18">
        <f t="shared" si="41"/>
        <v>20</v>
      </c>
      <c r="F77" s="16">
        <f>IF($B77="","",IF($C$6=1,VLOOKUP(IF(D77&gt;MAX(Tablas!$A$4:$A$62),MAX(Tablas!$A$4:$A$62),D77),datosMasculino,$C$12+$C$6+VLOOKUP(E77,columnaTermino,2,FALSE),FALSE),VLOOKUP(IF(D77&gt;MAX(Tablas!$B$4:$B$62),MAX(Tablas!$B$4:$B$62),D77),datosFemenino,$C$12+$C$6+VLOOKUP(E77,columnaTermino,2,FALSE),FALSE)))</f>
        <v>34.06</v>
      </c>
      <c r="G77" s="19">
        <f>IF($B77="","",IF(OR(E77=20,E77=30),IF($C$6=1,VLOOKUP(IF(D77&gt;MAX(Tablas!$A$4:$A$62),MAX(Tablas!$A$4:$A$62),D77),datosMasculino,$C$12+$C$6+$C$10+VLOOKUP(E77,columnaTermino,2,FALSE),FALSE),VLOOKUP(IF(D77&gt;MAX(Tablas!$B$4:$B$62),MAX(Tablas!$B$4:$B$62),D77),datosFemenino,$C$12+$C$6+$C$10+VLOOKUP(E77,columnaTermino,2,FALSE),FALSE)),F77))</f>
        <v>34.06</v>
      </c>
      <c r="H77" s="16">
        <f t="shared" si="12"/>
        <v>0</v>
      </c>
      <c r="I77" s="20">
        <f t="shared" si="13"/>
        <v>34.06</v>
      </c>
      <c r="J77" s="25">
        <f t="shared" si="14"/>
        <v>3406</v>
      </c>
      <c r="K77" s="24">
        <f t="shared" si="15"/>
        <v>0</v>
      </c>
      <c r="L77" s="24">
        <f t="shared" si="16"/>
        <v>3406</v>
      </c>
      <c r="M77" s="24">
        <f t="shared" si="42"/>
        <v>119.21000000000001</v>
      </c>
      <c r="N77" s="24">
        <f t="shared" si="43"/>
        <v>17.03</v>
      </c>
      <c r="O77" s="24">
        <f t="shared" si="44"/>
        <v>75</v>
      </c>
      <c r="P77" s="24" t="e">
        <f>+IF(Datos!#REF!=Listas!$AB$2,Listas!$AC$2,Listas!$AC$3)</f>
        <v>#REF!</v>
      </c>
      <c r="Q77" s="24" t="e">
        <f t="shared" si="20"/>
        <v>#REF!</v>
      </c>
      <c r="R77" s="24" t="e">
        <f t="shared" si="45"/>
        <v>#REF!</v>
      </c>
      <c r="S77" s="120" t="e">
        <f t="shared" si="22"/>
        <v>#REF!</v>
      </c>
      <c r="T77" s="25">
        <f t="shared" si="46"/>
        <v>3746.6</v>
      </c>
      <c r="U77" s="24">
        <f t="shared" si="47"/>
        <v>0</v>
      </c>
      <c r="V77" s="24">
        <f t="shared" si="25"/>
        <v>3746.6</v>
      </c>
      <c r="W77" s="24">
        <f t="shared" si="48"/>
        <v>131.131</v>
      </c>
      <c r="X77" s="24">
        <f t="shared" si="49"/>
        <v>18.733000000000001</v>
      </c>
      <c r="Y77" s="24">
        <f t="shared" si="50"/>
        <v>82</v>
      </c>
      <c r="Z77" s="24" t="e">
        <f>+IF(Datos!#REF!=Listas!$AB$2,Listas!$AC$2,Listas!$AC$3)</f>
        <v>#REF!</v>
      </c>
      <c r="AA77" s="24" t="e">
        <f t="shared" si="27"/>
        <v>#REF!</v>
      </c>
      <c r="AB77" s="24" t="e">
        <f t="shared" si="51"/>
        <v>#REF!</v>
      </c>
      <c r="AC77" s="120" t="e">
        <f t="shared" si="28"/>
        <v>#REF!</v>
      </c>
      <c r="AD77" s="25">
        <f t="shared" ref="AD77:AF115" si="62">IF($B77="","",T77/12)</f>
        <v>312.21666666666664</v>
      </c>
      <c r="AE77" s="24">
        <f t="shared" si="62"/>
        <v>0</v>
      </c>
      <c r="AF77" s="24">
        <f t="shared" si="62"/>
        <v>312.21666666666664</v>
      </c>
      <c r="AG77" s="24">
        <f t="shared" si="59"/>
        <v>10.927583333333333</v>
      </c>
      <c r="AH77" s="24">
        <f t="shared" si="59"/>
        <v>1.5610833333333334</v>
      </c>
      <c r="AI77" s="24">
        <f t="shared" si="59"/>
        <v>6.833333333333333</v>
      </c>
      <c r="AJ77" s="24" t="e">
        <f t="shared" si="29"/>
        <v>#REF!</v>
      </c>
      <c r="AK77" s="24" t="e">
        <f t="shared" si="29"/>
        <v>#REF!</v>
      </c>
      <c r="AL77" s="120" t="e">
        <f t="shared" si="29"/>
        <v>#REF!</v>
      </c>
      <c r="AM77" s="25">
        <f t="shared" ref="AM77:AO115" si="63">IF($B77="","",T77/6)</f>
        <v>624.43333333333328</v>
      </c>
      <c r="AN77" s="24">
        <f t="shared" si="63"/>
        <v>0</v>
      </c>
      <c r="AO77" s="24">
        <f t="shared" si="63"/>
        <v>624.43333333333328</v>
      </c>
      <c r="AP77" s="24">
        <f t="shared" si="60"/>
        <v>21.855166666666666</v>
      </c>
      <c r="AQ77" s="24">
        <f t="shared" si="60"/>
        <v>3.1221666666666668</v>
      </c>
      <c r="AR77" s="24">
        <f t="shared" si="60"/>
        <v>13.666666666666666</v>
      </c>
      <c r="AS77" s="24" t="e">
        <f t="shared" si="30"/>
        <v>#REF!</v>
      </c>
      <c r="AT77" s="24" t="e">
        <f t="shared" si="30"/>
        <v>#REF!</v>
      </c>
      <c r="AU77" s="120" t="e">
        <f t="shared" si="30"/>
        <v>#REF!</v>
      </c>
      <c r="AV77" s="25">
        <f t="shared" ref="AV77:AX115" si="64">IF($B77="","",T77/3)</f>
        <v>1248.8666666666666</v>
      </c>
      <c r="AW77" s="24">
        <f t="shared" si="64"/>
        <v>0</v>
      </c>
      <c r="AX77" s="24">
        <f t="shared" si="64"/>
        <v>1248.8666666666666</v>
      </c>
      <c r="AY77" s="24">
        <f t="shared" si="61"/>
        <v>43.710333333333331</v>
      </c>
      <c r="AZ77" s="24">
        <f t="shared" si="61"/>
        <v>6.2443333333333335</v>
      </c>
      <c r="BA77" s="113">
        <f t="shared" si="61"/>
        <v>27.333333333333332</v>
      </c>
      <c r="BB77" s="113" t="e">
        <f t="shared" si="31"/>
        <v>#REF!</v>
      </c>
      <c r="BC77" s="113" t="e">
        <f t="shared" si="31"/>
        <v>#REF!</v>
      </c>
      <c r="BD77" s="119" t="e">
        <f t="shared" si="31"/>
        <v>#REF!</v>
      </c>
      <c r="BE77" s="21">
        <f t="shared" si="7"/>
        <v>3559.2699999999995</v>
      </c>
      <c r="BF77" s="22">
        <f t="shared" si="52"/>
        <v>0</v>
      </c>
      <c r="BG77" s="24">
        <f t="shared" si="33"/>
        <v>3559.2699999999995</v>
      </c>
      <c r="BH77" s="24">
        <f t="shared" si="53"/>
        <v>124.57445</v>
      </c>
      <c r="BI77" s="24">
        <f t="shared" si="54"/>
        <v>17.796349999999997</v>
      </c>
      <c r="BJ77" s="22">
        <f t="shared" si="55"/>
        <v>77.900000000000006</v>
      </c>
      <c r="BK77" s="24" t="e">
        <f>+IF(Datos!#REF!=Listas!$AB$2,Listas!$AC$2,Listas!$AC$3)</f>
        <v>#REF!</v>
      </c>
      <c r="BL77" s="24" t="e">
        <f t="shared" si="36"/>
        <v>#REF!</v>
      </c>
      <c r="BM77" s="24" t="e">
        <f t="shared" si="56"/>
        <v>#REF!</v>
      </c>
      <c r="BN77" s="120" t="e">
        <f t="shared" si="37"/>
        <v>#REF!</v>
      </c>
    </row>
    <row r="78" spans="2:66" x14ac:dyDescent="0.25">
      <c r="B78" s="16">
        <f xml:space="preserve"> IF(C77&lt;&gt;"", IF( (C77+1)&gt;EDADMAX, "",Calculos!B77+1 ),"")</f>
        <v>61</v>
      </c>
      <c r="C78" s="16">
        <f t="shared" si="57"/>
        <v>92</v>
      </c>
      <c r="D78" s="16">
        <f t="shared" si="58"/>
        <v>91</v>
      </c>
      <c r="E78" s="18">
        <f t="shared" si="41"/>
        <v>5</v>
      </c>
      <c r="F78" s="16">
        <f>IF($B78="","",IF($C$6=1,VLOOKUP(IF(D78&gt;MAX(Tablas!$A$4:$A$62),MAX(Tablas!$A$4:$A$62),D78),datosMasculino,$C$12+$C$6+VLOOKUP(E78,columnaTermino,2,FALSE),FALSE),VLOOKUP(IF(D78&gt;MAX(Tablas!$B$4:$B$62),MAX(Tablas!$B$4:$B$62),D78),datosFemenino,$C$12+$C$6+VLOOKUP(E78,columnaTermino,2,FALSE),FALSE)))</f>
        <v>23.02</v>
      </c>
      <c r="G78" s="19">
        <f>IF($B78="","",IF(OR(E78=20,E78=30),IF($C$6=1,VLOOKUP(IF(D78&gt;MAX(Tablas!$A$4:$A$62),MAX(Tablas!$A$4:$A$62),D78),datosMasculino,$C$12+$C$6+$C$10+VLOOKUP(E78,columnaTermino,2,FALSE),FALSE),VLOOKUP(IF(D78&gt;MAX(Tablas!$B$4:$B$62),MAX(Tablas!$B$4:$B$62),D78),datosFemenino,$C$12+$C$6+$C$10+VLOOKUP(E78,columnaTermino,2,FALSE),FALSE)),F78))</f>
        <v>23.02</v>
      </c>
      <c r="H78" s="16">
        <f t="shared" si="12"/>
        <v>0</v>
      </c>
      <c r="I78" s="20">
        <f t="shared" si="13"/>
        <v>23.02</v>
      </c>
      <c r="J78" s="26">
        <f t="shared" si="14"/>
        <v>2302</v>
      </c>
      <c r="K78" s="26">
        <f t="shared" si="15"/>
        <v>0</v>
      </c>
      <c r="L78" s="26">
        <f t="shared" si="16"/>
        <v>2302</v>
      </c>
      <c r="M78" s="26">
        <f t="shared" si="42"/>
        <v>80.570000000000007</v>
      </c>
      <c r="N78" s="26">
        <f t="shared" si="43"/>
        <v>11.51</v>
      </c>
      <c r="O78" s="26">
        <f t="shared" si="44"/>
        <v>75</v>
      </c>
      <c r="P78" s="26" t="e">
        <f>+IF(Datos!#REF!=Listas!$AB$2,Listas!$AC$2,Listas!$AC$3)</f>
        <v>#REF!</v>
      </c>
      <c r="Q78" s="26" t="e">
        <f t="shared" si="20"/>
        <v>#REF!</v>
      </c>
      <c r="R78" s="26" t="e">
        <f t="shared" si="45"/>
        <v>#REF!</v>
      </c>
      <c r="S78" s="26" t="e">
        <f t="shared" si="22"/>
        <v>#REF!</v>
      </c>
      <c r="T78" s="26">
        <f t="shared" si="46"/>
        <v>2532.1999999999998</v>
      </c>
      <c r="U78" s="26">
        <f t="shared" si="47"/>
        <v>0</v>
      </c>
      <c r="V78" s="26">
        <f t="shared" si="25"/>
        <v>2532.1999999999998</v>
      </c>
      <c r="W78" s="26">
        <f t="shared" si="48"/>
        <v>88.626999999999995</v>
      </c>
      <c r="X78" s="26">
        <f t="shared" si="49"/>
        <v>12.661</v>
      </c>
      <c r="Y78" s="26">
        <f t="shared" si="50"/>
        <v>82</v>
      </c>
      <c r="Z78" s="26" t="e">
        <f>+IF(Datos!#REF!=Listas!$AB$2,Listas!$AC$2,Listas!$AC$3)</f>
        <v>#REF!</v>
      </c>
      <c r="AA78" s="26" t="e">
        <f t="shared" si="27"/>
        <v>#REF!</v>
      </c>
      <c r="AB78" s="26" t="e">
        <f t="shared" si="51"/>
        <v>#REF!</v>
      </c>
      <c r="AC78" s="26" t="e">
        <f t="shared" si="28"/>
        <v>#REF!</v>
      </c>
      <c r="AD78" s="26">
        <f t="shared" si="62"/>
        <v>211.01666666666665</v>
      </c>
      <c r="AE78" s="26">
        <f t="shared" si="62"/>
        <v>0</v>
      </c>
      <c r="AF78" s="26">
        <f t="shared" si="62"/>
        <v>211.01666666666665</v>
      </c>
      <c r="AG78" s="26">
        <f t="shared" si="59"/>
        <v>7.3855833333333329</v>
      </c>
      <c r="AH78" s="26">
        <f t="shared" si="59"/>
        <v>1.0550833333333334</v>
      </c>
      <c r="AI78" s="26">
        <f t="shared" si="59"/>
        <v>6.833333333333333</v>
      </c>
      <c r="AJ78" s="26" t="e">
        <f t="shared" si="29"/>
        <v>#REF!</v>
      </c>
      <c r="AK78" s="26" t="e">
        <f t="shared" si="29"/>
        <v>#REF!</v>
      </c>
      <c r="AL78" s="26" t="e">
        <f t="shared" si="29"/>
        <v>#REF!</v>
      </c>
      <c r="AM78" s="26">
        <f t="shared" si="63"/>
        <v>422.0333333333333</v>
      </c>
      <c r="AN78" s="26">
        <f t="shared" si="63"/>
        <v>0</v>
      </c>
      <c r="AO78" s="26">
        <f t="shared" si="63"/>
        <v>422.0333333333333</v>
      </c>
      <c r="AP78" s="26">
        <f t="shared" si="60"/>
        <v>14.771166666666666</v>
      </c>
      <c r="AQ78" s="26">
        <f t="shared" si="60"/>
        <v>2.1101666666666667</v>
      </c>
      <c r="AR78" s="26">
        <f t="shared" si="60"/>
        <v>13.666666666666666</v>
      </c>
      <c r="AS78" s="26" t="e">
        <f t="shared" si="30"/>
        <v>#REF!</v>
      </c>
      <c r="AT78" s="26" t="e">
        <f t="shared" si="30"/>
        <v>#REF!</v>
      </c>
      <c r="AU78" s="26" t="e">
        <f t="shared" si="30"/>
        <v>#REF!</v>
      </c>
      <c r="AV78" s="26">
        <f t="shared" si="64"/>
        <v>844.06666666666661</v>
      </c>
      <c r="AW78" s="26">
        <f t="shared" si="64"/>
        <v>0</v>
      </c>
      <c r="AX78" s="26">
        <f t="shared" si="64"/>
        <v>844.06666666666661</v>
      </c>
      <c r="AY78" s="26">
        <f t="shared" si="61"/>
        <v>29.542333333333332</v>
      </c>
      <c r="AZ78" s="26">
        <f t="shared" si="61"/>
        <v>4.2203333333333335</v>
      </c>
      <c r="BA78" s="15">
        <f t="shared" si="61"/>
        <v>27.333333333333332</v>
      </c>
      <c r="BB78" s="15" t="e">
        <f t="shared" si="31"/>
        <v>#REF!</v>
      </c>
      <c r="BC78" s="15" t="e">
        <f t="shared" si="31"/>
        <v>#REF!</v>
      </c>
      <c r="BD78" s="15" t="e">
        <f t="shared" si="31"/>
        <v>#REF!</v>
      </c>
      <c r="BE78" s="21">
        <f t="shared" si="7"/>
        <v>2405.5899999999997</v>
      </c>
      <c r="BF78" s="22">
        <f t="shared" si="52"/>
        <v>0</v>
      </c>
      <c r="BG78" s="15">
        <f t="shared" si="33"/>
        <v>2405.5899999999997</v>
      </c>
      <c r="BH78" s="15">
        <f t="shared" si="53"/>
        <v>84.195650000000001</v>
      </c>
      <c r="BI78" s="15">
        <f t="shared" si="54"/>
        <v>12.027949999999999</v>
      </c>
      <c r="BJ78" s="22">
        <f t="shared" si="55"/>
        <v>77.900000000000006</v>
      </c>
      <c r="BK78" s="15" t="e">
        <f>+IF(Datos!#REF!=Listas!$AB$2,Listas!$AC$2,Listas!$AC$3)</f>
        <v>#REF!</v>
      </c>
      <c r="BL78" s="15" t="e">
        <f t="shared" si="36"/>
        <v>#REF!</v>
      </c>
      <c r="BM78" s="15" t="e">
        <f t="shared" si="56"/>
        <v>#REF!</v>
      </c>
      <c r="BN78" s="15" t="e">
        <f t="shared" si="37"/>
        <v>#REF!</v>
      </c>
    </row>
    <row r="79" spans="2:66" x14ac:dyDescent="0.25">
      <c r="B79" s="16">
        <f xml:space="preserve"> IF(C78&lt;&gt;"", IF( (C78+1)&gt;EDADMAX, "",Calculos!B78+1 ),"")</f>
        <v>62</v>
      </c>
      <c r="C79" s="16">
        <f t="shared" si="57"/>
        <v>93</v>
      </c>
      <c r="D79" s="16">
        <f t="shared" si="58"/>
        <v>91</v>
      </c>
      <c r="E79" s="18">
        <f t="shared" si="41"/>
        <v>5</v>
      </c>
      <c r="F79" s="16">
        <f>IF($B79="","",IF($C$6=1,VLOOKUP(IF(D79&gt;MAX(Tablas!$A$4:$A$62),MAX(Tablas!$A$4:$A$62),D79),datosMasculino,$C$12+$C$6+VLOOKUP(E79,columnaTermino,2,FALSE),FALSE),VLOOKUP(IF(D79&gt;MAX(Tablas!$B$4:$B$62),MAX(Tablas!$B$4:$B$62),D79),datosFemenino,$C$12+$C$6+VLOOKUP(E79,columnaTermino,2,FALSE),FALSE)))</f>
        <v>23.02</v>
      </c>
      <c r="G79" s="19">
        <f>IF($B79="","",IF(OR(E79=20,E79=30),IF($C$6=1,VLOOKUP(IF(D79&gt;MAX(Tablas!$A$4:$A$62),MAX(Tablas!$A$4:$A$62),D79),datosMasculino,$C$12+$C$6+$C$10+VLOOKUP(E79,columnaTermino,2,FALSE),FALSE),VLOOKUP(IF(D79&gt;MAX(Tablas!$B$4:$B$62),MAX(Tablas!$B$4:$B$62),D79),datosFemenino,$C$12+$C$6+$C$10+VLOOKUP(E79,columnaTermino,2,FALSE),FALSE)),F79))</f>
        <v>23.02</v>
      </c>
      <c r="H79" s="16">
        <f t="shared" si="12"/>
        <v>0</v>
      </c>
      <c r="I79" s="20">
        <f t="shared" si="13"/>
        <v>23.02</v>
      </c>
      <c r="J79" s="26">
        <f t="shared" si="14"/>
        <v>2302</v>
      </c>
      <c r="K79" s="26">
        <f t="shared" si="15"/>
        <v>0</v>
      </c>
      <c r="L79" s="26">
        <f t="shared" si="16"/>
        <v>2302</v>
      </c>
      <c r="M79" s="26">
        <f t="shared" si="42"/>
        <v>80.570000000000007</v>
      </c>
      <c r="N79" s="26">
        <f t="shared" si="43"/>
        <v>11.51</v>
      </c>
      <c r="O79" s="26">
        <f t="shared" si="44"/>
        <v>75</v>
      </c>
      <c r="P79" s="26" t="e">
        <f>+IF(Datos!#REF!=Listas!$AB$2,Listas!$AC$2,Listas!$AC$3)</f>
        <v>#REF!</v>
      </c>
      <c r="Q79" s="26" t="e">
        <f t="shared" si="20"/>
        <v>#REF!</v>
      </c>
      <c r="R79" s="26" t="e">
        <f t="shared" si="45"/>
        <v>#REF!</v>
      </c>
      <c r="S79" s="26" t="e">
        <f t="shared" si="22"/>
        <v>#REF!</v>
      </c>
      <c r="T79" s="26">
        <f t="shared" si="46"/>
        <v>2532.1999999999998</v>
      </c>
      <c r="U79" s="26">
        <f t="shared" si="47"/>
        <v>0</v>
      </c>
      <c r="V79" s="26">
        <f t="shared" si="25"/>
        <v>2532.1999999999998</v>
      </c>
      <c r="W79" s="26">
        <f t="shared" si="48"/>
        <v>88.626999999999995</v>
      </c>
      <c r="X79" s="26">
        <f t="shared" si="49"/>
        <v>12.661</v>
      </c>
      <c r="Y79" s="26">
        <f t="shared" si="50"/>
        <v>82</v>
      </c>
      <c r="Z79" s="26" t="e">
        <f>+IF(Datos!#REF!=Listas!$AB$2,Listas!$AC$2,Listas!$AC$3)</f>
        <v>#REF!</v>
      </c>
      <c r="AA79" s="26" t="e">
        <f t="shared" si="27"/>
        <v>#REF!</v>
      </c>
      <c r="AB79" s="26" t="e">
        <f t="shared" si="51"/>
        <v>#REF!</v>
      </c>
      <c r="AC79" s="26" t="e">
        <f t="shared" si="28"/>
        <v>#REF!</v>
      </c>
      <c r="AD79" s="26">
        <f t="shared" si="62"/>
        <v>211.01666666666665</v>
      </c>
      <c r="AE79" s="26">
        <f t="shared" si="62"/>
        <v>0</v>
      </c>
      <c r="AF79" s="26">
        <f t="shared" si="62"/>
        <v>211.01666666666665</v>
      </c>
      <c r="AG79" s="26">
        <f t="shared" si="59"/>
        <v>7.3855833333333329</v>
      </c>
      <c r="AH79" s="26">
        <f t="shared" si="59"/>
        <v>1.0550833333333334</v>
      </c>
      <c r="AI79" s="26">
        <f t="shared" si="59"/>
        <v>6.833333333333333</v>
      </c>
      <c r="AJ79" s="26" t="e">
        <f t="shared" si="29"/>
        <v>#REF!</v>
      </c>
      <c r="AK79" s="26" t="e">
        <f t="shared" si="29"/>
        <v>#REF!</v>
      </c>
      <c r="AL79" s="26" t="e">
        <f t="shared" si="29"/>
        <v>#REF!</v>
      </c>
      <c r="AM79" s="26">
        <f t="shared" si="63"/>
        <v>422.0333333333333</v>
      </c>
      <c r="AN79" s="26">
        <f t="shared" si="63"/>
        <v>0</v>
      </c>
      <c r="AO79" s="26">
        <f t="shared" si="63"/>
        <v>422.0333333333333</v>
      </c>
      <c r="AP79" s="26">
        <f t="shared" si="60"/>
        <v>14.771166666666666</v>
      </c>
      <c r="AQ79" s="26">
        <f t="shared" si="60"/>
        <v>2.1101666666666667</v>
      </c>
      <c r="AR79" s="26">
        <f t="shared" si="60"/>
        <v>13.666666666666666</v>
      </c>
      <c r="AS79" s="26" t="e">
        <f t="shared" si="30"/>
        <v>#REF!</v>
      </c>
      <c r="AT79" s="26" t="e">
        <f t="shared" si="30"/>
        <v>#REF!</v>
      </c>
      <c r="AU79" s="26" t="e">
        <f t="shared" si="30"/>
        <v>#REF!</v>
      </c>
      <c r="AV79" s="26">
        <f t="shared" si="64"/>
        <v>844.06666666666661</v>
      </c>
      <c r="AW79" s="26">
        <f t="shared" si="64"/>
        <v>0</v>
      </c>
      <c r="AX79" s="26">
        <f t="shared" si="64"/>
        <v>844.06666666666661</v>
      </c>
      <c r="AY79" s="26">
        <f t="shared" si="61"/>
        <v>29.542333333333332</v>
      </c>
      <c r="AZ79" s="26">
        <f t="shared" si="61"/>
        <v>4.2203333333333335</v>
      </c>
      <c r="BA79" s="15">
        <f t="shared" si="61"/>
        <v>27.333333333333332</v>
      </c>
      <c r="BB79" s="15" t="e">
        <f t="shared" si="31"/>
        <v>#REF!</v>
      </c>
      <c r="BC79" s="15" t="e">
        <f t="shared" si="31"/>
        <v>#REF!</v>
      </c>
      <c r="BD79" s="15" t="e">
        <f t="shared" si="31"/>
        <v>#REF!</v>
      </c>
      <c r="BE79" s="21">
        <f t="shared" si="7"/>
        <v>2405.5899999999997</v>
      </c>
      <c r="BF79" s="22">
        <f t="shared" si="52"/>
        <v>0</v>
      </c>
      <c r="BG79" s="15">
        <f t="shared" si="33"/>
        <v>2405.5899999999997</v>
      </c>
      <c r="BH79" s="15">
        <f t="shared" si="53"/>
        <v>84.195650000000001</v>
      </c>
      <c r="BI79" s="15">
        <f t="shared" si="54"/>
        <v>12.027949999999999</v>
      </c>
      <c r="BJ79" s="22">
        <f t="shared" si="55"/>
        <v>77.900000000000006</v>
      </c>
      <c r="BK79" s="15" t="e">
        <f>+IF(Datos!#REF!=Listas!$AB$2,Listas!$AC$2,Listas!$AC$3)</f>
        <v>#REF!</v>
      </c>
      <c r="BL79" s="15" t="e">
        <f t="shared" si="36"/>
        <v>#REF!</v>
      </c>
      <c r="BM79" s="15" t="e">
        <f t="shared" si="56"/>
        <v>#REF!</v>
      </c>
      <c r="BN79" s="15" t="e">
        <f t="shared" si="37"/>
        <v>#REF!</v>
      </c>
    </row>
    <row r="80" spans="2:66" x14ac:dyDescent="0.25">
      <c r="B80" s="16">
        <f xml:space="preserve"> IF(C79&lt;&gt;"", IF( (C79+1)&gt;EDADMAX, "",Calculos!B79+1 ),"")</f>
        <v>63</v>
      </c>
      <c r="C80" s="16">
        <f t="shared" si="57"/>
        <v>94</v>
      </c>
      <c r="D80" s="16">
        <f t="shared" si="58"/>
        <v>91</v>
      </c>
      <c r="E80" s="18">
        <f t="shared" si="41"/>
        <v>5</v>
      </c>
      <c r="F80" s="16">
        <f>IF($B80="","",IF($C$6=1,VLOOKUP(IF(D80&gt;MAX(Tablas!$A$4:$A$62),MAX(Tablas!$A$4:$A$62),D80),datosMasculino,$C$12+$C$6+VLOOKUP(E80,columnaTermino,2,FALSE),FALSE),VLOOKUP(IF(D80&gt;MAX(Tablas!$B$4:$B$62),MAX(Tablas!$B$4:$B$62),D80),datosFemenino,$C$12+$C$6+VLOOKUP(E80,columnaTermino,2,FALSE),FALSE)))</f>
        <v>23.02</v>
      </c>
      <c r="G80" s="19">
        <f>IF($B80="","",IF(OR(E80=20,E80=30),IF($C$6=1,VLOOKUP(IF(D80&gt;MAX(Tablas!$A$4:$A$62),MAX(Tablas!$A$4:$A$62),D80),datosMasculino,$C$12+$C$6+$C$10+VLOOKUP(E80,columnaTermino,2,FALSE),FALSE),VLOOKUP(IF(D80&gt;MAX(Tablas!$B$4:$B$62),MAX(Tablas!$B$4:$B$62),D80),datosFemenino,$C$12+$C$6+$C$10+VLOOKUP(E80,columnaTermino,2,FALSE),FALSE)),F80))</f>
        <v>23.02</v>
      </c>
      <c r="H80" s="16">
        <f t="shared" si="12"/>
        <v>0</v>
      </c>
      <c r="I80" s="20">
        <f t="shared" si="13"/>
        <v>23.02</v>
      </c>
      <c r="J80" s="26">
        <f t="shared" si="14"/>
        <v>2302</v>
      </c>
      <c r="K80" s="26">
        <f t="shared" si="15"/>
        <v>0</v>
      </c>
      <c r="L80" s="26">
        <f t="shared" si="16"/>
        <v>2302</v>
      </c>
      <c r="M80" s="26">
        <f t="shared" si="42"/>
        <v>80.570000000000007</v>
      </c>
      <c r="N80" s="26">
        <f t="shared" si="43"/>
        <v>11.51</v>
      </c>
      <c r="O80" s="26">
        <f t="shared" si="44"/>
        <v>75</v>
      </c>
      <c r="P80" s="26" t="e">
        <f>+IF(Datos!#REF!=Listas!$AB$2,Listas!$AC$2,Listas!$AC$3)</f>
        <v>#REF!</v>
      </c>
      <c r="Q80" s="26" t="e">
        <f t="shared" si="20"/>
        <v>#REF!</v>
      </c>
      <c r="R80" s="26" t="e">
        <f t="shared" si="45"/>
        <v>#REF!</v>
      </c>
      <c r="S80" s="26" t="e">
        <f t="shared" si="22"/>
        <v>#REF!</v>
      </c>
      <c r="T80" s="26">
        <f t="shared" si="46"/>
        <v>2532.1999999999998</v>
      </c>
      <c r="U80" s="26">
        <f t="shared" si="47"/>
        <v>0</v>
      </c>
      <c r="V80" s="26">
        <f t="shared" si="25"/>
        <v>2532.1999999999998</v>
      </c>
      <c r="W80" s="26">
        <f t="shared" si="48"/>
        <v>88.626999999999995</v>
      </c>
      <c r="X80" s="26">
        <f t="shared" si="49"/>
        <v>12.661</v>
      </c>
      <c r="Y80" s="26">
        <f t="shared" si="50"/>
        <v>82</v>
      </c>
      <c r="Z80" s="26" t="e">
        <f>+IF(Datos!#REF!=Listas!$AB$2,Listas!$AC$2,Listas!$AC$3)</f>
        <v>#REF!</v>
      </c>
      <c r="AA80" s="26" t="e">
        <f t="shared" si="27"/>
        <v>#REF!</v>
      </c>
      <c r="AB80" s="26" t="e">
        <f t="shared" si="51"/>
        <v>#REF!</v>
      </c>
      <c r="AC80" s="26" t="e">
        <f t="shared" si="28"/>
        <v>#REF!</v>
      </c>
      <c r="AD80" s="26">
        <f t="shared" si="62"/>
        <v>211.01666666666665</v>
      </c>
      <c r="AE80" s="26">
        <f t="shared" si="62"/>
        <v>0</v>
      </c>
      <c r="AF80" s="26">
        <f t="shared" si="62"/>
        <v>211.01666666666665</v>
      </c>
      <c r="AG80" s="26">
        <f t="shared" si="59"/>
        <v>7.3855833333333329</v>
      </c>
      <c r="AH80" s="26">
        <f t="shared" si="59"/>
        <v>1.0550833333333334</v>
      </c>
      <c r="AI80" s="26">
        <f t="shared" si="59"/>
        <v>6.833333333333333</v>
      </c>
      <c r="AJ80" s="26" t="e">
        <f t="shared" si="29"/>
        <v>#REF!</v>
      </c>
      <c r="AK80" s="26" t="e">
        <f t="shared" si="29"/>
        <v>#REF!</v>
      </c>
      <c r="AL80" s="26" t="e">
        <f t="shared" si="29"/>
        <v>#REF!</v>
      </c>
      <c r="AM80" s="26">
        <f t="shared" si="63"/>
        <v>422.0333333333333</v>
      </c>
      <c r="AN80" s="26">
        <f t="shared" si="63"/>
        <v>0</v>
      </c>
      <c r="AO80" s="26">
        <f t="shared" si="63"/>
        <v>422.0333333333333</v>
      </c>
      <c r="AP80" s="26">
        <f t="shared" si="60"/>
        <v>14.771166666666666</v>
      </c>
      <c r="AQ80" s="26">
        <f t="shared" si="60"/>
        <v>2.1101666666666667</v>
      </c>
      <c r="AR80" s="26">
        <f t="shared" si="60"/>
        <v>13.666666666666666</v>
      </c>
      <c r="AS80" s="26" t="e">
        <f t="shared" si="30"/>
        <v>#REF!</v>
      </c>
      <c r="AT80" s="26" t="e">
        <f t="shared" si="30"/>
        <v>#REF!</v>
      </c>
      <c r="AU80" s="26" t="e">
        <f t="shared" si="30"/>
        <v>#REF!</v>
      </c>
      <c r="AV80" s="26">
        <f t="shared" si="64"/>
        <v>844.06666666666661</v>
      </c>
      <c r="AW80" s="26">
        <f t="shared" si="64"/>
        <v>0</v>
      </c>
      <c r="AX80" s="26">
        <f t="shared" si="64"/>
        <v>844.06666666666661</v>
      </c>
      <c r="AY80" s="26">
        <f t="shared" si="61"/>
        <v>29.542333333333332</v>
      </c>
      <c r="AZ80" s="26">
        <f t="shared" si="61"/>
        <v>4.2203333333333335</v>
      </c>
      <c r="BA80" s="15">
        <f t="shared" si="61"/>
        <v>27.333333333333332</v>
      </c>
      <c r="BB80" s="15" t="e">
        <f t="shared" si="31"/>
        <v>#REF!</v>
      </c>
      <c r="BC80" s="15" t="e">
        <f t="shared" si="31"/>
        <v>#REF!</v>
      </c>
      <c r="BD80" s="15" t="e">
        <f t="shared" si="31"/>
        <v>#REF!</v>
      </c>
      <c r="BE80" s="21">
        <f t="shared" si="7"/>
        <v>2405.5899999999997</v>
      </c>
      <c r="BF80" s="22">
        <f t="shared" si="52"/>
        <v>0</v>
      </c>
      <c r="BG80" s="15">
        <f t="shared" si="33"/>
        <v>2405.5899999999997</v>
      </c>
      <c r="BH80" s="15">
        <f t="shared" si="53"/>
        <v>84.195650000000001</v>
      </c>
      <c r="BI80" s="15">
        <f t="shared" si="54"/>
        <v>12.027949999999999</v>
      </c>
      <c r="BJ80" s="22">
        <f t="shared" si="55"/>
        <v>77.900000000000006</v>
      </c>
      <c r="BK80" s="15" t="e">
        <f>+IF(Datos!#REF!=Listas!$AB$2,Listas!$AC$2,Listas!$AC$3)</f>
        <v>#REF!</v>
      </c>
      <c r="BL80" s="15" t="e">
        <f t="shared" si="36"/>
        <v>#REF!</v>
      </c>
      <c r="BM80" s="15" t="e">
        <f t="shared" si="56"/>
        <v>#REF!</v>
      </c>
      <c r="BN80" s="15" t="e">
        <f t="shared" si="37"/>
        <v>#REF!</v>
      </c>
    </row>
    <row r="81" spans="2:66" x14ac:dyDescent="0.25">
      <c r="B81" s="16">
        <f xml:space="preserve"> IF(C80&lt;&gt;"", IF( (C80+1)&gt;EDADMAX, "",Calculos!B80+1 ),"")</f>
        <v>64</v>
      </c>
      <c r="C81" s="16">
        <f t="shared" si="57"/>
        <v>95</v>
      </c>
      <c r="D81" s="16">
        <f t="shared" si="58"/>
        <v>91</v>
      </c>
      <c r="E81" s="18">
        <f t="shared" si="41"/>
        <v>5</v>
      </c>
      <c r="F81" s="16">
        <f>IF($B81="","",IF($C$6=1,VLOOKUP(IF(D81&gt;MAX(Tablas!$A$4:$A$62),MAX(Tablas!$A$4:$A$62),D81),datosMasculino,$C$12+$C$6+VLOOKUP(E81,columnaTermino,2,FALSE),FALSE),VLOOKUP(IF(D81&gt;MAX(Tablas!$B$4:$B$62),MAX(Tablas!$B$4:$B$62),D81),datosFemenino,$C$12+$C$6+VLOOKUP(E81,columnaTermino,2,FALSE),FALSE)))</f>
        <v>23.02</v>
      </c>
      <c r="G81" s="19">
        <f>IF($B81="","",IF(OR(E81=20,E81=30),IF($C$6=1,VLOOKUP(IF(D81&gt;MAX(Tablas!$A$4:$A$62),MAX(Tablas!$A$4:$A$62),D81),datosMasculino,$C$12+$C$6+$C$10+VLOOKUP(E81,columnaTermino,2,FALSE),FALSE),VLOOKUP(IF(D81&gt;MAX(Tablas!$B$4:$B$62),MAX(Tablas!$B$4:$B$62),D81),datosFemenino,$C$12+$C$6+$C$10+VLOOKUP(E81,columnaTermino,2,FALSE),FALSE)),F81))</f>
        <v>23.02</v>
      </c>
      <c r="H81" s="16">
        <f t="shared" si="12"/>
        <v>0</v>
      </c>
      <c r="I81" s="20">
        <f t="shared" si="13"/>
        <v>23.02</v>
      </c>
      <c r="J81" s="26">
        <f t="shared" si="14"/>
        <v>2302</v>
      </c>
      <c r="K81" s="26">
        <f t="shared" si="15"/>
        <v>0</v>
      </c>
      <c r="L81" s="26">
        <f t="shared" si="16"/>
        <v>2302</v>
      </c>
      <c r="M81" s="26">
        <f t="shared" si="42"/>
        <v>80.570000000000007</v>
      </c>
      <c r="N81" s="26">
        <f t="shared" si="43"/>
        <v>11.51</v>
      </c>
      <c r="O81" s="26">
        <f t="shared" si="44"/>
        <v>75</v>
      </c>
      <c r="P81" s="26" t="e">
        <f>+IF(Datos!#REF!=Listas!$AB$2,Listas!$AC$2,Listas!$AC$3)</f>
        <v>#REF!</v>
      </c>
      <c r="Q81" s="26" t="e">
        <f t="shared" si="20"/>
        <v>#REF!</v>
      </c>
      <c r="R81" s="26" t="e">
        <f t="shared" si="45"/>
        <v>#REF!</v>
      </c>
      <c r="S81" s="26" t="e">
        <f t="shared" si="22"/>
        <v>#REF!</v>
      </c>
      <c r="T81" s="26">
        <f t="shared" si="46"/>
        <v>2532.1999999999998</v>
      </c>
      <c r="U81" s="26">
        <f t="shared" si="47"/>
        <v>0</v>
      </c>
      <c r="V81" s="26">
        <f t="shared" si="25"/>
        <v>2532.1999999999998</v>
      </c>
      <c r="W81" s="26">
        <f t="shared" si="48"/>
        <v>88.626999999999995</v>
      </c>
      <c r="X81" s="26">
        <f t="shared" si="49"/>
        <v>12.661</v>
      </c>
      <c r="Y81" s="26">
        <f t="shared" si="50"/>
        <v>82</v>
      </c>
      <c r="Z81" s="26" t="e">
        <f>+IF(Datos!#REF!=Listas!$AB$2,Listas!$AC$2,Listas!$AC$3)</f>
        <v>#REF!</v>
      </c>
      <c r="AA81" s="26" t="e">
        <f t="shared" si="27"/>
        <v>#REF!</v>
      </c>
      <c r="AB81" s="26" t="e">
        <f t="shared" si="51"/>
        <v>#REF!</v>
      </c>
      <c r="AC81" s="26" t="e">
        <f t="shared" si="28"/>
        <v>#REF!</v>
      </c>
      <c r="AD81" s="26">
        <f t="shared" si="62"/>
        <v>211.01666666666665</v>
      </c>
      <c r="AE81" s="26">
        <f t="shared" si="62"/>
        <v>0</v>
      </c>
      <c r="AF81" s="26">
        <f t="shared" si="62"/>
        <v>211.01666666666665</v>
      </c>
      <c r="AG81" s="26">
        <f t="shared" si="59"/>
        <v>7.3855833333333329</v>
      </c>
      <c r="AH81" s="26">
        <f t="shared" si="59"/>
        <v>1.0550833333333334</v>
      </c>
      <c r="AI81" s="26">
        <f t="shared" si="59"/>
        <v>6.833333333333333</v>
      </c>
      <c r="AJ81" s="26" t="e">
        <f t="shared" si="29"/>
        <v>#REF!</v>
      </c>
      <c r="AK81" s="26" t="e">
        <f t="shared" si="29"/>
        <v>#REF!</v>
      </c>
      <c r="AL81" s="26" t="e">
        <f t="shared" si="29"/>
        <v>#REF!</v>
      </c>
      <c r="AM81" s="26">
        <f t="shared" si="63"/>
        <v>422.0333333333333</v>
      </c>
      <c r="AN81" s="26">
        <f t="shared" si="63"/>
        <v>0</v>
      </c>
      <c r="AO81" s="26">
        <f t="shared" si="63"/>
        <v>422.0333333333333</v>
      </c>
      <c r="AP81" s="26">
        <f t="shared" si="60"/>
        <v>14.771166666666666</v>
      </c>
      <c r="AQ81" s="26">
        <f t="shared" si="60"/>
        <v>2.1101666666666667</v>
      </c>
      <c r="AR81" s="26">
        <f t="shared" si="60"/>
        <v>13.666666666666666</v>
      </c>
      <c r="AS81" s="26" t="e">
        <f t="shared" si="30"/>
        <v>#REF!</v>
      </c>
      <c r="AT81" s="26" t="e">
        <f t="shared" si="30"/>
        <v>#REF!</v>
      </c>
      <c r="AU81" s="26" t="e">
        <f t="shared" si="30"/>
        <v>#REF!</v>
      </c>
      <c r="AV81" s="26">
        <f t="shared" si="64"/>
        <v>844.06666666666661</v>
      </c>
      <c r="AW81" s="26">
        <f t="shared" si="64"/>
        <v>0</v>
      </c>
      <c r="AX81" s="26">
        <f t="shared" si="64"/>
        <v>844.06666666666661</v>
      </c>
      <c r="AY81" s="26">
        <f t="shared" si="61"/>
        <v>29.542333333333332</v>
      </c>
      <c r="AZ81" s="26">
        <f t="shared" si="61"/>
        <v>4.2203333333333335</v>
      </c>
      <c r="BA81" s="15">
        <f t="shared" si="61"/>
        <v>27.333333333333332</v>
      </c>
      <c r="BB81" s="15" t="e">
        <f t="shared" si="31"/>
        <v>#REF!</v>
      </c>
      <c r="BC81" s="15" t="e">
        <f t="shared" si="31"/>
        <v>#REF!</v>
      </c>
      <c r="BD81" s="15" t="e">
        <f t="shared" si="31"/>
        <v>#REF!</v>
      </c>
      <c r="BE81" s="21">
        <f t="shared" si="7"/>
        <v>2405.5899999999997</v>
      </c>
      <c r="BF81" s="22">
        <f t="shared" si="52"/>
        <v>0</v>
      </c>
      <c r="BG81" s="15">
        <f t="shared" si="33"/>
        <v>2405.5899999999997</v>
      </c>
      <c r="BH81" s="15">
        <f t="shared" si="53"/>
        <v>84.195650000000001</v>
      </c>
      <c r="BI81" s="15">
        <f t="shared" si="54"/>
        <v>12.027949999999999</v>
      </c>
      <c r="BJ81" s="22">
        <f t="shared" si="55"/>
        <v>77.900000000000006</v>
      </c>
      <c r="BK81" s="15" t="e">
        <f>+IF(Datos!#REF!=Listas!$AB$2,Listas!$AC$2,Listas!$AC$3)</f>
        <v>#REF!</v>
      </c>
      <c r="BL81" s="15" t="e">
        <f t="shared" si="36"/>
        <v>#REF!</v>
      </c>
      <c r="BM81" s="15" t="e">
        <f t="shared" si="56"/>
        <v>#REF!</v>
      </c>
      <c r="BN81" s="15" t="e">
        <f t="shared" si="37"/>
        <v>#REF!</v>
      </c>
    </row>
    <row r="82" spans="2:66" x14ac:dyDescent="0.25">
      <c r="B82" s="16" t="str">
        <f xml:space="preserve"> IF(C81&lt;&gt;"", IF( (C81+1)&gt;EDADMAX, "",Calculos!B81+1 ),"")</f>
        <v/>
      </c>
      <c r="C82" s="16" t="str">
        <f t="shared" si="57"/>
        <v/>
      </c>
      <c r="D82" s="16" t="str">
        <f t="shared" si="58"/>
        <v/>
      </c>
      <c r="E82" s="18" t="str">
        <f t="shared" ref="E82:E113" si="65">IF($B82="","",  VLOOKUP(IF(EDADMAX-D82&gt;=B$4,B$4,EDADMAX-D82),columnaCorrecion,2,FALSE) )</f>
        <v/>
      </c>
      <c r="F82" s="16" t="str">
        <f>IF($B82="","",IF($C$6=1,VLOOKUP(IF(D82&gt;MAX(Tablas!$A$4:$A$62),MAX(Tablas!$A$4:$A$62),D82),datosMasculino,$C$12+$C$6+VLOOKUP(E82,columnaTermino,2,FALSE),FALSE),VLOOKUP(IF(D82&gt;MAX(Tablas!$B$4:$B$62),MAX(Tablas!$B$4:$B$62),D82),datosFemenino,$C$12+$C$6+VLOOKUP(E82,columnaTermino,2,FALSE),FALSE)))</f>
        <v/>
      </c>
      <c r="G82" s="19" t="str">
        <f>IF($B82="","",IF(OR(E82=20,E82=30),IF($C$6=1,VLOOKUP(IF(D82&gt;MAX(Tablas!$A$4:$A$62),MAX(Tablas!$A$4:$A$62),D82),datosMasculino,$C$12+$C$6+$C$10+VLOOKUP(E82,columnaTermino,2,FALSE),FALSE),VLOOKUP(IF(D82&gt;MAX(Tablas!$B$4:$B$62),MAX(Tablas!$B$4:$B$62),D82),datosFemenino,$C$12+$C$6+$C$10+VLOOKUP(E82,columnaTermino,2,FALSE),FALSE)),F82))</f>
        <v/>
      </c>
      <c r="H82" s="16" t="str">
        <f t="shared" si="12"/>
        <v/>
      </c>
      <c r="I82" s="20" t="str">
        <f t="shared" si="13"/>
        <v/>
      </c>
      <c r="J82" s="26" t="str">
        <f t="shared" si="14"/>
        <v/>
      </c>
      <c r="K82" s="26" t="str">
        <f t="shared" si="15"/>
        <v/>
      </c>
      <c r="L82" s="26" t="str">
        <f t="shared" si="16"/>
        <v/>
      </c>
      <c r="M82" s="26" t="str">
        <f t="shared" ref="M82:M113" si="66">IF($B82="","",L82*SUPBAN)</f>
        <v/>
      </c>
      <c r="N82" s="26" t="str">
        <f t="shared" ref="N82:N115" si="67">IF($B82="","",L82*SEGCAM)</f>
        <v/>
      </c>
      <c r="O82" s="26" t="str">
        <f t="shared" ref="O82:O115" si="68">IF($B82="","",OTRCC)</f>
        <v/>
      </c>
      <c r="P82" s="26" t="e">
        <f>+IF(Datos!#REF!=Listas!$AB$2,Listas!$AC$2,Listas!$AC$3)</f>
        <v>#REF!</v>
      </c>
      <c r="Q82" s="26" t="str">
        <f t="shared" si="20"/>
        <v/>
      </c>
      <c r="R82" s="26" t="str">
        <f t="shared" ref="R82:R113" si="69">IF($B82="","",Q82*IVA)</f>
        <v/>
      </c>
      <c r="S82" s="26" t="str">
        <f t="shared" si="22"/>
        <v/>
      </c>
      <c r="T82" s="26" t="str">
        <f t="shared" ref="T82:T115" si="70">IF($B82="","",(J82+J82*ENCDIF))</f>
        <v/>
      </c>
      <c r="U82" s="26" t="str">
        <f t="shared" ref="U82:U115" si="71">IF($B82="","",(K82+K82*ENCDIF))</f>
        <v/>
      </c>
      <c r="V82" s="26" t="str">
        <f t="shared" si="25"/>
        <v/>
      </c>
      <c r="W82" s="26" t="str">
        <f t="shared" ref="W82:W113" si="72">IF($B82="","",V82*SUPBAN)</f>
        <v/>
      </c>
      <c r="X82" s="26" t="str">
        <f t="shared" ref="X82:X115" si="73">IF($B82="","",V82*SEGCAM)</f>
        <v/>
      </c>
      <c r="Y82" s="26" t="str">
        <f t="shared" ref="Y82:Y115" si="74">IF($B82="","",OTRCD)</f>
        <v/>
      </c>
      <c r="Z82" s="26" t="e">
        <f>+IF(Datos!#REF!=Listas!$AB$2,Listas!$AC$2,Listas!$AC$3)</f>
        <v>#REF!</v>
      </c>
      <c r="AA82" s="26" t="str">
        <f t="shared" si="27"/>
        <v/>
      </c>
      <c r="AB82" s="26" t="str">
        <f t="shared" ref="AB82:AB113" si="75">IF($B82="","",AA82*IVA)</f>
        <v/>
      </c>
      <c r="AC82" s="26" t="str">
        <f t="shared" si="28"/>
        <v/>
      </c>
      <c r="AD82" s="26" t="str">
        <f t="shared" si="62"/>
        <v/>
      </c>
      <c r="AE82" s="26" t="str">
        <f t="shared" si="62"/>
        <v/>
      </c>
      <c r="AF82" s="26" t="str">
        <f t="shared" si="62"/>
        <v/>
      </c>
      <c r="AG82" s="26" t="str">
        <f t="shared" si="59"/>
        <v/>
      </c>
      <c r="AH82" s="26" t="str">
        <f t="shared" si="59"/>
        <v/>
      </c>
      <c r="AI82" s="26" t="str">
        <f t="shared" si="59"/>
        <v/>
      </c>
      <c r="AJ82" s="26" t="str">
        <f t="shared" si="29"/>
        <v/>
      </c>
      <c r="AK82" s="26" t="str">
        <f t="shared" si="29"/>
        <v/>
      </c>
      <c r="AL82" s="26" t="str">
        <f t="shared" si="29"/>
        <v/>
      </c>
      <c r="AM82" s="26" t="str">
        <f t="shared" si="63"/>
        <v/>
      </c>
      <c r="AN82" s="26" t="str">
        <f t="shared" si="63"/>
        <v/>
      </c>
      <c r="AO82" s="26" t="str">
        <f t="shared" si="63"/>
        <v/>
      </c>
      <c r="AP82" s="26" t="str">
        <f t="shared" si="60"/>
        <v/>
      </c>
      <c r="AQ82" s="26" t="str">
        <f t="shared" si="60"/>
        <v/>
      </c>
      <c r="AR82" s="26" t="str">
        <f t="shared" si="60"/>
        <v/>
      </c>
      <c r="AS82" s="26" t="str">
        <f t="shared" si="30"/>
        <v/>
      </c>
      <c r="AT82" s="26" t="str">
        <f t="shared" si="30"/>
        <v/>
      </c>
      <c r="AU82" s="26" t="str">
        <f t="shared" si="30"/>
        <v/>
      </c>
      <c r="AV82" s="26" t="str">
        <f t="shared" si="64"/>
        <v/>
      </c>
      <c r="AW82" s="26" t="str">
        <f t="shared" si="64"/>
        <v/>
      </c>
      <c r="AX82" s="26" t="str">
        <f t="shared" si="64"/>
        <v/>
      </c>
      <c r="AY82" s="26" t="str">
        <f t="shared" si="61"/>
        <v/>
      </c>
      <c r="AZ82" s="26" t="str">
        <f t="shared" si="61"/>
        <v/>
      </c>
      <c r="BA82" s="15" t="str">
        <f t="shared" si="61"/>
        <v/>
      </c>
      <c r="BB82" s="15" t="str">
        <f t="shared" si="31"/>
        <v/>
      </c>
      <c r="BC82" s="15" t="str">
        <f t="shared" si="31"/>
        <v/>
      </c>
      <c r="BD82" s="15" t="str">
        <f t="shared" si="31"/>
        <v/>
      </c>
      <c r="BE82" s="21" t="str">
        <f t="shared" ref="BE82:BE115" si="76">IF($B82="","",(T82*(1-ENCDIFESP)))</f>
        <v/>
      </c>
      <c r="BF82" s="22" t="str">
        <f t="shared" ref="BF82:BF115" si="77">IF($B82="","",(U82*(1-ENCDIFESP)))</f>
        <v/>
      </c>
      <c r="BG82" s="15" t="str">
        <f t="shared" si="33"/>
        <v/>
      </c>
      <c r="BH82" s="15" t="str">
        <f t="shared" ref="BH82:BH113" si="78">IF($B82="","",BG82*SUPBAN)</f>
        <v/>
      </c>
      <c r="BI82" s="15" t="str">
        <f t="shared" ref="BI82:BI115" si="79">IF($B82="","",BG82*SEGCAM)</f>
        <v/>
      </c>
      <c r="BJ82" s="22" t="str">
        <f t="shared" ref="BJ82:BJ115" si="80">IF($B82="","",OTRCC)</f>
        <v/>
      </c>
      <c r="BK82" s="15" t="e">
        <f>+IF(Datos!#REF!=Listas!$AB$2,Listas!$AC$2,Listas!$AC$3)</f>
        <v>#REF!</v>
      </c>
      <c r="BL82" s="15" t="str">
        <f t="shared" si="36"/>
        <v/>
      </c>
      <c r="BM82" s="15" t="str">
        <f t="shared" ref="BM82:BM113" si="81">IF($B82="","",BL82*IVA)</f>
        <v/>
      </c>
      <c r="BN82" s="15" t="str">
        <f t="shared" si="37"/>
        <v/>
      </c>
    </row>
    <row r="83" spans="2:66" x14ac:dyDescent="0.25">
      <c r="B83" s="16" t="str">
        <f xml:space="preserve"> IF(C82&lt;&gt;"", IF( (C82+1)&gt;EDADMAX, "",Calculos!B82+1 ),"")</f>
        <v/>
      </c>
      <c r="C83" s="16" t="str">
        <f t="shared" ref="C83:C115" si="82" xml:space="preserve"> IF(C82&lt;&gt;"", IF(C82+1&gt;EDADMAX,"",C82+1),"")</f>
        <v/>
      </c>
      <c r="D83" s="16" t="str">
        <f t="shared" ref="D83:D115" si="83">IF(B83="","",IF(B83&gt;EDADMAX-B$2,0,B$2+B$4*INT((B83-1)/B$4)))</f>
        <v/>
      </c>
      <c r="E83" s="18" t="str">
        <f t="shared" si="65"/>
        <v/>
      </c>
      <c r="F83" s="16" t="str">
        <f>IF($B83="","",IF($C$6=1,VLOOKUP(IF(D83&gt;MAX(Tablas!$A$4:$A$62),MAX(Tablas!$A$4:$A$62),D83),datosMasculino,$C$12+$C$6+VLOOKUP(E83,columnaTermino,2,FALSE),FALSE),VLOOKUP(IF(D83&gt;MAX(Tablas!$B$4:$B$62),MAX(Tablas!$B$4:$B$62),D83),datosFemenino,$C$12+$C$6+VLOOKUP(E83,columnaTermino,2,FALSE),FALSE)))</f>
        <v/>
      </c>
      <c r="G83" s="19" t="str">
        <f>IF($B83="","",IF(OR(E83=20,E83=30),IF($C$6=1,VLOOKUP(IF(D83&gt;MAX(Tablas!$A$4:$A$62),MAX(Tablas!$A$4:$A$62),D83),datosMasculino,$C$12+$C$6+$C$10+VLOOKUP(E83,columnaTermino,2,FALSE),FALSE),VLOOKUP(IF(D83&gt;MAX(Tablas!$B$4:$B$62),MAX(Tablas!$B$4:$B$62),D83),datosFemenino,$C$12+$C$6+$C$10+VLOOKUP(E83,columnaTermino,2,FALSE),FALSE)),F83))</f>
        <v/>
      </c>
      <c r="H83" s="16" t="str">
        <f t="shared" ref="H83:H115" si="84">IF($B83="","",G83-F83)</f>
        <v/>
      </c>
      <c r="I83" s="20" t="str">
        <f t="shared" ref="I83:I115" si="85">IF($B83="","",H83+F83*$G$3)</f>
        <v/>
      </c>
      <c r="J83" s="26" t="str">
        <f t="shared" ref="J83:J115" si="86">IF($B83="","",($B$8/1000)*F83)</f>
        <v/>
      </c>
      <c r="K83" s="26" t="str">
        <f t="shared" ref="K83:K115" si="87">IF(B83="","",($B$8/1000)*H83)</f>
        <v/>
      </c>
      <c r="L83" s="26" t="str">
        <f t="shared" ref="L83:L115" si="88">IF(B83="","",J83*$G$3+K83)</f>
        <v/>
      </c>
      <c r="M83" s="26" t="str">
        <f t="shared" si="66"/>
        <v/>
      </c>
      <c r="N83" s="26" t="str">
        <f t="shared" si="67"/>
        <v/>
      </c>
      <c r="O83" s="26" t="str">
        <f t="shared" si="68"/>
        <v/>
      </c>
      <c r="P83" s="26" t="e">
        <f>+IF(Datos!#REF!=Listas!$AB$2,Listas!$AC$2,Listas!$AC$3)</f>
        <v>#REF!</v>
      </c>
      <c r="Q83" s="26" t="str">
        <f t="shared" ref="Q83:Q115" si="89">IF($B83="","",L83+M83+N83+O83+P83)</f>
        <v/>
      </c>
      <c r="R83" s="26" t="str">
        <f t="shared" si="69"/>
        <v/>
      </c>
      <c r="S83" s="26" t="str">
        <f t="shared" ref="S83:S115" si="90">IF($B83="","",R83+Q83)</f>
        <v/>
      </c>
      <c r="T83" s="26" t="str">
        <f t="shared" si="70"/>
        <v/>
      </c>
      <c r="U83" s="26" t="str">
        <f t="shared" si="71"/>
        <v/>
      </c>
      <c r="V83" s="26" t="str">
        <f t="shared" ref="V83:V115" si="91">IF(B83="","",T83*$G$3+U83)</f>
        <v/>
      </c>
      <c r="W83" s="26" t="str">
        <f t="shared" si="72"/>
        <v/>
      </c>
      <c r="X83" s="26" t="str">
        <f t="shared" si="73"/>
        <v/>
      </c>
      <c r="Y83" s="26" t="str">
        <f t="shared" si="74"/>
        <v/>
      </c>
      <c r="Z83" s="26" t="e">
        <f>+IF(Datos!#REF!=Listas!$AB$2,Listas!$AC$2,Listas!$AC$3)</f>
        <v>#REF!</v>
      </c>
      <c r="AA83" s="26" t="str">
        <f t="shared" ref="AA83:AA115" si="92">IF($B83="","",V83+W83+X83+Y83+Z83)</f>
        <v/>
      </c>
      <c r="AB83" s="26" t="str">
        <f t="shared" si="75"/>
        <v/>
      </c>
      <c r="AC83" s="26" t="str">
        <f t="shared" ref="AC83:AC115" si="93">IF($B83="","",AB83+AA83)</f>
        <v/>
      </c>
      <c r="AD83" s="26" t="str">
        <f t="shared" si="62"/>
        <v/>
      </c>
      <c r="AE83" s="26" t="str">
        <f t="shared" si="62"/>
        <v/>
      </c>
      <c r="AF83" s="26" t="str">
        <f t="shared" si="62"/>
        <v/>
      </c>
      <c r="AG83" s="26" t="str">
        <f t="shared" si="59"/>
        <v/>
      </c>
      <c r="AH83" s="26" t="str">
        <f t="shared" si="59"/>
        <v/>
      </c>
      <c r="AI83" s="26" t="str">
        <f t="shared" si="59"/>
        <v/>
      </c>
      <c r="AJ83" s="26" t="str">
        <f t="shared" ref="AJ83:AL115" si="94">IF($B83="","",AA83/12)</f>
        <v/>
      </c>
      <c r="AK83" s="26" t="str">
        <f t="shared" si="94"/>
        <v/>
      </c>
      <c r="AL83" s="26" t="str">
        <f t="shared" si="94"/>
        <v/>
      </c>
      <c r="AM83" s="26" t="str">
        <f t="shared" si="63"/>
        <v/>
      </c>
      <c r="AN83" s="26" t="str">
        <f t="shared" si="63"/>
        <v/>
      </c>
      <c r="AO83" s="26" t="str">
        <f t="shared" si="63"/>
        <v/>
      </c>
      <c r="AP83" s="26" t="str">
        <f t="shared" si="60"/>
        <v/>
      </c>
      <c r="AQ83" s="26" t="str">
        <f t="shared" si="60"/>
        <v/>
      </c>
      <c r="AR83" s="26" t="str">
        <f t="shared" si="60"/>
        <v/>
      </c>
      <c r="AS83" s="26" t="str">
        <f t="shared" ref="AS83:AU115" si="95">IF($B83="","",AA83/6)</f>
        <v/>
      </c>
      <c r="AT83" s="26" t="str">
        <f t="shared" si="95"/>
        <v/>
      </c>
      <c r="AU83" s="26" t="str">
        <f t="shared" si="95"/>
        <v/>
      </c>
      <c r="AV83" s="26" t="str">
        <f t="shared" si="64"/>
        <v/>
      </c>
      <c r="AW83" s="26" t="str">
        <f t="shared" si="64"/>
        <v/>
      </c>
      <c r="AX83" s="26" t="str">
        <f t="shared" si="64"/>
        <v/>
      </c>
      <c r="AY83" s="26" t="str">
        <f t="shared" si="61"/>
        <v/>
      </c>
      <c r="AZ83" s="26" t="str">
        <f t="shared" si="61"/>
        <v/>
      </c>
      <c r="BA83" s="15" t="str">
        <f t="shared" si="61"/>
        <v/>
      </c>
      <c r="BB83" s="15" t="str">
        <f t="shared" ref="BB83:BD115" si="96">IF($B83="","",AA83/3)</f>
        <v/>
      </c>
      <c r="BC83" s="15" t="str">
        <f t="shared" si="96"/>
        <v/>
      </c>
      <c r="BD83" s="15" t="str">
        <f t="shared" si="96"/>
        <v/>
      </c>
      <c r="BE83" s="21" t="str">
        <f t="shared" si="76"/>
        <v/>
      </c>
      <c r="BF83" s="22" t="str">
        <f t="shared" si="77"/>
        <v/>
      </c>
      <c r="BG83" s="15" t="str">
        <f t="shared" ref="BG83:BG115" si="97">IF(B83="","",BE83*$G$3+BF83)</f>
        <v/>
      </c>
      <c r="BH83" s="15" t="str">
        <f t="shared" si="78"/>
        <v/>
      </c>
      <c r="BI83" s="15" t="str">
        <f t="shared" si="79"/>
        <v/>
      </c>
      <c r="BJ83" s="22" t="str">
        <f t="shared" si="80"/>
        <v/>
      </c>
      <c r="BK83" s="15" t="e">
        <f>+IF(Datos!#REF!=Listas!$AB$2,Listas!$AC$2,Listas!$AC$3)</f>
        <v>#REF!</v>
      </c>
      <c r="BL83" s="15" t="str">
        <f t="shared" ref="BL83:BL115" si="98">IF($B83="","",BG83+BH83+BI83+BJ83+BK83)</f>
        <v/>
      </c>
      <c r="BM83" s="15" t="str">
        <f t="shared" si="81"/>
        <v/>
      </c>
      <c r="BN83" s="15" t="str">
        <f t="shared" ref="BN83:BN115" si="99">IF($B83="","",BM83+BL83)</f>
        <v/>
      </c>
    </row>
    <row r="84" spans="2:66" x14ac:dyDescent="0.25">
      <c r="B84" s="16" t="str">
        <f xml:space="preserve"> IF(C83&lt;&gt;"", IF( (C83+1)&gt;EDADMAX, "",Calculos!B83+1 ),"")</f>
        <v/>
      </c>
      <c r="C84" s="16" t="str">
        <f t="shared" si="82"/>
        <v/>
      </c>
      <c r="D84" s="16" t="str">
        <f t="shared" si="83"/>
        <v/>
      </c>
      <c r="E84" s="18" t="str">
        <f t="shared" si="65"/>
        <v/>
      </c>
      <c r="F84" s="16" t="str">
        <f>IF($B84="","",IF($C$6=1,VLOOKUP(IF(D84&gt;MAX(Tablas!$A$4:$A$62),MAX(Tablas!$A$4:$A$62),D84),datosMasculino,$C$12+$C$6+VLOOKUP(E84,columnaTermino,2,FALSE),FALSE),VLOOKUP(IF(D84&gt;MAX(Tablas!$B$4:$B$62),MAX(Tablas!$B$4:$B$62),D84),datosFemenino,$C$12+$C$6+VLOOKUP(E84,columnaTermino,2,FALSE),FALSE)))</f>
        <v/>
      </c>
      <c r="G84" s="19" t="str">
        <f>IF($B84="","",IF(OR(E84=20,E84=30),IF($C$6=1,VLOOKUP(IF(D84&gt;MAX(Tablas!$A$4:$A$62),MAX(Tablas!$A$4:$A$62),D84),datosMasculino,$C$12+$C$6+$C$10+VLOOKUP(E84,columnaTermino,2,FALSE),FALSE),VLOOKUP(IF(D84&gt;MAX(Tablas!$B$4:$B$62),MAX(Tablas!$B$4:$B$62),D84),datosFemenino,$C$12+$C$6+$C$10+VLOOKUP(E84,columnaTermino,2,FALSE),FALSE)),F84))</f>
        <v/>
      </c>
      <c r="H84" s="16" t="str">
        <f t="shared" si="84"/>
        <v/>
      </c>
      <c r="I84" s="20" t="str">
        <f t="shared" si="85"/>
        <v/>
      </c>
      <c r="J84" s="26" t="str">
        <f t="shared" si="86"/>
        <v/>
      </c>
      <c r="K84" s="26" t="str">
        <f t="shared" si="87"/>
        <v/>
      </c>
      <c r="L84" s="26" t="str">
        <f t="shared" si="88"/>
        <v/>
      </c>
      <c r="M84" s="26" t="str">
        <f t="shared" si="66"/>
        <v/>
      </c>
      <c r="N84" s="26" t="str">
        <f t="shared" si="67"/>
        <v/>
      </c>
      <c r="O84" s="26" t="str">
        <f t="shared" si="68"/>
        <v/>
      </c>
      <c r="P84" s="26" t="e">
        <f>+IF(Datos!#REF!=Listas!$AB$2,Listas!$AC$2,Listas!$AC$3)</f>
        <v>#REF!</v>
      </c>
      <c r="Q84" s="26" t="str">
        <f t="shared" si="89"/>
        <v/>
      </c>
      <c r="R84" s="26" t="str">
        <f t="shared" si="69"/>
        <v/>
      </c>
      <c r="S84" s="26" t="str">
        <f t="shared" si="90"/>
        <v/>
      </c>
      <c r="T84" s="26" t="str">
        <f t="shared" si="70"/>
        <v/>
      </c>
      <c r="U84" s="26" t="str">
        <f t="shared" si="71"/>
        <v/>
      </c>
      <c r="V84" s="26" t="str">
        <f t="shared" si="91"/>
        <v/>
      </c>
      <c r="W84" s="26" t="str">
        <f t="shared" si="72"/>
        <v/>
      </c>
      <c r="X84" s="26" t="str">
        <f t="shared" si="73"/>
        <v/>
      </c>
      <c r="Y84" s="26" t="str">
        <f t="shared" si="74"/>
        <v/>
      </c>
      <c r="Z84" s="26" t="e">
        <f>+IF(Datos!#REF!=Listas!$AB$2,Listas!$AC$2,Listas!$AC$3)</f>
        <v>#REF!</v>
      </c>
      <c r="AA84" s="26" t="str">
        <f t="shared" si="92"/>
        <v/>
      </c>
      <c r="AB84" s="26" t="str">
        <f t="shared" si="75"/>
        <v/>
      </c>
      <c r="AC84" s="26" t="str">
        <f t="shared" si="93"/>
        <v/>
      </c>
      <c r="AD84" s="26" t="str">
        <f t="shared" si="62"/>
        <v/>
      </c>
      <c r="AE84" s="26" t="str">
        <f t="shared" si="62"/>
        <v/>
      </c>
      <c r="AF84" s="26" t="str">
        <f t="shared" si="62"/>
        <v/>
      </c>
      <c r="AG84" s="26" t="str">
        <f t="shared" si="59"/>
        <v/>
      </c>
      <c r="AH84" s="26" t="str">
        <f t="shared" si="59"/>
        <v/>
      </c>
      <c r="AI84" s="26" t="str">
        <f t="shared" si="59"/>
        <v/>
      </c>
      <c r="AJ84" s="26" t="str">
        <f t="shared" si="94"/>
        <v/>
      </c>
      <c r="AK84" s="26" t="str">
        <f t="shared" si="94"/>
        <v/>
      </c>
      <c r="AL84" s="26" t="str">
        <f t="shared" si="94"/>
        <v/>
      </c>
      <c r="AM84" s="26" t="str">
        <f t="shared" si="63"/>
        <v/>
      </c>
      <c r="AN84" s="26" t="str">
        <f t="shared" si="63"/>
        <v/>
      </c>
      <c r="AO84" s="26" t="str">
        <f t="shared" si="63"/>
        <v/>
      </c>
      <c r="AP84" s="26" t="str">
        <f t="shared" si="60"/>
        <v/>
      </c>
      <c r="AQ84" s="26" t="str">
        <f t="shared" si="60"/>
        <v/>
      </c>
      <c r="AR84" s="26" t="str">
        <f t="shared" si="60"/>
        <v/>
      </c>
      <c r="AS84" s="26" t="str">
        <f t="shared" si="95"/>
        <v/>
      </c>
      <c r="AT84" s="26" t="str">
        <f t="shared" si="95"/>
        <v/>
      </c>
      <c r="AU84" s="26" t="str">
        <f t="shared" si="95"/>
        <v/>
      </c>
      <c r="AV84" s="26" t="str">
        <f t="shared" si="64"/>
        <v/>
      </c>
      <c r="AW84" s="26" t="str">
        <f t="shared" si="64"/>
        <v/>
      </c>
      <c r="AX84" s="26" t="str">
        <f t="shared" si="64"/>
        <v/>
      </c>
      <c r="AY84" s="26" t="str">
        <f t="shared" si="61"/>
        <v/>
      </c>
      <c r="AZ84" s="26" t="str">
        <f t="shared" si="61"/>
        <v/>
      </c>
      <c r="BA84" s="15" t="str">
        <f t="shared" si="61"/>
        <v/>
      </c>
      <c r="BB84" s="15" t="str">
        <f t="shared" si="96"/>
        <v/>
      </c>
      <c r="BC84" s="15" t="str">
        <f t="shared" si="96"/>
        <v/>
      </c>
      <c r="BD84" s="15" t="str">
        <f t="shared" si="96"/>
        <v/>
      </c>
      <c r="BE84" s="21" t="str">
        <f t="shared" si="76"/>
        <v/>
      </c>
      <c r="BF84" s="22" t="str">
        <f t="shared" si="77"/>
        <v/>
      </c>
      <c r="BG84" s="15" t="str">
        <f t="shared" si="97"/>
        <v/>
      </c>
      <c r="BH84" s="15" t="str">
        <f t="shared" si="78"/>
        <v/>
      </c>
      <c r="BI84" s="15" t="str">
        <f t="shared" si="79"/>
        <v/>
      </c>
      <c r="BJ84" s="22" t="str">
        <f t="shared" si="80"/>
        <v/>
      </c>
      <c r="BK84" s="15" t="e">
        <f>+IF(Datos!#REF!=Listas!$AB$2,Listas!$AC$2,Listas!$AC$3)</f>
        <v>#REF!</v>
      </c>
      <c r="BL84" s="15" t="str">
        <f t="shared" si="98"/>
        <v/>
      </c>
      <c r="BM84" s="15" t="str">
        <f t="shared" si="81"/>
        <v/>
      </c>
      <c r="BN84" s="15" t="str">
        <f t="shared" si="99"/>
        <v/>
      </c>
    </row>
    <row r="85" spans="2:66" x14ac:dyDescent="0.25">
      <c r="B85" s="16" t="str">
        <f xml:space="preserve"> IF(C84&lt;&gt;"", IF( (C84+1)&gt;EDADMAX, "",Calculos!B84+1 ),"")</f>
        <v/>
      </c>
      <c r="C85" s="16" t="str">
        <f t="shared" si="82"/>
        <v/>
      </c>
      <c r="D85" s="16" t="str">
        <f t="shared" si="83"/>
        <v/>
      </c>
      <c r="E85" s="18" t="str">
        <f t="shared" si="65"/>
        <v/>
      </c>
      <c r="F85" s="16" t="str">
        <f>IF($B85="","",IF($C$6=1,VLOOKUP(IF(D85&gt;MAX(Tablas!$A$4:$A$62),MAX(Tablas!$A$4:$A$62),D85),datosMasculino,$C$12+$C$6+VLOOKUP(E85,columnaTermino,2,FALSE),FALSE),VLOOKUP(IF(D85&gt;MAX(Tablas!$B$4:$B$62),MAX(Tablas!$B$4:$B$62),D85),datosFemenino,$C$12+$C$6+VLOOKUP(E85,columnaTermino,2,FALSE),FALSE)))</f>
        <v/>
      </c>
      <c r="G85" s="19" t="str">
        <f>IF($B85="","",IF(OR(E85=20,E85=30),IF($C$6=1,VLOOKUP(IF(D85&gt;MAX(Tablas!$A$4:$A$62),MAX(Tablas!$A$4:$A$62),D85),datosMasculino,$C$12+$C$6+$C$10+VLOOKUP(E85,columnaTermino,2,FALSE),FALSE),VLOOKUP(IF(D85&gt;MAX(Tablas!$B$4:$B$62),MAX(Tablas!$B$4:$B$62),D85),datosFemenino,$C$12+$C$6+$C$10+VLOOKUP(E85,columnaTermino,2,FALSE),FALSE)),F85))</f>
        <v/>
      </c>
      <c r="H85" s="16" t="str">
        <f t="shared" si="84"/>
        <v/>
      </c>
      <c r="I85" s="20" t="str">
        <f t="shared" si="85"/>
        <v/>
      </c>
      <c r="J85" s="26" t="str">
        <f t="shared" si="86"/>
        <v/>
      </c>
      <c r="K85" s="26" t="str">
        <f t="shared" si="87"/>
        <v/>
      </c>
      <c r="L85" s="26" t="str">
        <f t="shared" si="88"/>
        <v/>
      </c>
      <c r="M85" s="26" t="str">
        <f t="shared" si="66"/>
        <v/>
      </c>
      <c r="N85" s="26" t="str">
        <f t="shared" si="67"/>
        <v/>
      </c>
      <c r="O85" s="26" t="str">
        <f t="shared" si="68"/>
        <v/>
      </c>
      <c r="P85" s="26" t="e">
        <f>+IF(Datos!#REF!=Listas!$AB$2,Listas!$AC$2,Listas!$AC$3)</f>
        <v>#REF!</v>
      </c>
      <c r="Q85" s="26" t="str">
        <f t="shared" si="89"/>
        <v/>
      </c>
      <c r="R85" s="26" t="str">
        <f t="shared" si="69"/>
        <v/>
      </c>
      <c r="S85" s="26" t="str">
        <f t="shared" si="90"/>
        <v/>
      </c>
      <c r="T85" s="26" t="str">
        <f t="shared" si="70"/>
        <v/>
      </c>
      <c r="U85" s="26" t="str">
        <f t="shared" si="71"/>
        <v/>
      </c>
      <c r="V85" s="26" t="str">
        <f t="shared" si="91"/>
        <v/>
      </c>
      <c r="W85" s="26" t="str">
        <f t="shared" si="72"/>
        <v/>
      </c>
      <c r="X85" s="26" t="str">
        <f t="shared" si="73"/>
        <v/>
      </c>
      <c r="Y85" s="26" t="str">
        <f t="shared" si="74"/>
        <v/>
      </c>
      <c r="Z85" s="26" t="e">
        <f>+IF(Datos!#REF!=Listas!$AB$2,Listas!$AC$2,Listas!$AC$3)</f>
        <v>#REF!</v>
      </c>
      <c r="AA85" s="26" t="str">
        <f t="shared" si="92"/>
        <v/>
      </c>
      <c r="AB85" s="26" t="str">
        <f t="shared" si="75"/>
        <v/>
      </c>
      <c r="AC85" s="26" t="str">
        <f t="shared" si="93"/>
        <v/>
      </c>
      <c r="AD85" s="26" t="str">
        <f t="shared" si="62"/>
        <v/>
      </c>
      <c r="AE85" s="26" t="str">
        <f t="shared" si="62"/>
        <v/>
      </c>
      <c r="AF85" s="26" t="str">
        <f t="shared" si="62"/>
        <v/>
      </c>
      <c r="AG85" s="26" t="str">
        <f t="shared" si="59"/>
        <v/>
      </c>
      <c r="AH85" s="26" t="str">
        <f t="shared" si="59"/>
        <v/>
      </c>
      <c r="AI85" s="26" t="str">
        <f t="shared" si="59"/>
        <v/>
      </c>
      <c r="AJ85" s="26" t="str">
        <f t="shared" si="94"/>
        <v/>
      </c>
      <c r="AK85" s="26" t="str">
        <f t="shared" si="94"/>
        <v/>
      </c>
      <c r="AL85" s="26" t="str">
        <f t="shared" si="94"/>
        <v/>
      </c>
      <c r="AM85" s="26" t="str">
        <f t="shared" si="63"/>
        <v/>
      </c>
      <c r="AN85" s="26" t="str">
        <f t="shared" si="63"/>
        <v/>
      </c>
      <c r="AO85" s="26" t="str">
        <f t="shared" si="63"/>
        <v/>
      </c>
      <c r="AP85" s="26" t="str">
        <f t="shared" si="60"/>
        <v/>
      </c>
      <c r="AQ85" s="26" t="str">
        <f t="shared" si="60"/>
        <v/>
      </c>
      <c r="AR85" s="26" t="str">
        <f t="shared" si="60"/>
        <v/>
      </c>
      <c r="AS85" s="26" t="str">
        <f t="shared" si="95"/>
        <v/>
      </c>
      <c r="AT85" s="26" t="str">
        <f t="shared" si="95"/>
        <v/>
      </c>
      <c r="AU85" s="26" t="str">
        <f t="shared" si="95"/>
        <v/>
      </c>
      <c r="AV85" s="26" t="str">
        <f t="shared" si="64"/>
        <v/>
      </c>
      <c r="AW85" s="26" t="str">
        <f t="shared" si="64"/>
        <v/>
      </c>
      <c r="AX85" s="26" t="str">
        <f t="shared" si="64"/>
        <v/>
      </c>
      <c r="AY85" s="26" t="str">
        <f t="shared" si="61"/>
        <v/>
      </c>
      <c r="AZ85" s="26" t="str">
        <f t="shared" si="61"/>
        <v/>
      </c>
      <c r="BA85" s="15" t="str">
        <f t="shared" si="61"/>
        <v/>
      </c>
      <c r="BB85" s="15" t="str">
        <f t="shared" si="96"/>
        <v/>
      </c>
      <c r="BC85" s="15" t="str">
        <f t="shared" si="96"/>
        <v/>
      </c>
      <c r="BD85" s="15" t="str">
        <f t="shared" si="96"/>
        <v/>
      </c>
      <c r="BE85" s="21" t="str">
        <f t="shared" si="76"/>
        <v/>
      </c>
      <c r="BF85" s="22" t="str">
        <f t="shared" si="77"/>
        <v/>
      </c>
      <c r="BG85" s="15" t="str">
        <f t="shared" si="97"/>
        <v/>
      </c>
      <c r="BH85" s="15" t="str">
        <f t="shared" si="78"/>
        <v/>
      </c>
      <c r="BI85" s="15" t="str">
        <f t="shared" si="79"/>
        <v/>
      </c>
      <c r="BJ85" s="22" t="str">
        <f t="shared" si="80"/>
        <v/>
      </c>
      <c r="BK85" s="15" t="e">
        <f>+IF(Datos!#REF!=Listas!$AB$2,Listas!$AC$2,Listas!$AC$3)</f>
        <v>#REF!</v>
      </c>
      <c r="BL85" s="15" t="str">
        <f t="shared" si="98"/>
        <v/>
      </c>
      <c r="BM85" s="15" t="str">
        <f t="shared" si="81"/>
        <v/>
      </c>
      <c r="BN85" s="15" t="str">
        <f t="shared" si="99"/>
        <v/>
      </c>
    </row>
    <row r="86" spans="2:66" x14ac:dyDescent="0.25">
      <c r="B86" s="16" t="str">
        <f xml:space="preserve"> IF(C85&lt;&gt;"", IF( (C85+1)&gt;EDADMAX, "",Calculos!B85+1 ),"")</f>
        <v/>
      </c>
      <c r="C86" s="16" t="str">
        <f t="shared" si="82"/>
        <v/>
      </c>
      <c r="D86" s="16" t="str">
        <f t="shared" si="83"/>
        <v/>
      </c>
      <c r="E86" s="18" t="str">
        <f t="shared" si="65"/>
        <v/>
      </c>
      <c r="F86" s="16" t="str">
        <f>IF($B86="","",IF($C$6=1,VLOOKUP(IF(D86&gt;MAX(Tablas!$A$4:$A$62),MAX(Tablas!$A$4:$A$62),D86),datosMasculino,$C$12+$C$6+VLOOKUP(E86,columnaTermino,2,FALSE),FALSE),VLOOKUP(IF(D86&gt;MAX(Tablas!$B$4:$B$62),MAX(Tablas!$B$4:$B$62),D86),datosFemenino,$C$12+$C$6+VLOOKUP(E86,columnaTermino,2,FALSE),FALSE)))</f>
        <v/>
      </c>
      <c r="G86" s="19" t="str">
        <f>IF($B86="","",IF(OR(E86=20,E86=30),IF($C$6=1,VLOOKUP(IF(D86&gt;MAX(Tablas!$A$4:$A$62),MAX(Tablas!$A$4:$A$62),D86),datosMasculino,$C$12+$C$6+$C$10+VLOOKUP(E86,columnaTermino,2,FALSE),FALSE),VLOOKUP(IF(D86&gt;MAX(Tablas!$B$4:$B$62),MAX(Tablas!$B$4:$B$62),D86),datosFemenino,$C$12+$C$6+$C$10+VLOOKUP(E86,columnaTermino,2,FALSE),FALSE)),F86))</f>
        <v/>
      </c>
      <c r="H86" s="16" t="str">
        <f t="shared" si="84"/>
        <v/>
      </c>
      <c r="I86" s="20" t="str">
        <f t="shared" si="85"/>
        <v/>
      </c>
      <c r="J86" s="26" t="str">
        <f t="shared" si="86"/>
        <v/>
      </c>
      <c r="K86" s="26" t="str">
        <f t="shared" si="87"/>
        <v/>
      </c>
      <c r="L86" s="26" t="str">
        <f t="shared" si="88"/>
        <v/>
      </c>
      <c r="M86" s="26" t="str">
        <f t="shared" si="66"/>
        <v/>
      </c>
      <c r="N86" s="26" t="str">
        <f t="shared" si="67"/>
        <v/>
      </c>
      <c r="O86" s="26" t="str">
        <f t="shared" si="68"/>
        <v/>
      </c>
      <c r="P86" s="26" t="e">
        <f>+IF(Datos!#REF!=Listas!$AB$2,Listas!$AC$2,Listas!$AC$3)</f>
        <v>#REF!</v>
      </c>
      <c r="Q86" s="26" t="str">
        <f t="shared" si="89"/>
        <v/>
      </c>
      <c r="R86" s="26" t="str">
        <f t="shared" si="69"/>
        <v/>
      </c>
      <c r="S86" s="26" t="str">
        <f t="shared" si="90"/>
        <v/>
      </c>
      <c r="T86" s="26" t="str">
        <f t="shared" si="70"/>
        <v/>
      </c>
      <c r="U86" s="26" t="str">
        <f t="shared" si="71"/>
        <v/>
      </c>
      <c r="V86" s="26" t="str">
        <f t="shared" si="91"/>
        <v/>
      </c>
      <c r="W86" s="26" t="str">
        <f t="shared" si="72"/>
        <v/>
      </c>
      <c r="X86" s="26" t="str">
        <f t="shared" si="73"/>
        <v/>
      </c>
      <c r="Y86" s="26" t="str">
        <f t="shared" si="74"/>
        <v/>
      </c>
      <c r="Z86" s="26" t="e">
        <f>+IF(Datos!#REF!=Listas!$AB$2,Listas!$AC$2,Listas!$AC$3)</f>
        <v>#REF!</v>
      </c>
      <c r="AA86" s="26" t="str">
        <f t="shared" si="92"/>
        <v/>
      </c>
      <c r="AB86" s="26" t="str">
        <f t="shared" si="75"/>
        <v/>
      </c>
      <c r="AC86" s="26" t="str">
        <f t="shared" si="93"/>
        <v/>
      </c>
      <c r="AD86" s="26" t="str">
        <f t="shared" si="62"/>
        <v/>
      </c>
      <c r="AE86" s="26" t="str">
        <f t="shared" si="62"/>
        <v/>
      </c>
      <c r="AF86" s="26" t="str">
        <f t="shared" si="62"/>
        <v/>
      </c>
      <c r="AG86" s="26" t="str">
        <f t="shared" si="59"/>
        <v/>
      </c>
      <c r="AH86" s="26" t="str">
        <f t="shared" si="59"/>
        <v/>
      </c>
      <c r="AI86" s="26" t="str">
        <f t="shared" si="59"/>
        <v/>
      </c>
      <c r="AJ86" s="26" t="str">
        <f t="shared" si="94"/>
        <v/>
      </c>
      <c r="AK86" s="26" t="str">
        <f t="shared" si="94"/>
        <v/>
      </c>
      <c r="AL86" s="26" t="str">
        <f t="shared" si="94"/>
        <v/>
      </c>
      <c r="AM86" s="26" t="str">
        <f t="shared" si="63"/>
        <v/>
      </c>
      <c r="AN86" s="26" t="str">
        <f t="shared" si="63"/>
        <v/>
      </c>
      <c r="AO86" s="26" t="str">
        <f t="shared" si="63"/>
        <v/>
      </c>
      <c r="AP86" s="26" t="str">
        <f t="shared" si="60"/>
        <v/>
      </c>
      <c r="AQ86" s="26" t="str">
        <f t="shared" si="60"/>
        <v/>
      </c>
      <c r="AR86" s="26" t="str">
        <f t="shared" si="60"/>
        <v/>
      </c>
      <c r="AS86" s="26" t="str">
        <f t="shared" si="95"/>
        <v/>
      </c>
      <c r="AT86" s="26" t="str">
        <f t="shared" si="95"/>
        <v/>
      </c>
      <c r="AU86" s="26" t="str">
        <f t="shared" si="95"/>
        <v/>
      </c>
      <c r="AV86" s="26" t="str">
        <f t="shared" si="64"/>
        <v/>
      </c>
      <c r="AW86" s="26" t="str">
        <f t="shared" si="64"/>
        <v/>
      </c>
      <c r="AX86" s="26" t="str">
        <f t="shared" si="64"/>
        <v/>
      </c>
      <c r="AY86" s="26" t="str">
        <f t="shared" si="61"/>
        <v/>
      </c>
      <c r="AZ86" s="26" t="str">
        <f t="shared" si="61"/>
        <v/>
      </c>
      <c r="BA86" s="15" t="str">
        <f t="shared" si="61"/>
        <v/>
      </c>
      <c r="BB86" s="15" t="str">
        <f t="shared" si="96"/>
        <v/>
      </c>
      <c r="BC86" s="15" t="str">
        <f t="shared" si="96"/>
        <v/>
      </c>
      <c r="BD86" s="15" t="str">
        <f t="shared" si="96"/>
        <v/>
      </c>
      <c r="BE86" s="21" t="str">
        <f t="shared" si="76"/>
        <v/>
      </c>
      <c r="BF86" s="22" t="str">
        <f t="shared" si="77"/>
        <v/>
      </c>
      <c r="BG86" s="15" t="str">
        <f t="shared" si="97"/>
        <v/>
      </c>
      <c r="BH86" s="15" t="str">
        <f t="shared" si="78"/>
        <v/>
      </c>
      <c r="BI86" s="15" t="str">
        <f t="shared" si="79"/>
        <v/>
      </c>
      <c r="BJ86" s="22" t="str">
        <f t="shared" si="80"/>
        <v/>
      </c>
      <c r="BK86" s="15" t="e">
        <f>+IF(Datos!#REF!=Listas!$AB$2,Listas!$AC$2,Listas!$AC$3)</f>
        <v>#REF!</v>
      </c>
      <c r="BL86" s="15" t="str">
        <f t="shared" si="98"/>
        <v/>
      </c>
      <c r="BM86" s="15" t="str">
        <f t="shared" si="81"/>
        <v/>
      </c>
      <c r="BN86" s="15" t="str">
        <f t="shared" si="99"/>
        <v/>
      </c>
    </row>
    <row r="87" spans="2:66" x14ac:dyDescent="0.25">
      <c r="B87" s="16" t="str">
        <f xml:space="preserve"> IF(C86&lt;&gt;"", IF( (C86+1)&gt;EDADMAX, "",Calculos!B86+1 ),"")</f>
        <v/>
      </c>
      <c r="C87" s="16" t="str">
        <f t="shared" si="82"/>
        <v/>
      </c>
      <c r="D87" s="16" t="str">
        <f t="shared" si="83"/>
        <v/>
      </c>
      <c r="E87" s="18" t="str">
        <f t="shared" si="65"/>
        <v/>
      </c>
      <c r="F87" s="16" t="str">
        <f>IF($B87="","",IF($C$6=1,VLOOKUP(IF(D87&gt;MAX(Tablas!$A$4:$A$62),MAX(Tablas!$A$4:$A$62),D87),datosMasculino,$C$12+$C$6+VLOOKUP(E87,columnaTermino,2,FALSE),FALSE),VLOOKUP(IF(D87&gt;MAX(Tablas!$B$4:$B$62),MAX(Tablas!$B$4:$B$62),D87),datosFemenino,$C$12+$C$6+VLOOKUP(E87,columnaTermino,2,FALSE),FALSE)))</f>
        <v/>
      </c>
      <c r="G87" s="19" t="str">
        <f>IF($B87="","",IF(OR(E87=20,E87=30),IF($C$6=1,VLOOKUP(IF(D87&gt;MAX(Tablas!$A$4:$A$62),MAX(Tablas!$A$4:$A$62),D87),datosMasculino,$C$12+$C$6+$C$10+VLOOKUP(E87,columnaTermino,2,FALSE),FALSE),VLOOKUP(IF(D87&gt;MAX(Tablas!$B$4:$B$62),MAX(Tablas!$B$4:$B$62),D87),datosFemenino,$C$12+$C$6+$C$10+VLOOKUP(E87,columnaTermino,2,FALSE),FALSE)),F87))</f>
        <v/>
      </c>
      <c r="H87" s="16" t="str">
        <f t="shared" si="84"/>
        <v/>
      </c>
      <c r="I87" s="20" t="str">
        <f t="shared" si="85"/>
        <v/>
      </c>
      <c r="J87" s="26" t="str">
        <f t="shared" si="86"/>
        <v/>
      </c>
      <c r="K87" s="26" t="str">
        <f t="shared" si="87"/>
        <v/>
      </c>
      <c r="L87" s="26" t="str">
        <f t="shared" si="88"/>
        <v/>
      </c>
      <c r="M87" s="26" t="str">
        <f t="shared" si="66"/>
        <v/>
      </c>
      <c r="N87" s="26" t="str">
        <f t="shared" si="67"/>
        <v/>
      </c>
      <c r="O87" s="26" t="str">
        <f t="shared" si="68"/>
        <v/>
      </c>
      <c r="P87" s="26" t="e">
        <f>+IF(Datos!#REF!=Listas!$AB$2,Listas!$AC$2,Listas!$AC$3)</f>
        <v>#REF!</v>
      </c>
      <c r="Q87" s="26" t="str">
        <f t="shared" si="89"/>
        <v/>
      </c>
      <c r="R87" s="26" t="str">
        <f t="shared" si="69"/>
        <v/>
      </c>
      <c r="S87" s="26" t="str">
        <f t="shared" si="90"/>
        <v/>
      </c>
      <c r="T87" s="26" t="str">
        <f t="shared" si="70"/>
        <v/>
      </c>
      <c r="U87" s="26" t="str">
        <f t="shared" si="71"/>
        <v/>
      </c>
      <c r="V87" s="26" t="str">
        <f t="shared" si="91"/>
        <v/>
      </c>
      <c r="W87" s="26" t="str">
        <f t="shared" si="72"/>
        <v/>
      </c>
      <c r="X87" s="26" t="str">
        <f t="shared" si="73"/>
        <v/>
      </c>
      <c r="Y87" s="26" t="str">
        <f t="shared" si="74"/>
        <v/>
      </c>
      <c r="Z87" s="26" t="e">
        <f>+IF(Datos!#REF!=Listas!$AB$2,Listas!$AC$2,Listas!$AC$3)</f>
        <v>#REF!</v>
      </c>
      <c r="AA87" s="26" t="str">
        <f t="shared" si="92"/>
        <v/>
      </c>
      <c r="AB87" s="26" t="str">
        <f t="shared" si="75"/>
        <v/>
      </c>
      <c r="AC87" s="26" t="str">
        <f t="shared" si="93"/>
        <v/>
      </c>
      <c r="AD87" s="26" t="str">
        <f t="shared" si="62"/>
        <v/>
      </c>
      <c r="AE87" s="26" t="str">
        <f t="shared" si="62"/>
        <v/>
      </c>
      <c r="AF87" s="26" t="str">
        <f t="shared" si="62"/>
        <v/>
      </c>
      <c r="AG87" s="26" t="str">
        <f t="shared" si="59"/>
        <v/>
      </c>
      <c r="AH87" s="26" t="str">
        <f t="shared" si="59"/>
        <v/>
      </c>
      <c r="AI87" s="26" t="str">
        <f t="shared" si="59"/>
        <v/>
      </c>
      <c r="AJ87" s="26" t="str">
        <f t="shared" si="94"/>
        <v/>
      </c>
      <c r="AK87" s="26" t="str">
        <f t="shared" si="94"/>
        <v/>
      </c>
      <c r="AL87" s="26" t="str">
        <f t="shared" si="94"/>
        <v/>
      </c>
      <c r="AM87" s="26" t="str">
        <f t="shared" si="63"/>
        <v/>
      </c>
      <c r="AN87" s="26" t="str">
        <f t="shared" si="63"/>
        <v/>
      </c>
      <c r="AO87" s="26" t="str">
        <f t="shared" si="63"/>
        <v/>
      </c>
      <c r="AP87" s="26" t="str">
        <f t="shared" si="60"/>
        <v/>
      </c>
      <c r="AQ87" s="26" t="str">
        <f t="shared" si="60"/>
        <v/>
      </c>
      <c r="AR87" s="26" t="str">
        <f t="shared" si="60"/>
        <v/>
      </c>
      <c r="AS87" s="26" t="str">
        <f t="shared" si="95"/>
        <v/>
      </c>
      <c r="AT87" s="26" t="str">
        <f t="shared" si="95"/>
        <v/>
      </c>
      <c r="AU87" s="26" t="str">
        <f t="shared" si="95"/>
        <v/>
      </c>
      <c r="AV87" s="26" t="str">
        <f t="shared" si="64"/>
        <v/>
      </c>
      <c r="AW87" s="26" t="str">
        <f t="shared" si="64"/>
        <v/>
      </c>
      <c r="AX87" s="26" t="str">
        <f t="shared" si="64"/>
        <v/>
      </c>
      <c r="AY87" s="26" t="str">
        <f t="shared" si="61"/>
        <v/>
      </c>
      <c r="AZ87" s="26" t="str">
        <f t="shared" si="61"/>
        <v/>
      </c>
      <c r="BA87" s="15" t="str">
        <f t="shared" si="61"/>
        <v/>
      </c>
      <c r="BB87" s="15" t="str">
        <f t="shared" si="96"/>
        <v/>
      </c>
      <c r="BC87" s="15" t="str">
        <f t="shared" si="96"/>
        <v/>
      </c>
      <c r="BD87" s="15" t="str">
        <f t="shared" si="96"/>
        <v/>
      </c>
      <c r="BE87" s="21" t="str">
        <f t="shared" si="76"/>
        <v/>
      </c>
      <c r="BF87" s="22" t="str">
        <f t="shared" si="77"/>
        <v/>
      </c>
      <c r="BG87" s="15" t="str">
        <f t="shared" si="97"/>
        <v/>
      </c>
      <c r="BH87" s="15" t="str">
        <f t="shared" si="78"/>
        <v/>
      </c>
      <c r="BI87" s="15" t="str">
        <f t="shared" si="79"/>
        <v/>
      </c>
      <c r="BJ87" s="22" t="str">
        <f t="shared" si="80"/>
        <v/>
      </c>
      <c r="BK87" s="15" t="e">
        <f>+IF(Datos!#REF!=Listas!$AB$2,Listas!$AC$2,Listas!$AC$3)</f>
        <v>#REF!</v>
      </c>
      <c r="BL87" s="15" t="str">
        <f t="shared" si="98"/>
        <v/>
      </c>
      <c r="BM87" s="15" t="str">
        <f t="shared" si="81"/>
        <v/>
      </c>
      <c r="BN87" s="15" t="str">
        <f t="shared" si="99"/>
        <v/>
      </c>
    </row>
    <row r="88" spans="2:66" x14ac:dyDescent="0.25">
      <c r="B88" s="16" t="str">
        <f xml:space="preserve"> IF(C87&lt;&gt;"", IF( (C87+1)&gt;EDADMAX, "",Calculos!B87+1 ),"")</f>
        <v/>
      </c>
      <c r="C88" s="16" t="str">
        <f t="shared" si="82"/>
        <v/>
      </c>
      <c r="D88" s="16" t="str">
        <f t="shared" si="83"/>
        <v/>
      </c>
      <c r="E88" s="18" t="str">
        <f t="shared" si="65"/>
        <v/>
      </c>
      <c r="F88" s="16" t="str">
        <f>IF($B88="","",IF($C$6=1,VLOOKUP(IF(D88&gt;MAX(Tablas!$A$4:$A$62),MAX(Tablas!$A$4:$A$62),D88),datosMasculino,$C$12+$C$6+VLOOKUP(E88,columnaTermino,2,FALSE),FALSE),VLOOKUP(IF(D88&gt;MAX(Tablas!$B$4:$B$62),MAX(Tablas!$B$4:$B$62),D88),datosFemenino,$C$12+$C$6+VLOOKUP(E88,columnaTermino,2,FALSE),FALSE)))</f>
        <v/>
      </c>
      <c r="G88" s="19" t="str">
        <f>IF($B88="","",IF(OR(E88=20,E88=30),IF($C$6=1,VLOOKUP(IF(D88&gt;MAX(Tablas!$A$4:$A$62),MAX(Tablas!$A$4:$A$62),D88),datosMasculino,$C$12+$C$6+$C$10+VLOOKUP(E88,columnaTermino,2,FALSE),FALSE),VLOOKUP(IF(D88&gt;MAX(Tablas!$B$4:$B$62),MAX(Tablas!$B$4:$B$62),D88),datosFemenino,$C$12+$C$6+$C$10+VLOOKUP(E88,columnaTermino,2,FALSE),FALSE)),F88))</f>
        <v/>
      </c>
      <c r="H88" s="16" t="str">
        <f t="shared" si="84"/>
        <v/>
      </c>
      <c r="I88" s="20" t="str">
        <f t="shared" si="85"/>
        <v/>
      </c>
      <c r="J88" s="26" t="str">
        <f t="shared" si="86"/>
        <v/>
      </c>
      <c r="K88" s="26" t="str">
        <f t="shared" si="87"/>
        <v/>
      </c>
      <c r="L88" s="26" t="str">
        <f t="shared" si="88"/>
        <v/>
      </c>
      <c r="M88" s="26" t="str">
        <f t="shared" si="66"/>
        <v/>
      </c>
      <c r="N88" s="26" t="str">
        <f t="shared" si="67"/>
        <v/>
      </c>
      <c r="O88" s="26" t="str">
        <f t="shared" si="68"/>
        <v/>
      </c>
      <c r="P88" s="26" t="e">
        <f>+IF(Datos!#REF!=Listas!$AB$2,Listas!$AC$2,Listas!$AC$3)</f>
        <v>#REF!</v>
      </c>
      <c r="Q88" s="26" t="str">
        <f t="shared" si="89"/>
        <v/>
      </c>
      <c r="R88" s="26" t="str">
        <f t="shared" si="69"/>
        <v/>
      </c>
      <c r="S88" s="26" t="str">
        <f t="shared" si="90"/>
        <v/>
      </c>
      <c r="T88" s="26" t="str">
        <f t="shared" si="70"/>
        <v/>
      </c>
      <c r="U88" s="26" t="str">
        <f t="shared" si="71"/>
        <v/>
      </c>
      <c r="V88" s="26" t="str">
        <f t="shared" si="91"/>
        <v/>
      </c>
      <c r="W88" s="26" t="str">
        <f t="shared" si="72"/>
        <v/>
      </c>
      <c r="X88" s="26" t="str">
        <f t="shared" si="73"/>
        <v/>
      </c>
      <c r="Y88" s="26" t="str">
        <f t="shared" si="74"/>
        <v/>
      </c>
      <c r="Z88" s="26" t="e">
        <f>+IF(Datos!#REF!=Listas!$AB$2,Listas!$AC$2,Listas!$AC$3)</f>
        <v>#REF!</v>
      </c>
      <c r="AA88" s="26" t="str">
        <f t="shared" si="92"/>
        <v/>
      </c>
      <c r="AB88" s="26" t="str">
        <f t="shared" si="75"/>
        <v/>
      </c>
      <c r="AC88" s="26" t="str">
        <f t="shared" si="93"/>
        <v/>
      </c>
      <c r="AD88" s="26" t="str">
        <f t="shared" si="62"/>
        <v/>
      </c>
      <c r="AE88" s="26" t="str">
        <f t="shared" si="62"/>
        <v/>
      </c>
      <c r="AF88" s="26" t="str">
        <f t="shared" si="62"/>
        <v/>
      </c>
      <c r="AG88" s="26" t="str">
        <f t="shared" si="59"/>
        <v/>
      </c>
      <c r="AH88" s="26" t="str">
        <f t="shared" si="59"/>
        <v/>
      </c>
      <c r="AI88" s="26" t="str">
        <f t="shared" si="59"/>
        <v/>
      </c>
      <c r="AJ88" s="26" t="str">
        <f t="shared" si="94"/>
        <v/>
      </c>
      <c r="AK88" s="26" t="str">
        <f t="shared" si="94"/>
        <v/>
      </c>
      <c r="AL88" s="26" t="str">
        <f t="shared" si="94"/>
        <v/>
      </c>
      <c r="AM88" s="26" t="str">
        <f t="shared" si="63"/>
        <v/>
      </c>
      <c r="AN88" s="26" t="str">
        <f t="shared" si="63"/>
        <v/>
      </c>
      <c r="AO88" s="26" t="str">
        <f t="shared" si="63"/>
        <v/>
      </c>
      <c r="AP88" s="26" t="str">
        <f t="shared" si="60"/>
        <v/>
      </c>
      <c r="AQ88" s="26" t="str">
        <f t="shared" si="60"/>
        <v/>
      </c>
      <c r="AR88" s="26" t="str">
        <f t="shared" si="60"/>
        <v/>
      </c>
      <c r="AS88" s="26" t="str">
        <f t="shared" si="95"/>
        <v/>
      </c>
      <c r="AT88" s="26" t="str">
        <f t="shared" si="95"/>
        <v/>
      </c>
      <c r="AU88" s="26" t="str">
        <f t="shared" si="95"/>
        <v/>
      </c>
      <c r="AV88" s="26" t="str">
        <f t="shared" si="64"/>
        <v/>
      </c>
      <c r="AW88" s="26" t="str">
        <f t="shared" si="64"/>
        <v/>
      </c>
      <c r="AX88" s="26" t="str">
        <f t="shared" si="64"/>
        <v/>
      </c>
      <c r="AY88" s="26" t="str">
        <f t="shared" si="61"/>
        <v/>
      </c>
      <c r="AZ88" s="26" t="str">
        <f t="shared" si="61"/>
        <v/>
      </c>
      <c r="BA88" s="15" t="str">
        <f t="shared" si="61"/>
        <v/>
      </c>
      <c r="BB88" s="15" t="str">
        <f t="shared" si="96"/>
        <v/>
      </c>
      <c r="BC88" s="15" t="str">
        <f t="shared" si="96"/>
        <v/>
      </c>
      <c r="BD88" s="15" t="str">
        <f t="shared" si="96"/>
        <v/>
      </c>
      <c r="BE88" s="21" t="str">
        <f t="shared" si="76"/>
        <v/>
      </c>
      <c r="BF88" s="22" t="str">
        <f t="shared" si="77"/>
        <v/>
      </c>
      <c r="BG88" s="15" t="str">
        <f t="shared" si="97"/>
        <v/>
      </c>
      <c r="BH88" s="15" t="str">
        <f t="shared" si="78"/>
        <v/>
      </c>
      <c r="BI88" s="15" t="str">
        <f t="shared" si="79"/>
        <v/>
      </c>
      <c r="BJ88" s="22" t="str">
        <f t="shared" si="80"/>
        <v/>
      </c>
      <c r="BK88" s="15" t="e">
        <f>+IF(Datos!#REF!=Listas!$AB$2,Listas!$AC$2,Listas!$AC$3)</f>
        <v>#REF!</v>
      </c>
      <c r="BL88" s="15" t="str">
        <f t="shared" si="98"/>
        <v/>
      </c>
      <c r="BM88" s="15" t="str">
        <f t="shared" si="81"/>
        <v/>
      </c>
      <c r="BN88" s="15" t="str">
        <f t="shared" si="99"/>
        <v/>
      </c>
    </row>
    <row r="89" spans="2:66" x14ac:dyDescent="0.25">
      <c r="B89" s="16" t="str">
        <f xml:space="preserve"> IF(C88&lt;&gt;"", IF( (C88+1)&gt;EDADMAX, "",Calculos!B88+1 ),"")</f>
        <v/>
      </c>
      <c r="C89" s="16" t="str">
        <f t="shared" si="82"/>
        <v/>
      </c>
      <c r="D89" s="16" t="str">
        <f t="shared" si="83"/>
        <v/>
      </c>
      <c r="E89" s="18" t="str">
        <f t="shared" si="65"/>
        <v/>
      </c>
      <c r="F89" s="16" t="str">
        <f>IF($B89="","",IF($C$6=1,VLOOKUP(IF(D89&gt;MAX(Tablas!$A$4:$A$62),MAX(Tablas!$A$4:$A$62),D89),datosMasculino,$C$12+$C$6+VLOOKUP(E89,columnaTermino,2,FALSE),FALSE),VLOOKUP(IF(D89&gt;MAX(Tablas!$B$4:$B$62),MAX(Tablas!$B$4:$B$62),D89),datosFemenino,$C$12+$C$6+VLOOKUP(E89,columnaTermino,2,FALSE),FALSE)))</f>
        <v/>
      </c>
      <c r="G89" s="19" t="str">
        <f>IF($B89="","",IF(OR(E89=20,E89=30),IF($C$6=1,VLOOKUP(IF(D89&gt;MAX(Tablas!$A$4:$A$62),MAX(Tablas!$A$4:$A$62),D89),datosMasculino,$C$12+$C$6+$C$10+VLOOKUP(E89,columnaTermino,2,FALSE),FALSE),VLOOKUP(IF(D89&gt;MAX(Tablas!$B$4:$B$62),MAX(Tablas!$B$4:$B$62),D89),datosFemenino,$C$12+$C$6+$C$10+VLOOKUP(E89,columnaTermino,2,FALSE),FALSE)),F89))</f>
        <v/>
      </c>
      <c r="H89" s="16" t="str">
        <f t="shared" si="84"/>
        <v/>
      </c>
      <c r="I89" s="20" t="str">
        <f t="shared" si="85"/>
        <v/>
      </c>
      <c r="J89" s="26" t="str">
        <f t="shared" si="86"/>
        <v/>
      </c>
      <c r="K89" s="26" t="str">
        <f t="shared" si="87"/>
        <v/>
      </c>
      <c r="L89" s="26" t="str">
        <f t="shared" si="88"/>
        <v/>
      </c>
      <c r="M89" s="26" t="str">
        <f t="shared" si="66"/>
        <v/>
      </c>
      <c r="N89" s="26" t="str">
        <f t="shared" si="67"/>
        <v/>
      </c>
      <c r="O89" s="26" t="str">
        <f t="shared" si="68"/>
        <v/>
      </c>
      <c r="P89" s="26" t="e">
        <f>+IF(Datos!#REF!=Listas!$AB$2,Listas!$AC$2,Listas!$AC$3)</f>
        <v>#REF!</v>
      </c>
      <c r="Q89" s="26" t="str">
        <f t="shared" si="89"/>
        <v/>
      </c>
      <c r="R89" s="26" t="str">
        <f t="shared" si="69"/>
        <v/>
      </c>
      <c r="S89" s="26" t="str">
        <f t="shared" si="90"/>
        <v/>
      </c>
      <c r="T89" s="26" t="str">
        <f t="shared" si="70"/>
        <v/>
      </c>
      <c r="U89" s="26" t="str">
        <f t="shared" si="71"/>
        <v/>
      </c>
      <c r="V89" s="26" t="str">
        <f t="shared" si="91"/>
        <v/>
      </c>
      <c r="W89" s="26" t="str">
        <f t="shared" si="72"/>
        <v/>
      </c>
      <c r="X89" s="26" t="str">
        <f t="shared" si="73"/>
        <v/>
      </c>
      <c r="Y89" s="26" t="str">
        <f t="shared" si="74"/>
        <v/>
      </c>
      <c r="Z89" s="26" t="e">
        <f>+IF(Datos!#REF!=Listas!$AB$2,Listas!$AC$2,Listas!$AC$3)</f>
        <v>#REF!</v>
      </c>
      <c r="AA89" s="26" t="str">
        <f t="shared" si="92"/>
        <v/>
      </c>
      <c r="AB89" s="26" t="str">
        <f t="shared" si="75"/>
        <v/>
      </c>
      <c r="AC89" s="26" t="str">
        <f t="shared" si="93"/>
        <v/>
      </c>
      <c r="AD89" s="26" t="str">
        <f t="shared" si="62"/>
        <v/>
      </c>
      <c r="AE89" s="26" t="str">
        <f t="shared" si="62"/>
        <v/>
      </c>
      <c r="AF89" s="26" t="str">
        <f t="shared" si="62"/>
        <v/>
      </c>
      <c r="AG89" s="26" t="str">
        <f t="shared" si="59"/>
        <v/>
      </c>
      <c r="AH89" s="26" t="str">
        <f t="shared" si="59"/>
        <v/>
      </c>
      <c r="AI89" s="26" t="str">
        <f t="shared" si="59"/>
        <v/>
      </c>
      <c r="AJ89" s="26" t="str">
        <f t="shared" si="94"/>
        <v/>
      </c>
      <c r="AK89" s="26" t="str">
        <f t="shared" si="94"/>
        <v/>
      </c>
      <c r="AL89" s="26" t="str">
        <f t="shared" si="94"/>
        <v/>
      </c>
      <c r="AM89" s="26" t="str">
        <f t="shared" si="63"/>
        <v/>
      </c>
      <c r="AN89" s="26" t="str">
        <f t="shared" si="63"/>
        <v/>
      </c>
      <c r="AO89" s="26" t="str">
        <f t="shared" si="63"/>
        <v/>
      </c>
      <c r="AP89" s="26" t="str">
        <f t="shared" si="60"/>
        <v/>
      </c>
      <c r="AQ89" s="26" t="str">
        <f t="shared" si="60"/>
        <v/>
      </c>
      <c r="AR89" s="26" t="str">
        <f t="shared" si="60"/>
        <v/>
      </c>
      <c r="AS89" s="26" t="str">
        <f t="shared" si="95"/>
        <v/>
      </c>
      <c r="AT89" s="26" t="str">
        <f t="shared" si="95"/>
        <v/>
      </c>
      <c r="AU89" s="26" t="str">
        <f t="shared" si="95"/>
        <v/>
      </c>
      <c r="AV89" s="26" t="str">
        <f t="shared" si="64"/>
        <v/>
      </c>
      <c r="AW89" s="26" t="str">
        <f t="shared" si="64"/>
        <v/>
      </c>
      <c r="AX89" s="26" t="str">
        <f t="shared" si="64"/>
        <v/>
      </c>
      <c r="AY89" s="26" t="str">
        <f t="shared" si="61"/>
        <v/>
      </c>
      <c r="AZ89" s="26" t="str">
        <f t="shared" si="61"/>
        <v/>
      </c>
      <c r="BA89" s="15" t="str">
        <f t="shared" si="61"/>
        <v/>
      </c>
      <c r="BB89" s="15" t="str">
        <f t="shared" si="96"/>
        <v/>
      </c>
      <c r="BC89" s="15" t="str">
        <f t="shared" si="96"/>
        <v/>
      </c>
      <c r="BD89" s="15" t="str">
        <f t="shared" si="96"/>
        <v/>
      </c>
      <c r="BE89" s="21" t="str">
        <f t="shared" si="76"/>
        <v/>
      </c>
      <c r="BF89" s="22" t="str">
        <f t="shared" si="77"/>
        <v/>
      </c>
      <c r="BG89" s="15" t="str">
        <f t="shared" si="97"/>
        <v/>
      </c>
      <c r="BH89" s="15" t="str">
        <f t="shared" si="78"/>
        <v/>
      </c>
      <c r="BI89" s="15" t="str">
        <f t="shared" si="79"/>
        <v/>
      </c>
      <c r="BJ89" s="22" t="str">
        <f t="shared" si="80"/>
        <v/>
      </c>
      <c r="BK89" s="15" t="e">
        <f>+IF(Datos!#REF!=Listas!$AB$2,Listas!$AC$2,Listas!$AC$3)</f>
        <v>#REF!</v>
      </c>
      <c r="BL89" s="15" t="str">
        <f t="shared" si="98"/>
        <v/>
      </c>
      <c r="BM89" s="15" t="str">
        <f t="shared" si="81"/>
        <v/>
      </c>
      <c r="BN89" s="15" t="str">
        <f t="shared" si="99"/>
        <v/>
      </c>
    </row>
    <row r="90" spans="2:66" x14ac:dyDescent="0.25">
      <c r="B90" s="16" t="str">
        <f xml:space="preserve"> IF(C89&lt;&gt;"", IF( (C89+1)&gt;EDADMAX, "",Calculos!B89+1 ),"")</f>
        <v/>
      </c>
      <c r="C90" s="16" t="str">
        <f t="shared" si="82"/>
        <v/>
      </c>
      <c r="D90" s="16" t="str">
        <f t="shared" si="83"/>
        <v/>
      </c>
      <c r="E90" s="18" t="str">
        <f t="shared" si="65"/>
        <v/>
      </c>
      <c r="F90" s="16" t="str">
        <f>IF($B90="","",IF($C$6=1,VLOOKUP(IF(D90&gt;MAX(Tablas!$A$4:$A$62),MAX(Tablas!$A$4:$A$62),D90),datosMasculino,$C$12+$C$6+VLOOKUP(E90,columnaTermino,2,FALSE),FALSE),VLOOKUP(IF(D90&gt;MAX(Tablas!$B$4:$B$62),MAX(Tablas!$B$4:$B$62),D90),datosFemenino,$C$12+$C$6+VLOOKUP(E90,columnaTermino,2,FALSE),FALSE)))</f>
        <v/>
      </c>
      <c r="G90" s="19" t="str">
        <f>IF($B90="","",IF(OR(E90=20,E90=30),IF($C$6=1,VLOOKUP(IF(D90&gt;MAX(Tablas!$A$4:$A$62),MAX(Tablas!$A$4:$A$62),D90),datosMasculino,$C$12+$C$6+$C$10+VLOOKUP(E90,columnaTermino,2,FALSE),FALSE),VLOOKUP(IF(D90&gt;MAX(Tablas!$B$4:$B$62),MAX(Tablas!$B$4:$B$62),D90),datosFemenino,$C$12+$C$6+$C$10+VLOOKUP(E90,columnaTermino,2,FALSE),FALSE)),F90))</f>
        <v/>
      </c>
      <c r="H90" s="16" t="str">
        <f t="shared" si="84"/>
        <v/>
      </c>
      <c r="I90" s="20" t="str">
        <f t="shared" si="85"/>
        <v/>
      </c>
      <c r="J90" s="26" t="str">
        <f t="shared" si="86"/>
        <v/>
      </c>
      <c r="K90" s="26" t="str">
        <f t="shared" si="87"/>
        <v/>
      </c>
      <c r="L90" s="26" t="str">
        <f t="shared" si="88"/>
        <v/>
      </c>
      <c r="M90" s="26" t="str">
        <f t="shared" si="66"/>
        <v/>
      </c>
      <c r="N90" s="26" t="str">
        <f t="shared" si="67"/>
        <v/>
      </c>
      <c r="O90" s="26" t="str">
        <f t="shared" si="68"/>
        <v/>
      </c>
      <c r="P90" s="26" t="e">
        <f>+IF(Datos!#REF!=Listas!$AB$2,Listas!$AC$2,Listas!$AC$3)</f>
        <v>#REF!</v>
      </c>
      <c r="Q90" s="26" t="str">
        <f t="shared" si="89"/>
        <v/>
      </c>
      <c r="R90" s="26" t="str">
        <f t="shared" si="69"/>
        <v/>
      </c>
      <c r="S90" s="26" t="str">
        <f t="shared" si="90"/>
        <v/>
      </c>
      <c r="T90" s="26" t="str">
        <f t="shared" si="70"/>
        <v/>
      </c>
      <c r="U90" s="26" t="str">
        <f t="shared" si="71"/>
        <v/>
      </c>
      <c r="V90" s="26" t="str">
        <f t="shared" si="91"/>
        <v/>
      </c>
      <c r="W90" s="26" t="str">
        <f t="shared" si="72"/>
        <v/>
      </c>
      <c r="X90" s="26" t="str">
        <f t="shared" si="73"/>
        <v/>
      </c>
      <c r="Y90" s="26" t="str">
        <f t="shared" si="74"/>
        <v/>
      </c>
      <c r="Z90" s="26" t="e">
        <f>+IF(Datos!#REF!=Listas!$AB$2,Listas!$AC$2,Listas!$AC$3)</f>
        <v>#REF!</v>
      </c>
      <c r="AA90" s="26" t="str">
        <f t="shared" si="92"/>
        <v/>
      </c>
      <c r="AB90" s="26" t="str">
        <f t="shared" si="75"/>
        <v/>
      </c>
      <c r="AC90" s="26" t="str">
        <f t="shared" si="93"/>
        <v/>
      </c>
      <c r="AD90" s="26" t="str">
        <f t="shared" si="62"/>
        <v/>
      </c>
      <c r="AE90" s="26" t="str">
        <f t="shared" si="62"/>
        <v/>
      </c>
      <c r="AF90" s="26" t="str">
        <f t="shared" si="62"/>
        <v/>
      </c>
      <c r="AG90" s="26" t="str">
        <f t="shared" si="59"/>
        <v/>
      </c>
      <c r="AH90" s="26" t="str">
        <f t="shared" si="59"/>
        <v/>
      </c>
      <c r="AI90" s="26" t="str">
        <f t="shared" si="59"/>
        <v/>
      </c>
      <c r="AJ90" s="26" t="str">
        <f t="shared" si="94"/>
        <v/>
      </c>
      <c r="AK90" s="26" t="str">
        <f t="shared" si="94"/>
        <v/>
      </c>
      <c r="AL90" s="26" t="str">
        <f t="shared" si="94"/>
        <v/>
      </c>
      <c r="AM90" s="26" t="str">
        <f t="shared" si="63"/>
        <v/>
      </c>
      <c r="AN90" s="26" t="str">
        <f t="shared" si="63"/>
        <v/>
      </c>
      <c r="AO90" s="26" t="str">
        <f t="shared" si="63"/>
        <v/>
      </c>
      <c r="AP90" s="26" t="str">
        <f t="shared" si="60"/>
        <v/>
      </c>
      <c r="AQ90" s="26" t="str">
        <f t="shared" si="60"/>
        <v/>
      </c>
      <c r="AR90" s="26" t="str">
        <f t="shared" si="60"/>
        <v/>
      </c>
      <c r="AS90" s="26" t="str">
        <f t="shared" si="95"/>
        <v/>
      </c>
      <c r="AT90" s="26" t="str">
        <f t="shared" si="95"/>
        <v/>
      </c>
      <c r="AU90" s="26" t="str">
        <f t="shared" si="95"/>
        <v/>
      </c>
      <c r="AV90" s="26" t="str">
        <f t="shared" si="64"/>
        <v/>
      </c>
      <c r="AW90" s="26" t="str">
        <f t="shared" si="64"/>
        <v/>
      </c>
      <c r="AX90" s="26" t="str">
        <f t="shared" si="64"/>
        <v/>
      </c>
      <c r="AY90" s="26" t="str">
        <f t="shared" si="61"/>
        <v/>
      </c>
      <c r="AZ90" s="26" t="str">
        <f t="shared" si="61"/>
        <v/>
      </c>
      <c r="BA90" s="15" t="str">
        <f t="shared" si="61"/>
        <v/>
      </c>
      <c r="BB90" s="15" t="str">
        <f t="shared" si="96"/>
        <v/>
      </c>
      <c r="BC90" s="15" t="str">
        <f t="shared" si="96"/>
        <v/>
      </c>
      <c r="BD90" s="15" t="str">
        <f t="shared" si="96"/>
        <v/>
      </c>
      <c r="BE90" s="21" t="str">
        <f t="shared" si="76"/>
        <v/>
      </c>
      <c r="BF90" s="22" t="str">
        <f t="shared" si="77"/>
        <v/>
      </c>
      <c r="BG90" s="15" t="str">
        <f t="shared" si="97"/>
        <v/>
      </c>
      <c r="BH90" s="15" t="str">
        <f t="shared" si="78"/>
        <v/>
      </c>
      <c r="BI90" s="15" t="str">
        <f t="shared" si="79"/>
        <v/>
      </c>
      <c r="BJ90" s="22" t="str">
        <f t="shared" si="80"/>
        <v/>
      </c>
      <c r="BK90" s="15" t="e">
        <f>+IF(Datos!#REF!=Listas!$AB$2,Listas!$AC$2,Listas!$AC$3)</f>
        <v>#REF!</v>
      </c>
      <c r="BL90" s="15" t="str">
        <f t="shared" si="98"/>
        <v/>
      </c>
      <c r="BM90" s="15" t="str">
        <f t="shared" si="81"/>
        <v/>
      </c>
      <c r="BN90" s="15" t="str">
        <f t="shared" si="99"/>
        <v/>
      </c>
    </row>
    <row r="91" spans="2:66" x14ac:dyDescent="0.25">
      <c r="B91" s="16" t="str">
        <f xml:space="preserve"> IF(C90&lt;&gt;"", IF( (C90+1)&gt;EDADMAX, "",Calculos!B90+1 ),"")</f>
        <v/>
      </c>
      <c r="C91" s="16" t="str">
        <f t="shared" si="82"/>
        <v/>
      </c>
      <c r="D91" s="16" t="str">
        <f t="shared" si="83"/>
        <v/>
      </c>
      <c r="E91" s="18" t="str">
        <f t="shared" si="65"/>
        <v/>
      </c>
      <c r="F91" s="16" t="str">
        <f>IF($B91="","",IF($C$6=1,VLOOKUP(IF(D91&gt;MAX(Tablas!$A$4:$A$62),MAX(Tablas!$A$4:$A$62),D91),datosMasculino,$C$12+$C$6+VLOOKUP(E91,columnaTermino,2,FALSE),FALSE),VLOOKUP(IF(D91&gt;MAX(Tablas!$B$4:$B$62),MAX(Tablas!$B$4:$B$62),D91),datosFemenino,$C$12+$C$6+VLOOKUP(E91,columnaTermino,2,FALSE),FALSE)))</f>
        <v/>
      </c>
      <c r="G91" s="19" t="str">
        <f>IF($B91="","",IF(OR(E91=20,E91=30),IF($C$6=1,VLOOKUP(IF(D91&gt;MAX(Tablas!$A$4:$A$62),MAX(Tablas!$A$4:$A$62),D91),datosMasculino,$C$12+$C$6+$C$10+VLOOKUP(E91,columnaTermino,2,FALSE),FALSE),VLOOKUP(IF(D91&gt;MAX(Tablas!$B$4:$B$62),MAX(Tablas!$B$4:$B$62),D91),datosFemenino,$C$12+$C$6+$C$10+VLOOKUP(E91,columnaTermino,2,FALSE),FALSE)),F91))</f>
        <v/>
      </c>
      <c r="H91" s="16" t="str">
        <f t="shared" si="84"/>
        <v/>
      </c>
      <c r="I91" s="20" t="str">
        <f t="shared" si="85"/>
        <v/>
      </c>
      <c r="J91" s="26" t="str">
        <f t="shared" si="86"/>
        <v/>
      </c>
      <c r="K91" s="26" t="str">
        <f t="shared" si="87"/>
        <v/>
      </c>
      <c r="L91" s="26" t="str">
        <f t="shared" si="88"/>
        <v/>
      </c>
      <c r="M91" s="26" t="str">
        <f t="shared" si="66"/>
        <v/>
      </c>
      <c r="N91" s="26" t="str">
        <f t="shared" si="67"/>
        <v/>
      </c>
      <c r="O91" s="26" t="str">
        <f t="shared" si="68"/>
        <v/>
      </c>
      <c r="P91" s="26" t="e">
        <f>+IF(Datos!#REF!=Listas!$AB$2,Listas!$AC$2,Listas!$AC$3)</f>
        <v>#REF!</v>
      </c>
      <c r="Q91" s="26" t="str">
        <f t="shared" si="89"/>
        <v/>
      </c>
      <c r="R91" s="26" t="str">
        <f t="shared" si="69"/>
        <v/>
      </c>
      <c r="S91" s="26" t="str">
        <f t="shared" si="90"/>
        <v/>
      </c>
      <c r="T91" s="26" t="str">
        <f t="shared" si="70"/>
        <v/>
      </c>
      <c r="U91" s="26" t="str">
        <f t="shared" si="71"/>
        <v/>
      </c>
      <c r="V91" s="26" t="str">
        <f t="shared" si="91"/>
        <v/>
      </c>
      <c r="W91" s="26" t="str">
        <f t="shared" si="72"/>
        <v/>
      </c>
      <c r="X91" s="26" t="str">
        <f t="shared" si="73"/>
        <v/>
      </c>
      <c r="Y91" s="26" t="str">
        <f t="shared" si="74"/>
        <v/>
      </c>
      <c r="Z91" s="26" t="e">
        <f>+IF(Datos!#REF!=Listas!$AB$2,Listas!$AC$2,Listas!$AC$3)</f>
        <v>#REF!</v>
      </c>
      <c r="AA91" s="26" t="str">
        <f t="shared" si="92"/>
        <v/>
      </c>
      <c r="AB91" s="26" t="str">
        <f t="shared" si="75"/>
        <v/>
      </c>
      <c r="AC91" s="26" t="str">
        <f t="shared" si="93"/>
        <v/>
      </c>
      <c r="AD91" s="26" t="str">
        <f t="shared" si="62"/>
        <v/>
      </c>
      <c r="AE91" s="26" t="str">
        <f t="shared" si="62"/>
        <v/>
      </c>
      <c r="AF91" s="26" t="str">
        <f t="shared" si="62"/>
        <v/>
      </c>
      <c r="AG91" s="26" t="str">
        <f t="shared" si="59"/>
        <v/>
      </c>
      <c r="AH91" s="26" t="str">
        <f t="shared" si="59"/>
        <v/>
      </c>
      <c r="AI91" s="26" t="str">
        <f t="shared" si="59"/>
        <v/>
      </c>
      <c r="AJ91" s="26" t="str">
        <f t="shared" si="94"/>
        <v/>
      </c>
      <c r="AK91" s="26" t="str">
        <f t="shared" si="94"/>
        <v/>
      </c>
      <c r="AL91" s="26" t="str">
        <f t="shared" si="94"/>
        <v/>
      </c>
      <c r="AM91" s="26" t="str">
        <f t="shared" si="63"/>
        <v/>
      </c>
      <c r="AN91" s="26" t="str">
        <f t="shared" si="63"/>
        <v/>
      </c>
      <c r="AO91" s="26" t="str">
        <f t="shared" si="63"/>
        <v/>
      </c>
      <c r="AP91" s="26" t="str">
        <f t="shared" si="60"/>
        <v/>
      </c>
      <c r="AQ91" s="26" t="str">
        <f t="shared" si="60"/>
        <v/>
      </c>
      <c r="AR91" s="26" t="str">
        <f t="shared" si="60"/>
        <v/>
      </c>
      <c r="AS91" s="26" t="str">
        <f t="shared" si="95"/>
        <v/>
      </c>
      <c r="AT91" s="26" t="str">
        <f t="shared" si="95"/>
        <v/>
      </c>
      <c r="AU91" s="26" t="str">
        <f t="shared" si="95"/>
        <v/>
      </c>
      <c r="AV91" s="26" t="str">
        <f t="shared" si="64"/>
        <v/>
      </c>
      <c r="AW91" s="26" t="str">
        <f t="shared" si="64"/>
        <v/>
      </c>
      <c r="AX91" s="26" t="str">
        <f t="shared" si="64"/>
        <v/>
      </c>
      <c r="AY91" s="26" t="str">
        <f t="shared" si="61"/>
        <v/>
      </c>
      <c r="AZ91" s="26" t="str">
        <f t="shared" si="61"/>
        <v/>
      </c>
      <c r="BA91" s="15" t="str">
        <f t="shared" si="61"/>
        <v/>
      </c>
      <c r="BB91" s="15" t="str">
        <f t="shared" si="96"/>
        <v/>
      </c>
      <c r="BC91" s="15" t="str">
        <f t="shared" si="96"/>
        <v/>
      </c>
      <c r="BD91" s="15" t="str">
        <f t="shared" si="96"/>
        <v/>
      </c>
      <c r="BE91" s="21" t="str">
        <f t="shared" si="76"/>
        <v/>
      </c>
      <c r="BF91" s="22" t="str">
        <f t="shared" si="77"/>
        <v/>
      </c>
      <c r="BG91" s="15" t="str">
        <f t="shared" si="97"/>
        <v/>
      </c>
      <c r="BH91" s="15" t="str">
        <f t="shared" si="78"/>
        <v/>
      </c>
      <c r="BI91" s="15" t="str">
        <f t="shared" si="79"/>
        <v/>
      </c>
      <c r="BJ91" s="22" t="str">
        <f t="shared" si="80"/>
        <v/>
      </c>
      <c r="BK91" s="15" t="e">
        <f>+IF(Datos!#REF!=Listas!$AB$2,Listas!$AC$2,Listas!$AC$3)</f>
        <v>#REF!</v>
      </c>
      <c r="BL91" s="15" t="str">
        <f t="shared" si="98"/>
        <v/>
      </c>
      <c r="BM91" s="15" t="str">
        <f t="shared" si="81"/>
        <v/>
      </c>
      <c r="BN91" s="15" t="str">
        <f t="shared" si="99"/>
        <v/>
      </c>
    </row>
    <row r="92" spans="2:66" x14ac:dyDescent="0.25">
      <c r="B92" s="16" t="str">
        <f xml:space="preserve"> IF(C91&lt;&gt;"", IF( (C91+1)&gt;EDADMAX, "",Calculos!B91+1 ),"")</f>
        <v/>
      </c>
      <c r="C92" s="16" t="str">
        <f t="shared" si="82"/>
        <v/>
      </c>
      <c r="D92" s="16" t="str">
        <f t="shared" si="83"/>
        <v/>
      </c>
      <c r="E92" s="18" t="str">
        <f t="shared" si="65"/>
        <v/>
      </c>
      <c r="F92" s="16" t="str">
        <f>IF($B92="","",IF($C$6=1,VLOOKUP(IF(D92&gt;MAX(Tablas!$A$4:$A$62),MAX(Tablas!$A$4:$A$62),D92),datosMasculino,$C$12+$C$6+VLOOKUP(E92,columnaTermino,2,FALSE),FALSE),VLOOKUP(IF(D92&gt;MAX(Tablas!$B$4:$B$62),MAX(Tablas!$B$4:$B$62),D92),datosFemenino,$C$12+$C$6+VLOOKUP(E92,columnaTermino,2,FALSE),FALSE)))</f>
        <v/>
      </c>
      <c r="G92" s="19" t="str">
        <f>IF($B92="","",IF(OR(E92=20,E92=30),IF($C$6=1,VLOOKUP(IF(D92&gt;MAX(Tablas!$A$4:$A$62),MAX(Tablas!$A$4:$A$62),D92),datosMasculino,$C$12+$C$6+$C$10+VLOOKUP(E92,columnaTermino,2,FALSE),FALSE),VLOOKUP(IF(D92&gt;MAX(Tablas!$B$4:$B$62),MAX(Tablas!$B$4:$B$62),D92),datosFemenino,$C$12+$C$6+$C$10+VLOOKUP(E92,columnaTermino,2,FALSE),FALSE)),F92))</f>
        <v/>
      </c>
      <c r="H92" s="16" t="str">
        <f t="shared" si="84"/>
        <v/>
      </c>
      <c r="I92" s="20" t="str">
        <f t="shared" si="85"/>
        <v/>
      </c>
      <c r="J92" s="26" t="str">
        <f t="shared" si="86"/>
        <v/>
      </c>
      <c r="K92" s="26" t="str">
        <f t="shared" si="87"/>
        <v/>
      </c>
      <c r="L92" s="26" t="str">
        <f t="shared" si="88"/>
        <v/>
      </c>
      <c r="M92" s="26" t="str">
        <f t="shared" si="66"/>
        <v/>
      </c>
      <c r="N92" s="26" t="str">
        <f t="shared" si="67"/>
        <v/>
      </c>
      <c r="O92" s="26" t="str">
        <f t="shared" si="68"/>
        <v/>
      </c>
      <c r="P92" s="26" t="e">
        <f>+IF(Datos!#REF!=Listas!$AB$2,Listas!$AC$2,Listas!$AC$3)</f>
        <v>#REF!</v>
      </c>
      <c r="Q92" s="26" t="str">
        <f t="shared" si="89"/>
        <v/>
      </c>
      <c r="R92" s="26" t="str">
        <f t="shared" si="69"/>
        <v/>
      </c>
      <c r="S92" s="26" t="str">
        <f t="shared" si="90"/>
        <v/>
      </c>
      <c r="T92" s="26" t="str">
        <f t="shared" si="70"/>
        <v/>
      </c>
      <c r="U92" s="26" t="str">
        <f t="shared" si="71"/>
        <v/>
      </c>
      <c r="V92" s="26" t="str">
        <f t="shared" si="91"/>
        <v/>
      </c>
      <c r="W92" s="26" t="str">
        <f t="shared" si="72"/>
        <v/>
      </c>
      <c r="X92" s="26" t="str">
        <f t="shared" si="73"/>
        <v/>
      </c>
      <c r="Y92" s="26" t="str">
        <f t="shared" si="74"/>
        <v/>
      </c>
      <c r="Z92" s="26" t="e">
        <f>+IF(Datos!#REF!=Listas!$AB$2,Listas!$AC$2,Listas!$AC$3)</f>
        <v>#REF!</v>
      </c>
      <c r="AA92" s="26" t="str">
        <f t="shared" si="92"/>
        <v/>
      </c>
      <c r="AB92" s="26" t="str">
        <f t="shared" si="75"/>
        <v/>
      </c>
      <c r="AC92" s="26" t="str">
        <f t="shared" si="93"/>
        <v/>
      </c>
      <c r="AD92" s="26" t="str">
        <f t="shared" si="62"/>
        <v/>
      </c>
      <c r="AE92" s="26" t="str">
        <f t="shared" si="62"/>
        <v/>
      </c>
      <c r="AF92" s="26" t="str">
        <f t="shared" si="62"/>
        <v/>
      </c>
      <c r="AG92" s="26" t="str">
        <f t="shared" si="59"/>
        <v/>
      </c>
      <c r="AH92" s="26" t="str">
        <f t="shared" si="59"/>
        <v/>
      </c>
      <c r="AI92" s="26" t="str">
        <f t="shared" si="59"/>
        <v/>
      </c>
      <c r="AJ92" s="26" t="str">
        <f t="shared" si="94"/>
        <v/>
      </c>
      <c r="AK92" s="26" t="str">
        <f t="shared" si="94"/>
        <v/>
      </c>
      <c r="AL92" s="26" t="str">
        <f t="shared" si="94"/>
        <v/>
      </c>
      <c r="AM92" s="26" t="str">
        <f t="shared" si="63"/>
        <v/>
      </c>
      <c r="AN92" s="26" t="str">
        <f t="shared" si="63"/>
        <v/>
      </c>
      <c r="AO92" s="26" t="str">
        <f t="shared" si="63"/>
        <v/>
      </c>
      <c r="AP92" s="26" t="str">
        <f t="shared" si="60"/>
        <v/>
      </c>
      <c r="AQ92" s="26" t="str">
        <f t="shared" si="60"/>
        <v/>
      </c>
      <c r="AR92" s="26" t="str">
        <f t="shared" si="60"/>
        <v/>
      </c>
      <c r="AS92" s="26" t="str">
        <f t="shared" si="95"/>
        <v/>
      </c>
      <c r="AT92" s="26" t="str">
        <f t="shared" si="95"/>
        <v/>
      </c>
      <c r="AU92" s="26" t="str">
        <f t="shared" si="95"/>
        <v/>
      </c>
      <c r="AV92" s="26" t="str">
        <f t="shared" si="64"/>
        <v/>
      </c>
      <c r="AW92" s="26" t="str">
        <f t="shared" si="64"/>
        <v/>
      </c>
      <c r="AX92" s="26" t="str">
        <f t="shared" si="64"/>
        <v/>
      </c>
      <c r="AY92" s="26" t="str">
        <f t="shared" si="61"/>
        <v/>
      </c>
      <c r="AZ92" s="26" t="str">
        <f t="shared" si="61"/>
        <v/>
      </c>
      <c r="BA92" s="15" t="str">
        <f t="shared" si="61"/>
        <v/>
      </c>
      <c r="BB92" s="15" t="str">
        <f t="shared" si="96"/>
        <v/>
      </c>
      <c r="BC92" s="15" t="str">
        <f t="shared" si="96"/>
        <v/>
      </c>
      <c r="BD92" s="15" t="str">
        <f t="shared" si="96"/>
        <v/>
      </c>
      <c r="BE92" s="21" t="str">
        <f t="shared" si="76"/>
        <v/>
      </c>
      <c r="BF92" s="22" t="str">
        <f t="shared" si="77"/>
        <v/>
      </c>
      <c r="BG92" s="15" t="str">
        <f t="shared" si="97"/>
        <v/>
      </c>
      <c r="BH92" s="15" t="str">
        <f t="shared" si="78"/>
        <v/>
      </c>
      <c r="BI92" s="15" t="str">
        <f t="shared" si="79"/>
        <v/>
      </c>
      <c r="BJ92" s="22" t="str">
        <f t="shared" si="80"/>
        <v/>
      </c>
      <c r="BK92" s="15" t="e">
        <f>+IF(Datos!#REF!=Listas!$AB$2,Listas!$AC$2,Listas!$AC$3)</f>
        <v>#REF!</v>
      </c>
      <c r="BL92" s="15" t="str">
        <f t="shared" si="98"/>
        <v/>
      </c>
      <c r="BM92" s="15" t="str">
        <f t="shared" si="81"/>
        <v/>
      </c>
      <c r="BN92" s="15" t="str">
        <f t="shared" si="99"/>
        <v/>
      </c>
    </row>
    <row r="93" spans="2:66" x14ac:dyDescent="0.25">
      <c r="B93" s="16" t="str">
        <f xml:space="preserve"> IF(C92&lt;&gt;"", IF( (C92+1)&gt;EDADMAX, "",Calculos!B92+1 ),"")</f>
        <v/>
      </c>
      <c r="C93" s="16" t="str">
        <f t="shared" si="82"/>
        <v/>
      </c>
      <c r="D93" s="16" t="str">
        <f t="shared" si="83"/>
        <v/>
      </c>
      <c r="E93" s="18" t="str">
        <f t="shared" si="65"/>
        <v/>
      </c>
      <c r="F93" s="16" t="str">
        <f>IF($B93="","",IF($C$6=1,VLOOKUP(IF(D93&gt;MAX(Tablas!$A$4:$A$62),MAX(Tablas!$A$4:$A$62),D93),datosMasculino,$C$12+$C$6+VLOOKUP(E93,columnaTermino,2,FALSE),FALSE),VLOOKUP(IF(D93&gt;MAX(Tablas!$B$4:$B$62),MAX(Tablas!$B$4:$B$62),D93),datosFemenino,$C$12+$C$6+VLOOKUP(E93,columnaTermino,2,FALSE),FALSE)))</f>
        <v/>
      </c>
      <c r="G93" s="19" t="str">
        <f>IF($B93="","",IF(OR(E93=20,E93=30),IF($C$6=1,VLOOKUP(IF(D93&gt;MAX(Tablas!$A$4:$A$62),MAX(Tablas!$A$4:$A$62),D93),datosMasculino,$C$12+$C$6+$C$10+VLOOKUP(E93,columnaTermino,2,FALSE),FALSE),VLOOKUP(IF(D93&gt;MAX(Tablas!$B$4:$B$62),MAX(Tablas!$B$4:$B$62),D93),datosFemenino,$C$12+$C$6+$C$10+VLOOKUP(E93,columnaTermino,2,FALSE),FALSE)),F93))</f>
        <v/>
      </c>
      <c r="H93" s="16" t="str">
        <f t="shared" si="84"/>
        <v/>
      </c>
      <c r="I93" s="20" t="str">
        <f t="shared" si="85"/>
        <v/>
      </c>
      <c r="J93" s="26" t="str">
        <f t="shared" si="86"/>
        <v/>
      </c>
      <c r="K93" s="26" t="str">
        <f t="shared" si="87"/>
        <v/>
      </c>
      <c r="L93" s="26" t="str">
        <f t="shared" si="88"/>
        <v/>
      </c>
      <c r="M93" s="26" t="str">
        <f t="shared" si="66"/>
        <v/>
      </c>
      <c r="N93" s="26" t="str">
        <f t="shared" si="67"/>
        <v/>
      </c>
      <c r="O93" s="26" t="str">
        <f t="shared" si="68"/>
        <v/>
      </c>
      <c r="P93" s="26" t="e">
        <f>+IF(Datos!#REF!=Listas!$AB$2,Listas!$AC$2,Listas!$AC$3)</f>
        <v>#REF!</v>
      </c>
      <c r="Q93" s="26" t="str">
        <f t="shared" si="89"/>
        <v/>
      </c>
      <c r="R93" s="26" t="str">
        <f t="shared" si="69"/>
        <v/>
      </c>
      <c r="S93" s="26" t="str">
        <f t="shared" si="90"/>
        <v/>
      </c>
      <c r="T93" s="26" t="str">
        <f t="shared" si="70"/>
        <v/>
      </c>
      <c r="U93" s="26" t="str">
        <f t="shared" si="71"/>
        <v/>
      </c>
      <c r="V93" s="26" t="str">
        <f t="shared" si="91"/>
        <v/>
      </c>
      <c r="W93" s="26" t="str">
        <f t="shared" si="72"/>
        <v/>
      </c>
      <c r="X93" s="26" t="str">
        <f t="shared" si="73"/>
        <v/>
      </c>
      <c r="Y93" s="26" t="str">
        <f t="shared" si="74"/>
        <v/>
      </c>
      <c r="Z93" s="26" t="e">
        <f>+IF(Datos!#REF!=Listas!$AB$2,Listas!$AC$2,Listas!$AC$3)</f>
        <v>#REF!</v>
      </c>
      <c r="AA93" s="26" t="str">
        <f t="shared" si="92"/>
        <v/>
      </c>
      <c r="AB93" s="26" t="str">
        <f t="shared" si="75"/>
        <v/>
      </c>
      <c r="AC93" s="26" t="str">
        <f t="shared" si="93"/>
        <v/>
      </c>
      <c r="AD93" s="26" t="str">
        <f t="shared" si="62"/>
        <v/>
      </c>
      <c r="AE93" s="26" t="str">
        <f t="shared" si="62"/>
        <v/>
      </c>
      <c r="AF93" s="26" t="str">
        <f t="shared" si="62"/>
        <v/>
      </c>
      <c r="AG93" s="26" t="str">
        <f t="shared" si="59"/>
        <v/>
      </c>
      <c r="AH93" s="26" t="str">
        <f t="shared" si="59"/>
        <v/>
      </c>
      <c r="AI93" s="26" t="str">
        <f t="shared" si="59"/>
        <v/>
      </c>
      <c r="AJ93" s="26" t="str">
        <f t="shared" si="94"/>
        <v/>
      </c>
      <c r="AK93" s="26" t="str">
        <f t="shared" si="94"/>
        <v/>
      </c>
      <c r="AL93" s="26" t="str">
        <f t="shared" si="94"/>
        <v/>
      </c>
      <c r="AM93" s="26" t="str">
        <f t="shared" si="63"/>
        <v/>
      </c>
      <c r="AN93" s="26" t="str">
        <f t="shared" si="63"/>
        <v/>
      </c>
      <c r="AO93" s="26" t="str">
        <f t="shared" si="63"/>
        <v/>
      </c>
      <c r="AP93" s="26" t="str">
        <f t="shared" si="60"/>
        <v/>
      </c>
      <c r="AQ93" s="26" t="str">
        <f t="shared" si="60"/>
        <v/>
      </c>
      <c r="AR93" s="26" t="str">
        <f t="shared" si="60"/>
        <v/>
      </c>
      <c r="AS93" s="26" t="str">
        <f t="shared" si="95"/>
        <v/>
      </c>
      <c r="AT93" s="26" t="str">
        <f t="shared" si="95"/>
        <v/>
      </c>
      <c r="AU93" s="26" t="str">
        <f t="shared" si="95"/>
        <v/>
      </c>
      <c r="AV93" s="26" t="str">
        <f t="shared" si="64"/>
        <v/>
      </c>
      <c r="AW93" s="26" t="str">
        <f t="shared" si="64"/>
        <v/>
      </c>
      <c r="AX93" s="26" t="str">
        <f t="shared" si="64"/>
        <v/>
      </c>
      <c r="AY93" s="26" t="str">
        <f t="shared" si="61"/>
        <v/>
      </c>
      <c r="AZ93" s="26" t="str">
        <f t="shared" si="61"/>
        <v/>
      </c>
      <c r="BA93" s="15" t="str">
        <f t="shared" si="61"/>
        <v/>
      </c>
      <c r="BB93" s="15" t="str">
        <f t="shared" si="96"/>
        <v/>
      </c>
      <c r="BC93" s="15" t="str">
        <f t="shared" si="96"/>
        <v/>
      </c>
      <c r="BD93" s="15" t="str">
        <f t="shared" si="96"/>
        <v/>
      </c>
      <c r="BE93" s="21" t="str">
        <f t="shared" si="76"/>
        <v/>
      </c>
      <c r="BF93" s="22" t="str">
        <f t="shared" si="77"/>
        <v/>
      </c>
      <c r="BG93" s="15" t="str">
        <f t="shared" si="97"/>
        <v/>
      </c>
      <c r="BH93" s="15" t="str">
        <f t="shared" si="78"/>
        <v/>
      </c>
      <c r="BI93" s="15" t="str">
        <f t="shared" si="79"/>
        <v/>
      </c>
      <c r="BJ93" s="22" t="str">
        <f t="shared" si="80"/>
        <v/>
      </c>
      <c r="BK93" s="15" t="e">
        <f>+IF(Datos!#REF!=Listas!$AB$2,Listas!$AC$2,Listas!$AC$3)</f>
        <v>#REF!</v>
      </c>
      <c r="BL93" s="15" t="str">
        <f t="shared" si="98"/>
        <v/>
      </c>
      <c r="BM93" s="15" t="str">
        <f t="shared" si="81"/>
        <v/>
      </c>
      <c r="BN93" s="15" t="str">
        <f t="shared" si="99"/>
        <v/>
      </c>
    </row>
    <row r="94" spans="2:66" x14ac:dyDescent="0.25">
      <c r="B94" s="16" t="str">
        <f xml:space="preserve"> IF(C93&lt;&gt;"", IF( (C93+1)&gt;EDADMAX, "",Calculos!B93+1 ),"")</f>
        <v/>
      </c>
      <c r="C94" s="16" t="str">
        <f t="shared" si="82"/>
        <v/>
      </c>
      <c r="D94" s="16" t="str">
        <f t="shared" si="83"/>
        <v/>
      </c>
      <c r="E94" s="18" t="str">
        <f t="shared" si="65"/>
        <v/>
      </c>
      <c r="F94" s="16" t="str">
        <f>IF($B94="","",IF($C$6=1,VLOOKUP(IF(D94&gt;MAX(Tablas!$A$4:$A$62),MAX(Tablas!$A$4:$A$62),D94),datosMasculino,$C$12+$C$6+VLOOKUP(E94,columnaTermino,2,FALSE),FALSE),VLOOKUP(IF(D94&gt;MAX(Tablas!$B$4:$B$62),MAX(Tablas!$B$4:$B$62),D94),datosFemenino,$C$12+$C$6+VLOOKUP(E94,columnaTermino,2,FALSE),FALSE)))</f>
        <v/>
      </c>
      <c r="G94" s="19" t="str">
        <f>IF($B94="","",IF(OR(E94=20,E94=30),IF($C$6=1,VLOOKUP(IF(D94&gt;MAX(Tablas!$A$4:$A$62),MAX(Tablas!$A$4:$A$62),D94),datosMasculino,$C$12+$C$6+$C$10+VLOOKUP(E94,columnaTermino,2,FALSE),FALSE),VLOOKUP(IF(D94&gt;MAX(Tablas!$B$4:$B$62),MAX(Tablas!$B$4:$B$62),D94),datosFemenino,$C$12+$C$6+$C$10+VLOOKUP(E94,columnaTermino,2,FALSE),FALSE)),F94))</f>
        <v/>
      </c>
      <c r="H94" s="16" t="str">
        <f t="shared" si="84"/>
        <v/>
      </c>
      <c r="I94" s="20" t="str">
        <f t="shared" si="85"/>
        <v/>
      </c>
      <c r="J94" s="26" t="str">
        <f t="shared" si="86"/>
        <v/>
      </c>
      <c r="K94" s="26" t="str">
        <f t="shared" si="87"/>
        <v/>
      </c>
      <c r="L94" s="26" t="str">
        <f t="shared" si="88"/>
        <v/>
      </c>
      <c r="M94" s="26" t="str">
        <f t="shared" si="66"/>
        <v/>
      </c>
      <c r="N94" s="26" t="str">
        <f t="shared" si="67"/>
        <v/>
      </c>
      <c r="O94" s="26" t="str">
        <f t="shared" si="68"/>
        <v/>
      </c>
      <c r="P94" s="26" t="e">
        <f>+IF(Datos!#REF!=Listas!$AB$2,Listas!$AC$2,Listas!$AC$3)</f>
        <v>#REF!</v>
      </c>
      <c r="Q94" s="26" t="str">
        <f t="shared" si="89"/>
        <v/>
      </c>
      <c r="R94" s="26" t="str">
        <f t="shared" si="69"/>
        <v/>
      </c>
      <c r="S94" s="26" t="str">
        <f t="shared" si="90"/>
        <v/>
      </c>
      <c r="T94" s="26" t="str">
        <f t="shared" si="70"/>
        <v/>
      </c>
      <c r="U94" s="26" t="str">
        <f t="shared" si="71"/>
        <v/>
      </c>
      <c r="V94" s="26" t="str">
        <f t="shared" si="91"/>
        <v/>
      </c>
      <c r="W94" s="26" t="str">
        <f t="shared" si="72"/>
        <v/>
      </c>
      <c r="X94" s="26" t="str">
        <f t="shared" si="73"/>
        <v/>
      </c>
      <c r="Y94" s="26" t="str">
        <f t="shared" si="74"/>
        <v/>
      </c>
      <c r="Z94" s="26" t="e">
        <f>+IF(Datos!#REF!=Listas!$AB$2,Listas!$AC$2,Listas!$AC$3)</f>
        <v>#REF!</v>
      </c>
      <c r="AA94" s="26" t="str">
        <f t="shared" si="92"/>
        <v/>
      </c>
      <c r="AB94" s="26" t="str">
        <f t="shared" si="75"/>
        <v/>
      </c>
      <c r="AC94" s="26" t="str">
        <f t="shared" si="93"/>
        <v/>
      </c>
      <c r="AD94" s="26" t="str">
        <f t="shared" si="62"/>
        <v/>
      </c>
      <c r="AE94" s="26" t="str">
        <f t="shared" si="62"/>
        <v/>
      </c>
      <c r="AF94" s="26" t="str">
        <f t="shared" si="62"/>
        <v/>
      </c>
      <c r="AG94" s="26" t="str">
        <f t="shared" si="59"/>
        <v/>
      </c>
      <c r="AH94" s="26" t="str">
        <f t="shared" si="59"/>
        <v/>
      </c>
      <c r="AI94" s="26" t="str">
        <f t="shared" si="59"/>
        <v/>
      </c>
      <c r="AJ94" s="26" t="str">
        <f t="shared" si="94"/>
        <v/>
      </c>
      <c r="AK94" s="26" t="str">
        <f t="shared" si="94"/>
        <v/>
      </c>
      <c r="AL94" s="26" t="str">
        <f t="shared" si="94"/>
        <v/>
      </c>
      <c r="AM94" s="26" t="str">
        <f t="shared" si="63"/>
        <v/>
      </c>
      <c r="AN94" s="26" t="str">
        <f t="shared" si="63"/>
        <v/>
      </c>
      <c r="AO94" s="26" t="str">
        <f t="shared" si="63"/>
        <v/>
      </c>
      <c r="AP94" s="26" t="str">
        <f t="shared" si="60"/>
        <v/>
      </c>
      <c r="AQ94" s="26" t="str">
        <f t="shared" si="60"/>
        <v/>
      </c>
      <c r="AR94" s="26" t="str">
        <f t="shared" si="60"/>
        <v/>
      </c>
      <c r="AS94" s="26" t="str">
        <f t="shared" si="95"/>
        <v/>
      </c>
      <c r="AT94" s="26" t="str">
        <f t="shared" si="95"/>
        <v/>
      </c>
      <c r="AU94" s="26" t="str">
        <f t="shared" si="95"/>
        <v/>
      </c>
      <c r="AV94" s="26" t="str">
        <f t="shared" si="64"/>
        <v/>
      </c>
      <c r="AW94" s="26" t="str">
        <f t="shared" si="64"/>
        <v/>
      </c>
      <c r="AX94" s="26" t="str">
        <f t="shared" si="64"/>
        <v/>
      </c>
      <c r="AY94" s="26" t="str">
        <f t="shared" si="61"/>
        <v/>
      </c>
      <c r="AZ94" s="26" t="str">
        <f t="shared" si="61"/>
        <v/>
      </c>
      <c r="BA94" s="15" t="str">
        <f t="shared" si="61"/>
        <v/>
      </c>
      <c r="BB94" s="15" t="str">
        <f t="shared" si="96"/>
        <v/>
      </c>
      <c r="BC94" s="15" t="str">
        <f t="shared" si="96"/>
        <v/>
      </c>
      <c r="BD94" s="15" t="str">
        <f t="shared" si="96"/>
        <v/>
      </c>
      <c r="BE94" s="21" t="str">
        <f t="shared" si="76"/>
        <v/>
      </c>
      <c r="BF94" s="22" t="str">
        <f t="shared" si="77"/>
        <v/>
      </c>
      <c r="BG94" s="15" t="str">
        <f t="shared" si="97"/>
        <v/>
      </c>
      <c r="BH94" s="15" t="str">
        <f t="shared" si="78"/>
        <v/>
      </c>
      <c r="BI94" s="15" t="str">
        <f t="shared" si="79"/>
        <v/>
      </c>
      <c r="BJ94" s="22" t="str">
        <f t="shared" si="80"/>
        <v/>
      </c>
      <c r="BK94" s="15" t="e">
        <f>+IF(Datos!#REF!=Listas!$AB$2,Listas!$AC$2,Listas!$AC$3)</f>
        <v>#REF!</v>
      </c>
      <c r="BL94" s="15" t="str">
        <f t="shared" si="98"/>
        <v/>
      </c>
      <c r="BM94" s="15" t="str">
        <f t="shared" si="81"/>
        <v/>
      </c>
      <c r="BN94" s="15" t="str">
        <f t="shared" si="99"/>
        <v/>
      </c>
    </row>
    <row r="95" spans="2:66" x14ac:dyDescent="0.25">
      <c r="B95" s="16" t="str">
        <f xml:space="preserve"> IF(C94&lt;&gt;"", IF( (C94+1)&gt;EDADMAX, "",Calculos!B94+1 ),"")</f>
        <v/>
      </c>
      <c r="C95" s="16" t="str">
        <f t="shared" si="82"/>
        <v/>
      </c>
      <c r="D95" s="16" t="str">
        <f t="shared" si="83"/>
        <v/>
      </c>
      <c r="E95" s="18" t="str">
        <f t="shared" si="65"/>
        <v/>
      </c>
      <c r="F95" s="16" t="str">
        <f>IF($B95="","",IF($C$6=1,VLOOKUP(IF(D95&gt;MAX(Tablas!$A$4:$A$62),MAX(Tablas!$A$4:$A$62),D95),datosMasculino,$C$12+$C$6+VLOOKUP(E95,columnaTermino,2,FALSE),FALSE),VLOOKUP(IF(D95&gt;MAX(Tablas!$B$4:$B$62),MAX(Tablas!$B$4:$B$62),D95),datosFemenino,$C$12+$C$6+VLOOKUP(E95,columnaTermino,2,FALSE),FALSE)))</f>
        <v/>
      </c>
      <c r="G95" s="19" t="str">
        <f>IF($B95="","",IF(OR(E95=20,E95=30),IF($C$6=1,VLOOKUP(IF(D95&gt;MAX(Tablas!$A$4:$A$62),MAX(Tablas!$A$4:$A$62),D95),datosMasculino,$C$12+$C$6+$C$10+VLOOKUP(E95,columnaTermino,2,FALSE),FALSE),VLOOKUP(IF(D95&gt;MAX(Tablas!$B$4:$B$62),MAX(Tablas!$B$4:$B$62),D95),datosFemenino,$C$12+$C$6+$C$10+VLOOKUP(E95,columnaTermino,2,FALSE),FALSE)),F95))</f>
        <v/>
      </c>
      <c r="H95" s="16" t="str">
        <f t="shared" si="84"/>
        <v/>
      </c>
      <c r="I95" s="20" t="str">
        <f t="shared" si="85"/>
        <v/>
      </c>
      <c r="J95" s="26" t="str">
        <f t="shared" si="86"/>
        <v/>
      </c>
      <c r="K95" s="26" t="str">
        <f t="shared" si="87"/>
        <v/>
      </c>
      <c r="L95" s="26" t="str">
        <f t="shared" si="88"/>
        <v/>
      </c>
      <c r="M95" s="26" t="str">
        <f t="shared" si="66"/>
        <v/>
      </c>
      <c r="N95" s="26" t="str">
        <f t="shared" si="67"/>
        <v/>
      </c>
      <c r="O95" s="26" t="str">
        <f t="shared" si="68"/>
        <v/>
      </c>
      <c r="P95" s="26" t="e">
        <f>+IF(Datos!#REF!=Listas!$AB$2,Listas!$AC$2,Listas!$AC$3)</f>
        <v>#REF!</v>
      </c>
      <c r="Q95" s="26" t="str">
        <f t="shared" si="89"/>
        <v/>
      </c>
      <c r="R95" s="26" t="str">
        <f t="shared" si="69"/>
        <v/>
      </c>
      <c r="S95" s="26" t="str">
        <f t="shared" si="90"/>
        <v/>
      </c>
      <c r="T95" s="26" t="str">
        <f t="shared" si="70"/>
        <v/>
      </c>
      <c r="U95" s="26" t="str">
        <f t="shared" si="71"/>
        <v/>
      </c>
      <c r="V95" s="26" t="str">
        <f t="shared" si="91"/>
        <v/>
      </c>
      <c r="W95" s="26" t="str">
        <f t="shared" si="72"/>
        <v/>
      </c>
      <c r="X95" s="26" t="str">
        <f t="shared" si="73"/>
        <v/>
      </c>
      <c r="Y95" s="26" t="str">
        <f t="shared" si="74"/>
        <v/>
      </c>
      <c r="Z95" s="26" t="e">
        <f>+IF(Datos!#REF!=Listas!$AB$2,Listas!$AC$2,Listas!$AC$3)</f>
        <v>#REF!</v>
      </c>
      <c r="AA95" s="26" t="str">
        <f t="shared" si="92"/>
        <v/>
      </c>
      <c r="AB95" s="26" t="str">
        <f t="shared" si="75"/>
        <v/>
      </c>
      <c r="AC95" s="26" t="str">
        <f t="shared" si="93"/>
        <v/>
      </c>
      <c r="AD95" s="26" t="str">
        <f t="shared" si="62"/>
        <v/>
      </c>
      <c r="AE95" s="26" t="str">
        <f t="shared" si="62"/>
        <v/>
      </c>
      <c r="AF95" s="26" t="str">
        <f t="shared" si="62"/>
        <v/>
      </c>
      <c r="AG95" s="26" t="str">
        <f t="shared" si="59"/>
        <v/>
      </c>
      <c r="AH95" s="26" t="str">
        <f t="shared" si="59"/>
        <v/>
      </c>
      <c r="AI95" s="26" t="str">
        <f t="shared" si="59"/>
        <v/>
      </c>
      <c r="AJ95" s="26" t="str">
        <f t="shared" si="94"/>
        <v/>
      </c>
      <c r="AK95" s="26" t="str">
        <f t="shared" si="94"/>
        <v/>
      </c>
      <c r="AL95" s="26" t="str">
        <f t="shared" si="94"/>
        <v/>
      </c>
      <c r="AM95" s="26" t="str">
        <f t="shared" si="63"/>
        <v/>
      </c>
      <c r="AN95" s="26" t="str">
        <f t="shared" si="63"/>
        <v/>
      </c>
      <c r="AO95" s="26" t="str">
        <f t="shared" si="63"/>
        <v/>
      </c>
      <c r="AP95" s="26" t="str">
        <f t="shared" si="60"/>
        <v/>
      </c>
      <c r="AQ95" s="26" t="str">
        <f t="shared" si="60"/>
        <v/>
      </c>
      <c r="AR95" s="26" t="str">
        <f t="shared" si="60"/>
        <v/>
      </c>
      <c r="AS95" s="26" t="str">
        <f t="shared" si="95"/>
        <v/>
      </c>
      <c r="AT95" s="26" t="str">
        <f t="shared" si="95"/>
        <v/>
      </c>
      <c r="AU95" s="26" t="str">
        <f t="shared" si="95"/>
        <v/>
      </c>
      <c r="AV95" s="26" t="str">
        <f t="shared" si="64"/>
        <v/>
      </c>
      <c r="AW95" s="26" t="str">
        <f t="shared" si="64"/>
        <v/>
      </c>
      <c r="AX95" s="26" t="str">
        <f t="shared" si="64"/>
        <v/>
      </c>
      <c r="AY95" s="26" t="str">
        <f t="shared" si="61"/>
        <v/>
      </c>
      <c r="AZ95" s="26" t="str">
        <f t="shared" si="61"/>
        <v/>
      </c>
      <c r="BA95" s="15" t="str">
        <f t="shared" si="61"/>
        <v/>
      </c>
      <c r="BB95" s="15" t="str">
        <f t="shared" si="96"/>
        <v/>
      </c>
      <c r="BC95" s="15" t="str">
        <f t="shared" si="96"/>
        <v/>
      </c>
      <c r="BD95" s="15" t="str">
        <f t="shared" si="96"/>
        <v/>
      </c>
      <c r="BE95" s="21" t="str">
        <f t="shared" si="76"/>
        <v/>
      </c>
      <c r="BF95" s="22" t="str">
        <f t="shared" si="77"/>
        <v/>
      </c>
      <c r="BG95" s="15" t="str">
        <f t="shared" si="97"/>
        <v/>
      </c>
      <c r="BH95" s="15" t="str">
        <f t="shared" si="78"/>
        <v/>
      </c>
      <c r="BI95" s="15" t="str">
        <f t="shared" si="79"/>
        <v/>
      </c>
      <c r="BJ95" s="22" t="str">
        <f t="shared" si="80"/>
        <v/>
      </c>
      <c r="BK95" s="15" t="e">
        <f>+IF(Datos!#REF!=Listas!$AB$2,Listas!$AC$2,Listas!$AC$3)</f>
        <v>#REF!</v>
      </c>
      <c r="BL95" s="15" t="str">
        <f t="shared" si="98"/>
        <v/>
      </c>
      <c r="BM95" s="15" t="str">
        <f t="shared" si="81"/>
        <v/>
      </c>
      <c r="BN95" s="15" t="str">
        <f t="shared" si="99"/>
        <v/>
      </c>
    </row>
    <row r="96" spans="2:66" x14ac:dyDescent="0.25">
      <c r="B96" s="16" t="str">
        <f xml:space="preserve"> IF(C95&lt;&gt;"", IF( (C95+1)&gt;EDADMAX, "",Calculos!B95+1 ),"")</f>
        <v/>
      </c>
      <c r="C96" s="16" t="str">
        <f t="shared" si="82"/>
        <v/>
      </c>
      <c r="D96" s="16" t="str">
        <f t="shared" si="83"/>
        <v/>
      </c>
      <c r="E96" s="18" t="str">
        <f t="shared" si="65"/>
        <v/>
      </c>
      <c r="F96" s="16" t="str">
        <f>IF($B96="","",IF($C$6=1,VLOOKUP(IF(D96&gt;MAX(Tablas!$A$4:$A$62),MAX(Tablas!$A$4:$A$62),D96),datosMasculino,$C$12+$C$6+VLOOKUP(E96,columnaTermino,2,FALSE),FALSE),VLOOKUP(IF(D96&gt;MAX(Tablas!$B$4:$B$62),MAX(Tablas!$B$4:$B$62),D96),datosFemenino,$C$12+$C$6+VLOOKUP(E96,columnaTermino,2,FALSE),FALSE)))</f>
        <v/>
      </c>
      <c r="G96" s="19" t="str">
        <f>IF($B96="","",IF(OR(E96=20,E96=30),IF($C$6=1,VLOOKUP(IF(D96&gt;MAX(Tablas!$A$4:$A$62),MAX(Tablas!$A$4:$A$62),D96),datosMasculino,$C$12+$C$6+$C$10+VLOOKUP(E96,columnaTermino,2,FALSE),FALSE),VLOOKUP(IF(D96&gt;MAX(Tablas!$B$4:$B$62),MAX(Tablas!$B$4:$B$62),D96),datosFemenino,$C$12+$C$6+$C$10+VLOOKUP(E96,columnaTermino,2,FALSE),FALSE)),F96))</f>
        <v/>
      </c>
      <c r="H96" s="16" t="str">
        <f t="shared" si="84"/>
        <v/>
      </c>
      <c r="I96" s="20" t="str">
        <f t="shared" si="85"/>
        <v/>
      </c>
      <c r="J96" s="26" t="str">
        <f t="shared" si="86"/>
        <v/>
      </c>
      <c r="K96" s="26" t="str">
        <f t="shared" si="87"/>
        <v/>
      </c>
      <c r="L96" s="26" t="str">
        <f t="shared" si="88"/>
        <v/>
      </c>
      <c r="M96" s="26" t="str">
        <f t="shared" si="66"/>
        <v/>
      </c>
      <c r="N96" s="26" t="str">
        <f t="shared" si="67"/>
        <v/>
      </c>
      <c r="O96" s="26" t="str">
        <f t="shared" si="68"/>
        <v/>
      </c>
      <c r="P96" s="26" t="e">
        <f>+IF(Datos!#REF!=Listas!$AB$2,Listas!$AC$2,Listas!$AC$3)</f>
        <v>#REF!</v>
      </c>
      <c r="Q96" s="26" t="str">
        <f t="shared" si="89"/>
        <v/>
      </c>
      <c r="R96" s="26" t="str">
        <f t="shared" si="69"/>
        <v/>
      </c>
      <c r="S96" s="26" t="str">
        <f t="shared" si="90"/>
        <v/>
      </c>
      <c r="T96" s="26" t="str">
        <f t="shared" si="70"/>
        <v/>
      </c>
      <c r="U96" s="26" t="str">
        <f t="shared" si="71"/>
        <v/>
      </c>
      <c r="V96" s="26" t="str">
        <f t="shared" si="91"/>
        <v/>
      </c>
      <c r="W96" s="26" t="str">
        <f t="shared" si="72"/>
        <v/>
      </c>
      <c r="X96" s="26" t="str">
        <f t="shared" si="73"/>
        <v/>
      </c>
      <c r="Y96" s="26" t="str">
        <f t="shared" si="74"/>
        <v/>
      </c>
      <c r="Z96" s="26" t="e">
        <f>+IF(Datos!#REF!=Listas!$AB$2,Listas!$AC$2,Listas!$AC$3)</f>
        <v>#REF!</v>
      </c>
      <c r="AA96" s="26" t="str">
        <f t="shared" si="92"/>
        <v/>
      </c>
      <c r="AB96" s="26" t="str">
        <f t="shared" si="75"/>
        <v/>
      </c>
      <c r="AC96" s="26" t="str">
        <f t="shared" si="93"/>
        <v/>
      </c>
      <c r="AD96" s="26" t="str">
        <f t="shared" si="62"/>
        <v/>
      </c>
      <c r="AE96" s="26" t="str">
        <f t="shared" si="62"/>
        <v/>
      </c>
      <c r="AF96" s="26" t="str">
        <f t="shared" si="62"/>
        <v/>
      </c>
      <c r="AG96" s="26" t="str">
        <f t="shared" si="59"/>
        <v/>
      </c>
      <c r="AH96" s="26" t="str">
        <f t="shared" si="59"/>
        <v/>
      </c>
      <c r="AI96" s="26" t="str">
        <f t="shared" si="59"/>
        <v/>
      </c>
      <c r="AJ96" s="26" t="str">
        <f t="shared" si="94"/>
        <v/>
      </c>
      <c r="AK96" s="26" t="str">
        <f t="shared" si="94"/>
        <v/>
      </c>
      <c r="AL96" s="26" t="str">
        <f t="shared" si="94"/>
        <v/>
      </c>
      <c r="AM96" s="26" t="str">
        <f t="shared" si="63"/>
        <v/>
      </c>
      <c r="AN96" s="26" t="str">
        <f t="shared" si="63"/>
        <v/>
      </c>
      <c r="AO96" s="26" t="str">
        <f t="shared" si="63"/>
        <v/>
      </c>
      <c r="AP96" s="26" t="str">
        <f t="shared" si="60"/>
        <v/>
      </c>
      <c r="AQ96" s="26" t="str">
        <f t="shared" si="60"/>
        <v/>
      </c>
      <c r="AR96" s="26" t="str">
        <f t="shared" si="60"/>
        <v/>
      </c>
      <c r="AS96" s="26" t="str">
        <f t="shared" si="95"/>
        <v/>
      </c>
      <c r="AT96" s="26" t="str">
        <f t="shared" si="95"/>
        <v/>
      </c>
      <c r="AU96" s="26" t="str">
        <f t="shared" si="95"/>
        <v/>
      </c>
      <c r="AV96" s="26" t="str">
        <f t="shared" si="64"/>
        <v/>
      </c>
      <c r="AW96" s="26" t="str">
        <f t="shared" si="64"/>
        <v/>
      </c>
      <c r="AX96" s="26" t="str">
        <f t="shared" si="64"/>
        <v/>
      </c>
      <c r="AY96" s="26" t="str">
        <f t="shared" si="61"/>
        <v/>
      </c>
      <c r="AZ96" s="26" t="str">
        <f t="shared" si="61"/>
        <v/>
      </c>
      <c r="BA96" s="15" t="str">
        <f t="shared" si="61"/>
        <v/>
      </c>
      <c r="BB96" s="15" t="str">
        <f t="shared" si="96"/>
        <v/>
      </c>
      <c r="BC96" s="15" t="str">
        <f t="shared" si="96"/>
        <v/>
      </c>
      <c r="BD96" s="15" t="str">
        <f t="shared" si="96"/>
        <v/>
      </c>
      <c r="BE96" s="21" t="str">
        <f t="shared" si="76"/>
        <v/>
      </c>
      <c r="BF96" s="22" t="str">
        <f t="shared" si="77"/>
        <v/>
      </c>
      <c r="BG96" s="15" t="str">
        <f t="shared" si="97"/>
        <v/>
      </c>
      <c r="BH96" s="15" t="str">
        <f t="shared" si="78"/>
        <v/>
      </c>
      <c r="BI96" s="15" t="str">
        <f t="shared" si="79"/>
        <v/>
      </c>
      <c r="BJ96" s="22" t="str">
        <f t="shared" si="80"/>
        <v/>
      </c>
      <c r="BK96" s="15" t="e">
        <f>+IF(Datos!#REF!=Listas!$AB$2,Listas!$AC$2,Listas!$AC$3)</f>
        <v>#REF!</v>
      </c>
      <c r="BL96" s="15" t="str">
        <f t="shared" si="98"/>
        <v/>
      </c>
      <c r="BM96" s="15" t="str">
        <f t="shared" si="81"/>
        <v/>
      </c>
      <c r="BN96" s="15" t="str">
        <f t="shared" si="99"/>
        <v/>
      </c>
    </row>
    <row r="97" spans="2:66" x14ac:dyDescent="0.25">
      <c r="B97" s="16" t="str">
        <f xml:space="preserve"> IF(C96&lt;&gt;"", IF( (C96+1)&gt;EDADMAX, "",Calculos!B96+1 ),"")</f>
        <v/>
      </c>
      <c r="C97" s="16" t="str">
        <f t="shared" si="82"/>
        <v/>
      </c>
      <c r="D97" s="16" t="str">
        <f t="shared" si="83"/>
        <v/>
      </c>
      <c r="E97" s="18" t="str">
        <f t="shared" si="65"/>
        <v/>
      </c>
      <c r="F97" s="16" t="str">
        <f>IF($B97="","",IF($C$6=1,VLOOKUP(IF(D97&gt;MAX(Tablas!$A$4:$A$62),MAX(Tablas!$A$4:$A$62),D97),datosMasculino,$C$12+$C$6+VLOOKUP(E97,columnaTermino,2,FALSE),FALSE),VLOOKUP(IF(D97&gt;MAX(Tablas!$B$4:$B$62),MAX(Tablas!$B$4:$B$62),D97),datosFemenino,$C$12+$C$6+VLOOKUP(E97,columnaTermino,2,FALSE),FALSE)))</f>
        <v/>
      </c>
      <c r="G97" s="19" t="str">
        <f>IF($B97="","",IF(OR(E97=20,E97=30),IF($C$6=1,VLOOKUP(IF(D97&gt;MAX(Tablas!$A$4:$A$62),MAX(Tablas!$A$4:$A$62),D97),datosMasculino,$C$12+$C$6+$C$10+VLOOKUP(E97,columnaTermino,2,FALSE),FALSE),VLOOKUP(IF(D97&gt;MAX(Tablas!$B$4:$B$62),MAX(Tablas!$B$4:$B$62),D97),datosFemenino,$C$12+$C$6+$C$10+VLOOKUP(E97,columnaTermino,2,FALSE),FALSE)),F97))</f>
        <v/>
      </c>
      <c r="H97" s="16" t="str">
        <f t="shared" si="84"/>
        <v/>
      </c>
      <c r="I97" s="20" t="str">
        <f t="shared" si="85"/>
        <v/>
      </c>
      <c r="J97" s="26" t="str">
        <f t="shared" si="86"/>
        <v/>
      </c>
      <c r="K97" s="26" t="str">
        <f t="shared" si="87"/>
        <v/>
      </c>
      <c r="L97" s="26" t="str">
        <f t="shared" si="88"/>
        <v/>
      </c>
      <c r="M97" s="26" t="str">
        <f t="shared" si="66"/>
        <v/>
      </c>
      <c r="N97" s="26" t="str">
        <f t="shared" si="67"/>
        <v/>
      </c>
      <c r="O97" s="26" t="str">
        <f t="shared" si="68"/>
        <v/>
      </c>
      <c r="P97" s="26" t="e">
        <f>+IF(Datos!#REF!=Listas!$AB$2,Listas!$AC$2,Listas!$AC$3)</f>
        <v>#REF!</v>
      </c>
      <c r="Q97" s="26" t="str">
        <f t="shared" si="89"/>
        <v/>
      </c>
      <c r="R97" s="26" t="str">
        <f t="shared" si="69"/>
        <v/>
      </c>
      <c r="S97" s="26" t="str">
        <f t="shared" si="90"/>
        <v/>
      </c>
      <c r="T97" s="26" t="str">
        <f t="shared" si="70"/>
        <v/>
      </c>
      <c r="U97" s="26" t="str">
        <f t="shared" si="71"/>
        <v/>
      </c>
      <c r="V97" s="26" t="str">
        <f t="shared" si="91"/>
        <v/>
      </c>
      <c r="W97" s="26" t="str">
        <f t="shared" si="72"/>
        <v/>
      </c>
      <c r="X97" s="26" t="str">
        <f t="shared" si="73"/>
        <v/>
      </c>
      <c r="Y97" s="26" t="str">
        <f t="shared" si="74"/>
        <v/>
      </c>
      <c r="Z97" s="26" t="e">
        <f>+IF(Datos!#REF!=Listas!$AB$2,Listas!$AC$2,Listas!$AC$3)</f>
        <v>#REF!</v>
      </c>
      <c r="AA97" s="26" t="str">
        <f t="shared" si="92"/>
        <v/>
      </c>
      <c r="AB97" s="26" t="str">
        <f t="shared" si="75"/>
        <v/>
      </c>
      <c r="AC97" s="26" t="str">
        <f t="shared" si="93"/>
        <v/>
      </c>
      <c r="AD97" s="26" t="str">
        <f t="shared" si="62"/>
        <v/>
      </c>
      <c r="AE97" s="26" t="str">
        <f t="shared" si="62"/>
        <v/>
      </c>
      <c r="AF97" s="26" t="str">
        <f t="shared" si="62"/>
        <v/>
      </c>
      <c r="AG97" s="26" t="str">
        <f t="shared" si="59"/>
        <v/>
      </c>
      <c r="AH97" s="26" t="str">
        <f t="shared" si="59"/>
        <v/>
      </c>
      <c r="AI97" s="26" t="str">
        <f t="shared" si="59"/>
        <v/>
      </c>
      <c r="AJ97" s="26" t="str">
        <f t="shared" si="94"/>
        <v/>
      </c>
      <c r="AK97" s="26" t="str">
        <f t="shared" si="94"/>
        <v/>
      </c>
      <c r="AL97" s="26" t="str">
        <f t="shared" si="94"/>
        <v/>
      </c>
      <c r="AM97" s="26" t="str">
        <f t="shared" si="63"/>
        <v/>
      </c>
      <c r="AN97" s="26" t="str">
        <f t="shared" si="63"/>
        <v/>
      </c>
      <c r="AO97" s="26" t="str">
        <f t="shared" si="63"/>
        <v/>
      </c>
      <c r="AP97" s="26" t="str">
        <f t="shared" si="60"/>
        <v/>
      </c>
      <c r="AQ97" s="26" t="str">
        <f t="shared" si="60"/>
        <v/>
      </c>
      <c r="AR97" s="26" t="str">
        <f t="shared" si="60"/>
        <v/>
      </c>
      <c r="AS97" s="26" t="str">
        <f t="shared" si="95"/>
        <v/>
      </c>
      <c r="AT97" s="26" t="str">
        <f t="shared" si="95"/>
        <v/>
      </c>
      <c r="AU97" s="26" t="str">
        <f t="shared" si="95"/>
        <v/>
      </c>
      <c r="AV97" s="26" t="str">
        <f t="shared" si="64"/>
        <v/>
      </c>
      <c r="AW97" s="26" t="str">
        <f t="shared" si="64"/>
        <v/>
      </c>
      <c r="AX97" s="26" t="str">
        <f t="shared" si="64"/>
        <v/>
      </c>
      <c r="AY97" s="26" t="str">
        <f t="shared" si="61"/>
        <v/>
      </c>
      <c r="AZ97" s="26" t="str">
        <f t="shared" si="61"/>
        <v/>
      </c>
      <c r="BA97" s="15" t="str">
        <f t="shared" si="61"/>
        <v/>
      </c>
      <c r="BB97" s="15" t="str">
        <f t="shared" si="96"/>
        <v/>
      </c>
      <c r="BC97" s="15" t="str">
        <f t="shared" si="96"/>
        <v/>
      </c>
      <c r="BD97" s="15" t="str">
        <f t="shared" si="96"/>
        <v/>
      </c>
      <c r="BE97" s="21" t="str">
        <f t="shared" si="76"/>
        <v/>
      </c>
      <c r="BF97" s="22" t="str">
        <f t="shared" si="77"/>
        <v/>
      </c>
      <c r="BG97" s="15" t="str">
        <f t="shared" si="97"/>
        <v/>
      </c>
      <c r="BH97" s="15" t="str">
        <f t="shared" si="78"/>
        <v/>
      </c>
      <c r="BI97" s="15" t="str">
        <f t="shared" si="79"/>
        <v/>
      </c>
      <c r="BJ97" s="22" t="str">
        <f t="shared" si="80"/>
        <v/>
      </c>
      <c r="BK97" s="15" t="e">
        <f>+IF(Datos!#REF!=Listas!$AB$2,Listas!$AC$2,Listas!$AC$3)</f>
        <v>#REF!</v>
      </c>
      <c r="BL97" s="15" t="str">
        <f t="shared" si="98"/>
        <v/>
      </c>
      <c r="BM97" s="15" t="str">
        <f t="shared" si="81"/>
        <v/>
      </c>
      <c r="BN97" s="15" t="str">
        <f t="shared" si="99"/>
        <v/>
      </c>
    </row>
    <row r="98" spans="2:66" x14ac:dyDescent="0.25">
      <c r="B98" s="16" t="str">
        <f xml:space="preserve"> IF(C97&lt;&gt;"", IF( (C97+1)&gt;EDADMAX, "",Calculos!B97+1 ),"")</f>
        <v/>
      </c>
      <c r="C98" s="16" t="str">
        <f t="shared" si="82"/>
        <v/>
      </c>
      <c r="D98" s="16" t="str">
        <f t="shared" si="83"/>
        <v/>
      </c>
      <c r="E98" s="18" t="str">
        <f t="shared" si="65"/>
        <v/>
      </c>
      <c r="F98" s="16" t="str">
        <f>IF($B98="","",IF($C$6=1,VLOOKUP(IF(D98&gt;MAX(Tablas!$A$4:$A$62),MAX(Tablas!$A$4:$A$62),D98),datosMasculino,$C$12+$C$6+VLOOKUP(E98,columnaTermino,2,FALSE),FALSE),VLOOKUP(IF(D98&gt;MAX(Tablas!$B$4:$B$62),MAX(Tablas!$B$4:$B$62),D98),datosFemenino,$C$12+$C$6+VLOOKUP(E98,columnaTermino,2,FALSE),FALSE)))</f>
        <v/>
      </c>
      <c r="G98" s="19" t="str">
        <f>IF($B98="","",IF(OR(E98=20,E98=30),IF($C$6=1,VLOOKUP(IF(D98&gt;MAX(Tablas!$A$4:$A$62),MAX(Tablas!$A$4:$A$62),D98),datosMasculino,$C$12+$C$6+$C$10+VLOOKUP(E98,columnaTermino,2,FALSE),FALSE),VLOOKUP(IF(D98&gt;MAX(Tablas!$B$4:$B$62),MAX(Tablas!$B$4:$B$62),D98),datosFemenino,$C$12+$C$6+$C$10+VLOOKUP(E98,columnaTermino,2,FALSE),FALSE)),F98))</f>
        <v/>
      </c>
      <c r="H98" s="16" t="str">
        <f t="shared" si="84"/>
        <v/>
      </c>
      <c r="I98" s="20" t="str">
        <f t="shared" si="85"/>
        <v/>
      </c>
      <c r="J98" s="26" t="str">
        <f t="shared" si="86"/>
        <v/>
      </c>
      <c r="K98" s="26" t="str">
        <f t="shared" si="87"/>
        <v/>
      </c>
      <c r="L98" s="26" t="str">
        <f t="shared" si="88"/>
        <v/>
      </c>
      <c r="M98" s="26" t="str">
        <f t="shared" si="66"/>
        <v/>
      </c>
      <c r="N98" s="26" t="str">
        <f t="shared" si="67"/>
        <v/>
      </c>
      <c r="O98" s="26" t="str">
        <f t="shared" si="68"/>
        <v/>
      </c>
      <c r="P98" s="26" t="e">
        <f>+IF(Datos!#REF!=Listas!$AB$2,Listas!$AC$2,Listas!$AC$3)</f>
        <v>#REF!</v>
      </c>
      <c r="Q98" s="26" t="str">
        <f t="shared" si="89"/>
        <v/>
      </c>
      <c r="R98" s="26" t="str">
        <f t="shared" si="69"/>
        <v/>
      </c>
      <c r="S98" s="26" t="str">
        <f t="shared" si="90"/>
        <v/>
      </c>
      <c r="T98" s="26" t="str">
        <f t="shared" si="70"/>
        <v/>
      </c>
      <c r="U98" s="26" t="str">
        <f t="shared" si="71"/>
        <v/>
      </c>
      <c r="V98" s="26" t="str">
        <f t="shared" si="91"/>
        <v/>
      </c>
      <c r="W98" s="26" t="str">
        <f t="shared" si="72"/>
        <v/>
      </c>
      <c r="X98" s="26" t="str">
        <f t="shared" si="73"/>
        <v/>
      </c>
      <c r="Y98" s="26" t="str">
        <f t="shared" si="74"/>
        <v/>
      </c>
      <c r="Z98" s="26" t="e">
        <f>+IF(Datos!#REF!=Listas!$AB$2,Listas!$AC$2,Listas!$AC$3)</f>
        <v>#REF!</v>
      </c>
      <c r="AA98" s="26" t="str">
        <f t="shared" si="92"/>
        <v/>
      </c>
      <c r="AB98" s="26" t="str">
        <f t="shared" si="75"/>
        <v/>
      </c>
      <c r="AC98" s="26" t="str">
        <f t="shared" si="93"/>
        <v/>
      </c>
      <c r="AD98" s="26" t="str">
        <f t="shared" si="62"/>
        <v/>
      </c>
      <c r="AE98" s="26" t="str">
        <f t="shared" si="62"/>
        <v/>
      </c>
      <c r="AF98" s="26" t="str">
        <f t="shared" si="62"/>
        <v/>
      </c>
      <c r="AG98" s="26" t="str">
        <f t="shared" si="59"/>
        <v/>
      </c>
      <c r="AH98" s="26" t="str">
        <f t="shared" si="59"/>
        <v/>
      </c>
      <c r="AI98" s="26" t="str">
        <f t="shared" si="59"/>
        <v/>
      </c>
      <c r="AJ98" s="26" t="str">
        <f t="shared" si="94"/>
        <v/>
      </c>
      <c r="AK98" s="26" t="str">
        <f t="shared" si="94"/>
        <v/>
      </c>
      <c r="AL98" s="26" t="str">
        <f t="shared" si="94"/>
        <v/>
      </c>
      <c r="AM98" s="26" t="str">
        <f t="shared" si="63"/>
        <v/>
      </c>
      <c r="AN98" s="26" t="str">
        <f t="shared" si="63"/>
        <v/>
      </c>
      <c r="AO98" s="26" t="str">
        <f t="shared" si="63"/>
        <v/>
      </c>
      <c r="AP98" s="26" t="str">
        <f t="shared" si="60"/>
        <v/>
      </c>
      <c r="AQ98" s="26" t="str">
        <f t="shared" si="60"/>
        <v/>
      </c>
      <c r="AR98" s="26" t="str">
        <f t="shared" si="60"/>
        <v/>
      </c>
      <c r="AS98" s="26" t="str">
        <f t="shared" si="95"/>
        <v/>
      </c>
      <c r="AT98" s="26" t="str">
        <f t="shared" si="95"/>
        <v/>
      </c>
      <c r="AU98" s="26" t="str">
        <f t="shared" si="95"/>
        <v/>
      </c>
      <c r="AV98" s="26" t="str">
        <f t="shared" si="64"/>
        <v/>
      </c>
      <c r="AW98" s="26" t="str">
        <f t="shared" si="64"/>
        <v/>
      </c>
      <c r="AX98" s="26" t="str">
        <f t="shared" si="64"/>
        <v/>
      </c>
      <c r="AY98" s="26" t="str">
        <f t="shared" si="61"/>
        <v/>
      </c>
      <c r="AZ98" s="26" t="str">
        <f t="shared" si="61"/>
        <v/>
      </c>
      <c r="BA98" s="15" t="str">
        <f t="shared" si="61"/>
        <v/>
      </c>
      <c r="BB98" s="15" t="str">
        <f t="shared" si="96"/>
        <v/>
      </c>
      <c r="BC98" s="15" t="str">
        <f t="shared" si="96"/>
        <v/>
      </c>
      <c r="BD98" s="15" t="str">
        <f t="shared" si="96"/>
        <v/>
      </c>
      <c r="BE98" s="21" t="str">
        <f t="shared" si="76"/>
        <v/>
      </c>
      <c r="BF98" s="22" t="str">
        <f t="shared" si="77"/>
        <v/>
      </c>
      <c r="BG98" s="15" t="str">
        <f t="shared" si="97"/>
        <v/>
      </c>
      <c r="BH98" s="15" t="str">
        <f t="shared" si="78"/>
        <v/>
      </c>
      <c r="BI98" s="15" t="str">
        <f t="shared" si="79"/>
        <v/>
      </c>
      <c r="BJ98" s="22" t="str">
        <f t="shared" si="80"/>
        <v/>
      </c>
      <c r="BK98" s="15" t="e">
        <f>+IF(Datos!#REF!=Listas!$AB$2,Listas!$AC$2,Listas!$AC$3)</f>
        <v>#REF!</v>
      </c>
      <c r="BL98" s="15" t="str">
        <f t="shared" si="98"/>
        <v/>
      </c>
      <c r="BM98" s="15" t="str">
        <f t="shared" si="81"/>
        <v/>
      </c>
      <c r="BN98" s="15" t="str">
        <f t="shared" si="99"/>
        <v/>
      </c>
    </row>
    <row r="99" spans="2:66" x14ac:dyDescent="0.25">
      <c r="B99" s="16" t="str">
        <f xml:space="preserve"> IF(C98&lt;&gt;"", IF( (C98+1)&gt;EDADMAX, "",Calculos!B98+1 ),"")</f>
        <v/>
      </c>
      <c r="C99" s="16" t="str">
        <f t="shared" si="82"/>
        <v/>
      </c>
      <c r="D99" s="16" t="str">
        <f t="shared" si="83"/>
        <v/>
      </c>
      <c r="E99" s="18" t="str">
        <f t="shared" si="65"/>
        <v/>
      </c>
      <c r="F99" s="16" t="str">
        <f>IF($B99="","",IF($C$6=1,VLOOKUP(IF(D99&gt;MAX(Tablas!$A$4:$A$62),MAX(Tablas!$A$4:$A$62),D99),datosMasculino,$C$12+$C$6+VLOOKUP(E99,columnaTermino,2,FALSE),FALSE),VLOOKUP(IF(D99&gt;MAX(Tablas!$B$4:$B$62),MAX(Tablas!$B$4:$B$62),D99),datosFemenino,$C$12+$C$6+VLOOKUP(E99,columnaTermino,2,FALSE),FALSE)))</f>
        <v/>
      </c>
      <c r="G99" s="19" t="str">
        <f>IF($B99="","",IF(OR(E99=20,E99=30),IF($C$6=1,VLOOKUP(IF(D99&gt;MAX(Tablas!$A$4:$A$62),MAX(Tablas!$A$4:$A$62),D99),datosMasculino,$C$12+$C$6+$C$10+VLOOKUP(E99,columnaTermino,2,FALSE),FALSE),VLOOKUP(IF(D99&gt;MAX(Tablas!$B$4:$B$62),MAX(Tablas!$B$4:$B$62),D99),datosFemenino,$C$12+$C$6+$C$10+VLOOKUP(E99,columnaTermino,2,FALSE),FALSE)),F99))</f>
        <v/>
      </c>
      <c r="H99" s="16" t="str">
        <f t="shared" si="84"/>
        <v/>
      </c>
      <c r="I99" s="20" t="str">
        <f t="shared" si="85"/>
        <v/>
      </c>
      <c r="J99" s="26" t="str">
        <f t="shared" si="86"/>
        <v/>
      </c>
      <c r="K99" s="26" t="str">
        <f t="shared" si="87"/>
        <v/>
      </c>
      <c r="L99" s="26" t="str">
        <f t="shared" si="88"/>
        <v/>
      </c>
      <c r="M99" s="26" t="str">
        <f t="shared" si="66"/>
        <v/>
      </c>
      <c r="N99" s="26" t="str">
        <f t="shared" si="67"/>
        <v/>
      </c>
      <c r="O99" s="26" t="str">
        <f t="shared" si="68"/>
        <v/>
      </c>
      <c r="P99" s="26" t="e">
        <f>+IF(Datos!#REF!=Listas!$AB$2,Listas!$AC$2,Listas!$AC$3)</f>
        <v>#REF!</v>
      </c>
      <c r="Q99" s="26" t="str">
        <f t="shared" si="89"/>
        <v/>
      </c>
      <c r="R99" s="26" t="str">
        <f t="shared" si="69"/>
        <v/>
      </c>
      <c r="S99" s="26" t="str">
        <f t="shared" si="90"/>
        <v/>
      </c>
      <c r="T99" s="26" t="str">
        <f t="shared" si="70"/>
        <v/>
      </c>
      <c r="U99" s="26" t="str">
        <f t="shared" si="71"/>
        <v/>
      </c>
      <c r="V99" s="26" t="str">
        <f t="shared" si="91"/>
        <v/>
      </c>
      <c r="W99" s="26" t="str">
        <f t="shared" si="72"/>
        <v/>
      </c>
      <c r="X99" s="26" t="str">
        <f t="shared" si="73"/>
        <v/>
      </c>
      <c r="Y99" s="26" t="str">
        <f t="shared" si="74"/>
        <v/>
      </c>
      <c r="Z99" s="26" t="e">
        <f>+IF(Datos!#REF!=Listas!$AB$2,Listas!$AC$2,Listas!$AC$3)</f>
        <v>#REF!</v>
      </c>
      <c r="AA99" s="26" t="str">
        <f t="shared" si="92"/>
        <v/>
      </c>
      <c r="AB99" s="26" t="str">
        <f t="shared" si="75"/>
        <v/>
      </c>
      <c r="AC99" s="26" t="str">
        <f t="shared" si="93"/>
        <v/>
      </c>
      <c r="AD99" s="26" t="str">
        <f t="shared" si="62"/>
        <v/>
      </c>
      <c r="AE99" s="26" t="str">
        <f t="shared" si="62"/>
        <v/>
      </c>
      <c r="AF99" s="26" t="str">
        <f t="shared" si="62"/>
        <v/>
      </c>
      <c r="AG99" s="26" t="str">
        <f t="shared" si="59"/>
        <v/>
      </c>
      <c r="AH99" s="26" t="str">
        <f t="shared" si="59"/>
        <v/>
      </c>
      <c r="AI99" s="26" t="str">
        <f t="shared" si="59"/>
        <v/>
      </c>
      <c r="AJ99" s="26" t="str">
        <f t="shared" si="94"/>
        <v/>
      </c>
      <c r="AK99" s="26" t="str">
        <f t="shared" si="94"/>
        <v/>
      </c>
      <c r="AL99" s="26" t="str">
        <f t="shared" si="94"/>
        <v/>
      </c>
      <c r="AM99" s="26" t="str">
        <f t="shared" si="63"/>
        <v/>
      </c>
      <c r="AN99" s="26" t="str">
        <f t="shared" si="63"/>
        <v/>
      </c>
      <c r="AO99" s="26" t="str">
        <f t="shared" si="63"/>
        <v/>
      </c>
      <c r="AP99" s="26" t="str">
        <f t="shared" si="60"/>
        <v/>
      </c>
      <c r="AQ99" s="26" t="str">
        <f t="shared" si="60"/>
        <v/>
      </c>
      <c r="AR99" s="26" t="str">
        <f t="shared" si="60"/>
        <v/>
      </c>
      <c r="AS99" s="26" t="str">
        <f t="shared" si="95"/>
        <v/>
      </c>
      <c r="AT99" s="26" t="str">
        <f t="shared" si="95"/>
        <v/>
      </c>
      <c r="AU99" s="26" t="str">
        <f t="shared" si="95"/>
        <v/>
      </c>
      <c r="AV99" s="26" t="str">
        <f t="shared" si="64"/>
        <v/>
      </c>
      <c r="AW99" s="26" t="str">
        <f t="shared" si="64"/>
        <v/>
      </c>
      <c r="AX99" s="26" t="str">
        <f t="shared" si="64"/>
        <v/>
      </c>
      <c r="AY99" s="26" t="str">
        <f t="shared" si="61"/>
        <v/>
      </c>
      <c r="AZ99" s="26" t="str">
        <f t="shared" si="61"/>
        <v/>
      </c>
      <c r="BA99" s="15" t="str">
        <f t="shared" si="61"/>
        <v/>
      </c>
      <c r="BB99" s="15" t="str">
        <f t="shared" si="96"/>
        <v/>
      </c>
      <c r="BC99" s="15" t="str">
        <f t="shared" si="96"/>
        <v/>
      </c>
      <c r="BD99" s="15" t="str">
        <f t="shared" si="96"/>
        <v/>
      </c>
      <c r="BE99" s="21" t="str">
        <f t="shared" si="76"/>
        <v/>
      </c>
      <c r="BF99" s="22" t="str">
        <f t="shared" si="77"/>
        <v/>
      </c>
      <c r="BG99" s="15" t="str">
        <f t="shared" si="97"/>
        <v/>
      </c>
      <c r="BH99" s="15" t="str">
        <f t="shared" si="78"/>
        <v/>
      </c>
      <c r="BI99" s="15" t="str">
        <f t="shared" si="79"/>
        <v/>
      </c>
      <c r="BJ99" s="22" t="str">
        <f t="shared" si="80"/>
        <v/>
      </c>
      <c r="BK99" s="15" t="e">
        <f>+IF(Datos!#REF!=Listas!$AB$2,Listas!$AC$2,Listas!$AC$3)</f>
        <v>#REF!</v>
      </c>
      <c r="BL99" s="15" t="str">
        <f t="shared" si="98"/>
        <v/>
      </c>
      <c r="BM99" s="15" t="str">
        <f t="shared" si="81"/>
        <v/>
      </c>
      <c r="BN99" s="15" t="str">
        <f t="shared" si="99"/>
        <v/>
      </c>
    </row>
    <row r="100" spans="2:66" x14ac:dyDescent="0.25">
      <c r="B100" s="16" t="str">
        <f xml:space="preserve"> IF(C99&lt;&gt;"", IF( (C99+1)&gt;EDADMAX, "",Calculos!B99+1 ),"")</f>
        <v/>
      </c>
      <c r="C100" s="16" t="str">
        <f t="shared" si="82"/>
        <v/>
      </c>
      <c r="D100" s="16" t="str">
        <f t="shared" si="83"/>
        <v/>
      </c>
      <c r="E100" s="18" t="str">
        <f t="shared" si="65"/>
        <v/>
      </c>
      <c r="F100" s="16" t="str">
        <f>IF($B100="","",IF($C$6=1,VLOOKUP(IF(D100&gt;MAX(Tablas!$A$4:$A$62),MAX(Tablas!$A$4:$A$62),D100),datosMasculino,$C$12+$C$6+VLOOKUP(E100,columnaTermino,2,FALSE),FALSE),VLOOKUP(IF(D100&gt;MAX(Tablas!$B$4:$B$62),MAX(Tablas!$B$4:$B$62),D100),datosFemenino,$C$12+$C$6+VLOOKUP(E100,columnaTermino,2,FALSE),FALSE)))</f>
        <v/>
      </c>
      <c r="G100" s="19" t="str">
        <f>IF($B100="","",IF(OR(E100=20,E100=30),IF($C$6=1,VLOOKUP(IF(D100&gt;MAX(Tablas!$A$4:$A$62),MAX(Tablas!$A$4:$A$62),D100),datosMasculino,$C$12+$C$6+$C$10+VLOOKUP(E100,columnaTermino,2,FALSE),FALSE),VLOOKUP(IF(D100&gt;MAX(Tablas!$B$4:$B$62),MAX(Tablas!$B$4:$B$62),D100),datosFemenino,$C$12+$C$6+$C$10+VLOOKUP(E100,columnaTermino,2,FALSE),FALSE)),F100))</f>
        <v/>
      </c>
      <c r="H100" s="16" t="str">
        <f t="shared" si="84"/>
        <v/>
      </c>
      <c r="I100" s="20" t="str">
        <f t="shared" si="85"/>
        <v/>
      </c>
      <c r="J100" s="26" t="str">
        <f t="shared" si="86"/>
        <v/>
      </c>
      <c r="K100" s="26" t="str">
        <f t="shared" si="87"/>
        <v/>
      </c>
      <c r="L100" s="26" t="str">
        <f t="shared" si="88"/>
        <v/>
      </c>
      <c r="M100" s="26" t="str">
        <f t="shared" si="66"/>
        <v/>
      </c>
      <c r="N100" s="26" t="str">
        <f t="shared" si="67"/>
        <v/>
      </c>
      <c r="O100" s="26" t="str">
        <f t="shared" si="68"/>
        <v/>
      </c>
      <c r="P100" s="26" t="e">
        <f>+IF(Datos!#REF!=Listas!$AB$2,Listas!$AC$2,Listas!$AC$3)</f>
        <v>#REF!</v>
      </c>
      <c r="Q100" s="26" t="str">
        <f t="shared" si="89"/>
        <v/>
      </c>
      <c r="R100" s="26" t="str">
        <f t="shared" si="69"/>
        <v/>
      </c>
      <c r="S100" s="26" t="str">
        <f t="shared" si="90"/>
        <v/>
      </c>
      <c r="T100" s="26" t="str">
        <f t="shared" si="70"/>
        <v/>
      </c>
      <c r="U100" s="26" t="str">
        <f t="shared" si="71"/>
        <v/>
      </c>
      <c r="V100" s="26" t="str">
        <f t="shared" si="91"/>
        <v/>
      </c>
      <c r="W100" s="26" t="str">
        <f t="shared" si="72"/>
        <v/>
      </c>
      <c r="X100" s="26" t="str">
        <f t="shared" si="73"/>
        <v/>
      </c>
      <c r="Y100" s="26" t="str">
        <f t="shared" si="74"/>
        <v/>
      </c>
      <c r="Z100" s="26" t="e">
        <f>+IF(Datos!#REF!=Listas!$AB$2,Listas!$AC$2,Listas!$AC$3)</f>
        <v>#REF!</v>
      </c>
      <c r="AA100" s="26" t="str">
        <f t="shared" si="92"/>
        <v/>
      </c>
      <c r="AB100" s="26" t="str">
        <f t="shared" si="75"/>
        <v/>
      </c>
      <c r="AC100" s="26" t="str">
        <f t="shared" si="93"/>
        <v/>
      </c>
      <c r="AD100" s="26" t="str">
        <f t="shared" si="62"/>
        <v/>
      </c>
      <c r="AE100" s="26" t="str">
        <f t="shared" si="62"/>
        <v/>
      </c>
      <c r="AF100" s="26" t="str">
        <f t="shared" si="62"/>
        <v/>
      </c>
      <c r="AG100" s="26" t="str">
        <f t="shared" si="59"/>
        <v/>
      </c>
      <c r="AH100" s="26" t="str">
        <f t="shared" si="59"/>
        <v/>
      </c>
      <c r="AI100" s="26" t="str">
        <f t="shared" si="59"/>
        <v/>
      </c>
      <c r="AJ100" s="26" t="str">
        <f t="shared" si="94"/>
        <v/>
      </c>
      <c r="AK100" s="26" t="str">
        <f t="shared" si="94"/>
        <v/>
      </c>
      <c r="AL100" s="26" t="str">
        <f t="shared" si="94"/>
        <v/>
      </c>
      <c r="AM100" s="26" t="str">
        <f t="shared" si="63"/>
        <v/>
      </c>
      <c r="AN100" s="26" t="str">
        <f t="shared" si="63"/>
        <v/>
      </c>
      <c r="AO100" s="26" t="str">
        <f t="shared" si="63"/>
        <v/>
      </c>
      <c r="AP100" s="26" t="str">
        <f t="shared" si="60"/>
        <v/>
      </c>
      <c r="AQ100" s="26" t="str">
        <f t="shared" si="60"/>
        <v/>
      </c>
      <c r="AR100" s="26" t="str">
        <f t="shared" si="60"/>
        <v/>
      </c>
      <c r="AS100" s="26" t="str">
        <f t="shared" si="95"/>
        <v/>
      </c>
      <c r="AT100" s="26" t="str">
        <f t="shared" si="95"/>
        <v/>
      </c>
      <c r="AU100" s="26" t="str">
        <f t="shared" si="95"/>
        <v/>
      </c>
      <c r="AV100" s="26" t="str">
        <f t="shared" si="64"/>
        <v/>
      </c>
      <c r="AW100" s="26" t="str">
        <f t="shared" si="64"/>
        <v/>
      </c>
      <c r="AX100" s="26" t="str">
        <f t="shared" si="64"/>
        <v/>
      </c>
      <c r="AY100" s="26" t="str">
        <f t="shared" si="61"/>
        <v/>
      </c>
      <c r="AZ100" s="26" t="str">
        <f t="shared" si="61"/>
        <v/>
      </c>
      <c r="BA100" s="15" t="str">
        <f t="shared" si="61"/>
        <v/>
      </c>
      <c r="BB100" s="15" t="str">
        <f t="shared" si="96"/>
        <v/>
      </c>
      <c r="BC100" s="15" t="str">
        <f t="shared" si="96"/>
        <v/>
      </c>
      <c r="BD100" s="15" t="str">
        <f t="shared" si="96"/>
        <v/>
      </c>
      <c r="BE100" s="21" t="str">
        <f t="shared" si="76"/>
        <v/>
      </c>
      <c r="BF100" s="22" t="str">
        <f t="shared" si="77"/>
        <v/>
      </c>
      <c r="BG100" s="15" t="str">
        <f t="shared" si="97"/>
        <v/>
      </c>
      <c r="BH100" s="15" t="str">
        <f t="shared" si="78"/>
        <v/>
      </c>
      <c r="BI100" s="15" t="str">
        <f t="shared" si="79"/>
        <v/>
      </c>
      <c r="BJ100" s="22" t="str">
        <f t="shared" si="80"/>
        <v/>
      </c>
      <c r="BK100" s="15" t="e">
        <f>+IF(Datos!#REF!=Listas!$AB$2,Listas!$AC$2,Listas!$AC$3)</f>
        <v>#REF!</v>
      </c>
      <c r="BL100" s="15" t="str">
        <f t="shared" si="98"/>
        <v/>
      </c>
      <c r="BM100" s="15" t="str">
        <f t="shared" si="81"/>
        <v/>
      </c>
      <c r="BN100" s="15" t="str">
        <f t="shared" si="99"/>
        <v/>
      </c>
    </row>
    <row r="101" spans="2:66" x14ac:dyDescent="0.25">
      <c r="B101" s="16" t="str">
        <f xml:space="preserve"> IF(C100&lt;&gt;"", IF( (C100+1)&gt;EDADMAX, "",Calculos!B100+1 ),"")</f>
        <v/>
      </c>
      <c r="C101" s="16" t="str">
        <f t="shared" si="82"/>
        <v/>
      </c>
      <c r="D101" s="16" t="str">
        <f t="shared" si="83"/>
        <v/>
      </c>
      <c r="E101" s="18" t="str">
        <f t="shared" si="65"/>
        <v/>
      </c>
      <c r="F101" s="16" t="str">
        <f>IF($B101="","",IF($C$6=1,VLOOKUP(IF(D101&gt;MAX(Tablas!$A$4:$A$62),MAX(Tablas!$A$4:$A$62),D101),datosMasculino,$C$12+$C$6+VLOOKUP(E101,columnaTermino,2,FALSE),FALSE),VLOOKUP(IF(D101&gt;MAX(Tablas!$B$4:$B$62),MAX(Tablas!$B$4:$B$62),D101),datosFemenino,$C$12+$C$6+VLOOKUP(E101,columnaTermino,2,FALSE),FALSE)))</f>
        <v/>
      </c>
      <c r="G101" s="19" t="str">
        <f>IF($B101="","",IF(OR(E101=20,E101=30),IF($C$6=1,VLOOKUP(IF(D101&gt;MAX(Tablas!$A$4:$A$62),MAX(Tablas!$A$4:$A$62),D101),datosMasculino,$C$12+$C$6+$C$10+VLOOKUP(E101,columnaTermino,2,FALSE),FALSE),VLOOKUP(IF(D101&gt;MAX(Tablas!$B$4:$B$62),MAX(Tablas!$B$4:$B$62),D101),datosFemenino,$C$12+$C$6+$C$10+VLOOKUP(E101,columnaTermino,2,FALSE),FALSE)),F101))</f>
        <v/>
      </c>
      <c r="H101" s="16" t="str">
        <f t="shared" si="84"/>
        <v/>
      </c>
      <c r="I101" s="20" t="str">
        <f t="shared" si="85"/>
        <v/>
      </c>
      <c r="J101" s="26" t="str">
        <f t="shared" si="86"/>
        <v/>
      </c>
      <c r="K101" s="26" t="str">
        <f t="shared" si="87"/>
        <v/>
      </c>
      <c r="L101" s="26" t="str">
        <f t="shared" si="88"/>
        <v/>
      </c>
      <c r="M101" s="26" t="str">
        <f t="shared" si="66"/>
        <v/>
      </c>
      <c r="N101" s="26" t="str">
        <f t="shared" si="67"/>
        <v/>
      </c>
      <c r="O101" s="26" t="str">
        <f t="shared" si="68"/>
        <v/>
      </c>
      <c r="P101" s="26" t="e">
        <f>+IF(Datos!#REF!=Listas!$AB$2,Listas!$AC$2,Listas!$AC$3)</f>
        <v>#REF!</v>
      </c>
      <c r="Q101" s="26" t="str">
        <f t="shared" si="89"/>
        <v/>
      </c>
      <c r="R101" s="26" t="str">
        <f t="shared" si="69"/>
        <v/>
      </c>
      <c r="S101" s="26" t="str">
        <f t="shared" si="90"/>
        <v/>
      </c>
      <c r="T101" s="26" t="str">
        <f t="shared" si="70"/>
        <v/>
      </c>
      <c r="U101" s="26" t="str">
        <f t="shared" si="71"/>
        <v/>
      </c>
      <c r="V101" s="26" t="str">
        <f t="shared" si="91"/>
        <v/>
      </c>
      <c r="W101" s="26" t="str">
        <f t="shared" si="72"/>
        <v/>
      </c>
      <c r="X101" s="26" t="str">
        <f t="shared" si="73"/>
        <v/>
      </c>
      <c r="Y101" s="26" t="str">
        <f t="shared" si="74"/>
        <v/>
      </c>
      <c r="Z101" s="26" t="e">
        <f>+IF(Datos!#REF!=Listas!$AB$2,Listas!$AC$2,Listas!$AC$3)</f>
        <v>#REF!</v>
      </c>
      <c r="AA101" s="26" t="str">
        <f t="shared" si="92"/>
        <v/>
      </c>
      <c r="AB101" s="26" t="str">
        <f t="shared" si="75"/>
        <v/>
      </c>
      <c r="AC101" s="26" t="str">
        <f t="shared" si="93"/>
        <v/>
      </c>
      <c r="AD101" s="26" t="str">
        <f t="shared" si="62"/>
        <v/>
      </c>
      <c r="AE101" s="26" t="str">
        <f t="shared" si="62"/>
        <v/>
      </c>
      <c r="AF101" s="26" t="str">
        <f t="shared" si="62"/>
        <v/>
      </c>
      <c r="AG101" s="26" t="str">
        <f t="shared" si="59"/>
        <v/>
      </c>
      <c r="AH101" s="26" t="str">
        <f t="shared" si="59"/>
        <v/>
      </c>
      <c r="AI101" s="26" t="str">
        <f t="shared" si="59"/>
        <v/>
      </c>
      <c r="AJ101" s="26" t="str">
        <f t="shared" si="94"/>
        <v/>
      </c>
      <c r="AK101" s="26" t="str">
        <f t="shared" si="94"/>
        <v/>
      </c>
      <c r="AL101" s="26" t="str">
        <f t="shared" si="94"/>
        <v/>
      </c>
      <c r="AM101" s="26" t="str">
        <f t="shared" si="63"/>
        <v/>
      </c>
      <c r="AN101" s="26" t="str">
        <f t="shared" si="63"/>
        <v/>
      </c>
      <c r="AO101" s="26" t="str">
        <f t="shared" si="63"/>
        <v/>
      </c>
      <c r="AP101" s="26" t="str">
        <f t="shared" si="60"/>
        <v/>
      </c>
      <c r="AQ101" s="26" t="str">
        <f t="shared" si="60"/>
        <v/>
      </c>
      <c r="AR101" s="26" t="str">
        <f t="shared" si="60"/>
        <v/>
      </c>
      <c r="AS101" s="26" t="str">
        <f t="shared" si="95"/>
        <v/>
      </c>
      <c r="AT101" s="26" t="str">
        <f t="shared" si="95"/>
        <v/>
      </c>
      <c r="AU101" s="26" t="str">
        <f t="shared" si="95"/>
        <v/>
      </c>
      <c r="AV101" s="26" t="str">
        <f t="shared" si="64"/>
        <v/>
      </c>
      <c r="AW101" s="26" t="str">
        <f t="shared" si="64"/>
        <v/>
      </c>
      <c r="AX101" s="26" t="str">
        <f t="shared" si="64"/>
        <v/>
      </c>
      <c r="AY101" s="26" t="str">
        <f t="shared" si="61"/>
        <v/>
      </c>
      <c r="AZ101" s="26" t="str">
        <f t="shared" si="61"/>
        <v/>
      </c>
      <c r="BA101" s="15" t="str">
        <f t="shared" si="61"/>
        <v/>
      </c>
      <c r="BB101" s="15" t="str">
        <f t="shared" si="96"/>
        <v/>
      </c>
      <c r="BC101" s="15" t="str">
        <f t="shared" si="96"/>
        <v/>
      </c>
      <c r="BD101" s="15" t="str">
        <f t="shared" si="96"/>
        <v/>
      </c>
      <c r="BE101" s="21" t="str">
        <f t="shared" si="76"/>
        <v/>
      </c>
      <c r="BF101" s="22" t="str">
        <f t="shared" si="77"/>
        <v/>
      </c>
      <c r="BG101" s="15" t="str">
        <f t="shared" si="97"/>
        <v/>
      </c>
      <c r="BH101" s="15" t="str">
        <f t="shared" si="78"/>
        <v/>
      </c>
      <c r="BI101" s="15" t="str">
        <f t="shared" si="79"/>
        <v/>
      </c>
      <c r="BJ101" s="22" t="str">
        <f t="shared" si="80"/>
        <v/>
      </c>
      <c r="BK101" s="15" t="e">
        <f>+IF(Datos!#REF!=Listas!$AB$2,Listas!$AC$2,Listas!$AC$3)</f>
        <v>#REF!</v>
      </c>
      <c r="BL101" s="15" t="str">
        <f t="shared" si="98"/>
        <v/>
      </c>
      <c r="BM101" s="15" t="str">
        <f t="shared" si="81"/>
        <v/>
      </c>
      <c r="BN101" s="15" t="str">
        <f t="shared" si="99"/>
        <v/>
      </c>
    </row>
    <row r="102" spans="2:66" x14ac:dyDescent="0.25">
      <c r="B102" s="16" t="str">
        <f xml:space="preserve"> IF(C101&lt;&gt;"", IF( (C101+1)&gt;EDADMAX, "",Calculos!B101+1 ),"")</f>
        <v/>
      </c>
      <c r="C102" s="16" t="str">
        <f t="shared" si="82"/>
        <v/>
      </c>
      <c r="D102" s="16" t="str">
        <f t="shared" si="83"/>
        <v/>
      </c>
      <c r="E102" s="18" t="str">
        <f t="shared" si="65"/>
        <v/>
      </c>
      <c r="F102" s="16" t="str">
        <f>IF($B102="","",IF($C$6=1,VLOOKUP(IF(D102&gt;MAX(Tablas!$A$4:$A$62),MAX(Tablas!$A$4:$A$62),D102),datosMasculino,$C$12+$C$6+VLOOKUP(E102,columnaTermino,2,FALSE),FALSE),VLOOKUP(IF(D102&gt;MAX(Tablas!$B$4:$B$62),MAX(Tablas!$B$4:$B$62),D102),datosFemenino,$C$12+$C$6+VLOOKUP(E102,columnaTermino,2,FALSE),FALSE)))</f>
        <v/>
      </c>
      <c r="G102" s="19" t="str">
        <f>IF($B102="","",IF(OR(E102=20,E102=30),IF($C$6=1,VLOOKUP(IF(D102&gt;MAX(Tablas!$A$4:$A$62),MAX(Tablas!$A$4:$A$62),D102),datosMasculino,$C$12+$C$6+$C$10+VLOOKUP(E102,columnaTermino,2,FALSE),FALSE),VLOOKUP(IF(D102&gt;MAX(Tablas!$B$4:$B$62),MAX(Tablas!$B$4:$B$62),D102),datosFemenino,$C$12+$C$6+$C$10+VLOOKUP(E102,columnaTermino,2,FALSE),FALSE)),F102))</f>
        <v/>
      </c>
      <c r="H102" s="16" t="str">
        <f t="shared" si="84"/>
        <v/>
      </c>
      <c r="I102" s="20" t="str">
        <f t="shared" si="85"/>
        <v/>
      </c>
      <c r="J102" s="26" t="str">
        <f t="shared" si="86"/>
        <v/>
      </c>
      <c r="K102" s="26" t="str">
        <f t="shared" si="87"/>
        <v/>
      </c>
      <c r="L102" s="26" t="str">
        <f t="shared" si="88"/>
        <v/>
      </c>
      <c r="M102" s="26" t="str">
        <f t="shared" si="66"/>
        <v/>
      </c>
      <c r="N102" s="26" t="str">
        <f t="shared" si="67"/>
        <v/>
      </c>
      <c r="O102" s="26" t="str">
        <f t="shared" si="68"/>
        <v/>
      </c>
      <c r="P102" s="26" t="e">
        <f>+IF(Datos!#REF!=Listas!$AB$2,Listas!$AC$2,Listas!$AC$3)</f>
        <v>#REF!</v>
      </c>
      <c r="Q102" s="26" t="str">
        <f t="shared" si="89"/>
        <v/>
      </c>
      <c r="R102" s="26" t="str">
        <f t="shared" si="69"/>
        <v/>
      </c>
      <c r="S102" s="26" t="str">
        <f t="shared" si="90"/>
        <v/>
      </c>
      <c r="T102" s="26" t="str">
        <f t="shared" si="70"/>
        <v/>
      </c>
      <c r="U102" s="26" t="str">
        <f t="shared" si="71"/>
        <v/>
      </c>
      <c r="V102" s="26" t="str">
        <f t="shared" si="91"/>
        <v/>
      </c>
      <c r="W102" s="26" t="str">
        <f t="shared" si="72"/>
        <v/>
      </c>
      <c r="X102" s="26" t="str">
        <f t="shared" si="73"/>
        <v/>
      </c>
      <c r="Y102" s="26" t="str">
        <f t="shared" si="74"/>
        <v/>
      </c>
      <c r="Z102" s="26" t="e">
        <f>+IF(Datos!#REF!=Listas!$AB$2,Listas!$AC$2,Listas!$AC$3)</f>
        <v>#REF!</v>
      </c>
      <c r="AA102" s="26" t="str">
        <f t="shared" si="92"/>
        <v/>
      </c>
      <c r="AB102" s="26" t="str">
        <f t="shared" si="75"/>
        <v/>
      </c>
      <c r="AC102" s="26" t="str">
        <f t="shared" si="93"/>
        <v/>
      </c>
      <c r="AD102" s="26" t="str">
        <f t="shared" si="62"/>
        <v/>
      </c>
      <c r="AE102" s="26" t="str">
        <f t="shared" si="62"/>
        <v/>
      </c>
      <c r="AF102" s="26" t="str">
        <f t="shared" si="62"/>
        <v/>
      </c>
      <c r="AG102" s="26" t="str">
        <f t="shared" si="59"/>
        <v/>
      </c>
      <c r="AH102" s="26" t="str">
        <f t="shared" si="59"/>
        <v/>
      </c>
      <c r="AI102" s="26" t="str">
        <f t="shared" si="59"/>
        <v/>
      </c>
      <c r="AJ102" s="26" t="str">
        <f t="shared" si="94"/>
        <v/>
      </c>
      <c r="AK102" s="26" t="str">
        <f t="shared" si="94"/>
        <v/>
      </c>
      <c r="AL102" s="26" t="str">
        <f t="shared" si="94"/>
        <v/>
      </c>
      <c r="AM102" s="26" t="str">
        <f t="shared" si="63"/>
        <v/>
      </c>
      <c r="AN102" s="26" t="str">
        <f t="shared" si="63"/>
        <v/>
      </c>
      <c r="AO102" s="26" t="str">
        <f t="shared" si="63"/>
        <v/>
      </c>
      <c r="AP102" s="26" t="str">
        <f t="shared" si="60"/>
        <v/>
      </c>
      <c r="AQ102" s="26" t="str">
        <f t="shared" si="60"/>
        <v/>
      </c>
      <c r="AR102" s="26" t="str">
        <f t="shared" si="60"/>
        <v/>
      </c>
      <c r="AS102" s="26" t="str">
        <f t="shared" si="95"/>
        <v/>
      </c>
      <c r="AT102" s="26" t="str">
        <f t="shared" si="95"/>
        <v/>
      </c>
      <c r="AU102" s="26" t="str">
        <f t="shared" si="95"/>
        <v/>
      </c>
      <c r="AV102" s="26" t="str">
        <f t="shared" si="64"/>
        <v/>
      </c>
      <c r="AW102" s="26" t="str">
        <f t="shared" si="64"/>
        <v/>
      </c>
      <c r="AX102" s="26" t="str">
        <f t="shared" si="64"/>
        <v/>
      </c>
      <c r="AY102" s="26" t="str">
        <f t="shared" si="61"/>
        <v/>
      </c>
      <c r="AZ102" s="26" t="str">
        <f t="shared" si="61"/>
        <v/>
      </c>
      <c r="BA102" s="15" t="str">
        <f t="shared" si="61"/>
        <v/>
      </c>
      <c r="BB102" s="15" t="str">
        <f t="shared" si="96"/>
        <v/>
      </c>
      <c r="BC102" s="15" t="str">
        <f t="shared" si="96"/>
        <v/>
      </c>
      <c r="BD102" s="15" t="str">
        <f t="shared" si="96"/>
        <v/>
      </c>
      <c r="BE102" s="21" t="str">
        <f t="shared" si="76"/>
        <v/>
      </c>
      <c r="BF102" s="22" t="str">
        <f t="shared" si="77"/>
        <v/>
      </c>
      <c r="BG102" s="15" t="str">
        <f t="shared" si="97"/>
        <v/>
      </c>
      <c r="BH102" s="15" t="str">
        <f t="shared" si="78"/>
        <v/>
      </c>
      <c r="BI102" s="15" t="str">
        <f t="shared" si="79"/>
        <v/>
      </c>
      <c r="BJ102" s="22" t="str">
        <f t="shared" si="80"/>
        <v/>
      </c>
      <c r="BK102" s="15" t="e">
        <f>+IF(Datos!#REF!=Listas!$AB$2,Listas!$AC$2,Listas!$AC$3)</f>
        <v>#REF!</v>
      </c>
      <c r="BL102" s="15" t="str">
        <f t="shared" si="98"/>
        <v/>
      </c>
      <c r="BM102" s="15" t="str">
        <f t="shared" si="81"/>
        <v/>
      </c>
      <c r="BN102" s="15" t="str">
        <f t="shared" si="99"/>
        <v/>
      </c>
    </row>
    <row r="103" spans="2:66" x14ac:dyDescent="0.25">
      <c r="B103" s="16" t="str">
        <f xml:space="preserve"> IF(C102&lt;&gt;"", IF( (C102+1)&gt;EDADMAX, "",Calculos!B102+1 ),"")</f>
        <v/>
      </c>
      <c r="C103" s="16" t="str">
        <f t="shared" si="82"/>
        <v/>
      </c>
      <c r="D103" s="16" t="str">
        <f t="shared" si="83"/>
        <v/>
      </c>
      <c r="E103" s="18" t="str">
        <f t="shared" si="65"/>
        <v/>
      </c>
      <c r="F103" s="16" t="str">
        <f>IF($B103="","",IF($C$6=1,VLOOKUP(IF(D103&gt;MAX(Tablas!$A$4:$A$62),MAX(Tablas!$A$4:$A$62),D103),datosMasculino,$C$12+$C$6+VLOOKUP(E103,columnaTermino,2,FALSE),FALSE),VLOOKUP(IF(D103&gt;MAX(Tablas!$B$4:$B$62),MAX(Tablas!$B$4:$B$62),D103),datosFemenino,$C$12+$C$6+VLOOKUP(E103,columnaTermino,2,FALSE),FALSE)))</f>
        <v/>
      </c>
      <c r="G103" s="19" t="str">
        <f>IF($B103="","",IF(OR(E103=20,E103=30),IF($C$6=1,VLOOKUP(IF(D103&gt;MAX(Tablas!$A$4:$A$62),MAX(Tablas!$A$4:$A$62),D103),datosMasculino,$C$12+$C$6+$C$10+VLOOKUP(E103,columnaTermino,2,FALSE),FALSE),VLOOKUP(IF(D103&gt;MAX(Tablas!$B$4:$B$62),MAX(Tablas!$B$4:$B$62),D103),datosFemenino,$C$12+$C$6+$C$10+VLOOKUP(E103,columnaTermino,2,FALSE),FALSE)),F103))</f>
        <v/>
      </c>
      <c r="H103" s="16" t="str">
        <f t="shared" si="84"/>
        <v/>
      </c>
      <c r="I103" s="20" t="str">
        <f t="shared" si="85"/>
        <v/>
      </c>
      <c r="J103" s="26" t="str">
        <f t="shared" si="86"/>
        <v/>
      </c>
      <c r="K103" s="26" t="str">
        <f t="shared" si="87"/>
        <v/>
      </c>
      <c r="L103" s="26" t="str">
        <f t="shared" si="88"/>
        <v/>
      </c>
      <c r="M103" s="26" t="str">
        <f t="shared" si="66"/>
        <v/>
      </c>
      <c r="N103" s="26" t="str">
        <f t="shared" si="67"/>
        <v/>
      </c>
      <c r="O103" s="26" t="str">
        <f t="shared" si="68"/>
        <v/>
      </c>
      <c r="P103" s="26" t="e">
        <f>+IF(Datos!#REF!=Listas!$AB$2,Listas!$AC$2,Listas!$AC$3)</f>
        <v>#REF!</v>
      </c>
      <c r="Q103" s="26" t="str">
        <f t="shared" si="89"/>
        <v/>
      </c>
      <c r="R103" s="26" t="str">
        <f t="shared" si="69"/>
        <v/>
      </c>
      <c r="S103" s="26" t="str">
        <f t="shared" si="90"/>
        <v/>
      </c>
      <c r="T103" s="26" t="str">
        <f t="shared" si="70"/>
        <v/>
      </c>
      <c r="U103" s="26" t="str">
        <f t="shared" si="71"/>
        <v/>
      </c>
      <c r="V103" s="26" t="str">
        <f t="shared" si="91"/>
        <v/>
      </c>
      <c r="W103" s="26" t="str">
        <f t="shared" si="72"/>
        <v/>
      </c>
      <c r="X103" s="26" t="str">
        <f t="shared" si="73"/>
        <v/>
      </c>
      <c r="Y103" s="26" t="str">
        <f t="shared" si="74"/>
        <v/>
      </c>
      <c r="Z103" s="26" t="e">
        <f>+IF(Datos!#REF!=Listas!$AB$2,Listas!$AC$2,Listas!$AC$3)</f>
        <v>#REF!</v>
      </c>
      <c r="AA103" s="26" t="str">
        <f t="shared" si="92"/>
        <v/>
      </c>
      <c r="AB103" s="26" t="str">
        <f t="shared" si="75"/>
        <v/>
      </c>
      <c r="AC103" s="26" t="str">
        <f t="shared" si="93"/>
        <v/>
      </c>
      <c r="AD103" s="26" t="str">
        <f t="shared" si="62"/>
        <v/>
      </c>
      <c r="AE103" s="26" t="str">
        <f t="shared" si="62"/>
        <v/>
      </c>
      <c r="AF103" s="26" t="str">
        <f t="shared" si="62"/>
        <v/>
      </c>
      <c r="AG103" s="26" t="str">
        <f t="shared" si="59"/>
        <v/>
      </c>
      <c r="AH103" s="26" t="str">
        <f t="shared" si="59"/>
        <v/>
      </c>
      <c r="AI103" s="26" t="str">
        <f t="shared" si="59"/>
        <v/>
      </c>
      <c r="AJ103" s="26" t="str">
        <f t="shared" si="94"/>
        <v/>
      </c>
      <c r="AK103" s="26" t="str">
        <f t="shared" si="94"/>
        <v/>
      </c>
      <c r="AL103" s="26" t="str">
        <f t="shared" si="94"/>
        <v/>
      </c>
      <c r="AM103" s="26" t="str">
        <f t="shared" si="63"/>
        <v/>
      </c>
      <c r="AN103" s="26" t="str">
        <f t="shared" si="63"/>
        <v/>
      </c>
      <c r="AO103" s="26" t="str">
        <f t="shared" si="63"/>
        <v/>
      </c>
      <c r="AP103" s="26" t="str">
        <f t="shared" si="60"/>
        <v/>
      </c>
      <c r="AQ103" s="26" t="str">
        <f t="shared" si="60"/>
        <v/>
      </c>
      <c r="AR103" s="26" t="str">
        <f t="shared" si="60"/>
        <v/>
      </c>
      <c r="AS103" s="26" t="str">
        <f t="shared" si="95"/>
        <v/>
      </c>
      <c r="AT103" s="26" t="str">
        <f t="shared" si="95"/>
        <v/>
      </c>
      <c r="AU103" s="26" t="str">
        <f t="shared" si="95"/>
        <v/>
      </c>
      <c r="AV103" s="26" t="str">
        <f t="shared" si="64"/>
        <v/>
      </c>
      <c r="AW103" s="26" t="str">
        <f t="shared" si="64"/>
        <v/>
      </c>
      <c r="AX103" s="26" t="str">
        <f t="shared" si="64"/>
        <v/>
      </c>
      <c r="AY103" s="26" t="str">
        <f t="shared" si="61"/>
        <v/>
      </c>
      <c r="AZ103" s="26" t="str">
        <f t="shared" si="61"/>
        <v/>
      </c>
      <c r="BA103" s="15" t="str">
        <f t="shared" si="61"/>
        <v/>
      </c>
      <c r="BB103" s="15" t="str">
        <f t="shared" si="96"/>
        <v/>
      </c>
      <c r="BC103" s="15" t="str">
        <f t="shared" si="96"/>
        <v/>
      </c>
      <c r="BD103" s="15" t="str">
        <f t="shared" si="96"/>
        <v/>
      </c>
      <c r="BE103" s="21" t="str">
        <f t="shared" si="76"/>
        <v/>
      </c>
      <c r="BF103" s="22" t="str">
        <f t="shared" si="77"/>
        <v/>
      </c>
      <c r="BG103" s="15" t="str">
        <f t="shared" si="97"/>
        <v/>
      </c>
      <c r="BH103" s="15" t="str">
        <f t="shared" si="78"/>
        <v/>
      </c>
      <c r="BI103" s="15" t="str">
        <f t="shared" si="79"/>
        <v/>
      </c>
      <c r="BJ103" s="22" t="str">
        <f t="shared" si="80"/>
        <v/>
      </c>
      <c r="BK103" s="15" t="e">
        <f>+IF(Datos!#REF!=Listas!$AB$2,Listas!$AC$2,Listas!$AC$3)</f>
        <v>#REF!</v>
      </c>
      <c r="BL103" s="15" t="str">
        <f t="shared" si="98"/>
        <v/>
      </c>
      <c r="BM103" s="15" t="str">
        <f t="shared" si="81"/>
        <v/>
      </c>
      <c r="BN103" s="15" t="str">
        <f t="shared" si="99"/>
        <v/>
      </c>
    </row>
    <row r="104" spans="2:66" x14ac:dyDescent="0.25">
      <c r="B104" s="16" t="str">
        <f xml:space="preserve"> IF(C103&lt;&gt;"", IF( (C103+1)&gt;EDADMAX, "",Calculos!B103+1 ),"")</f>
        <v/>
      </c>
      <c r="C104" s="16" t="str">
        <f t="shared" si="82"/>
        <v/>
      </c>
      <c r="D104" s="16" t="str">
        <f t="shared" si="83"/>
        <v/>
      </c>
      <c r="E104" s="18" t="str">
        <f t="shared" si="65"/>
        <v/>
      </c>
      <c r="F104" s="16" t="str">
        <f>IF($B104="","",IF($C$6=1,VLOOKUP(IF(D104&gt;MAX(Tablas!$A$4:$A$62),MAX(Tablas!$A$4:$A$62),D104),datosMasculino,$C$12+$C$6+VLOOKUP(E104,columnaTermino,2,FALSE),FALSE),VLOOKUP(IF(D104&gt;MAX(Tablas!$B$4:$B$62),MAX(Tablas!$B$4:$B$62),D104),datosFemenino,$C$12+$C$6+VLOOKUP(E104,columnaTermino,2,FALSE),FALSE)))</f>
        <v/>
      </c>
      <c r="G104" s="19" t="str">
        <f>IF($B104="","",IF(OR(E104=20,E104=30),IF($C$6=1,VLOOKUP(IF(D104&gt;MAX(Tablas!$A$4:$A$62),MAX(Tablas!$A$4:$A$62),D104),datosMasculino,$C$12+$C$6+$C$10+VLOOKUP(E104,columnaTermino,2,FALSE),FALSE),VLOOKUP(IF(D104&gt;MAX(Tablas!$B$4:$B$62),MAX(Tablas!$B$4:$B$62),D104),datosFemenino,$C$12+$C$6+$C$10+VLOOKUP(E104,columnaTermino,2,FALSE),FALSE)),F104))</f>
        <v/>
      </c>
      <c r="H104" s="16" t="str">
        <f t="shared" si="84"/>
        <v/>
      </c>
      <c r="I104" s="20" t="str">
        <f t="shared" si="85"/>
        <v/>
      </c>
      <c r="J104" s="26" t="str">
        <f t="shared" si="86"/>
        <v/>
      </c>
      <c r="K104" s="26" t="str">
        <f t="shared" si="87"/>
        <v/>
      </c>
      <c r="L104" s="26" t="str">
        <f t="shared" si="88"/>
        <v/>
      </c>
      <c r="M104" s="26" t="str">
        <f t="shared" si="66"/>
        <v/>
      </c>
      <c r="N104" s="26" t="str">
        <f t="shared" si="67"/>
        <v/>
      </c>
      <c r="O104" s="26" t="str">
        <f t="shared" si="68"/>
        <v/>
      </c>
      <c r="P104" s="26" t="e">
        <f>+IF(Datos!#REF!=Listas!$AB$2,Listas!$AC$2,Listas!$AC$3)</f>
        <v>#REF!</v>
      </c>
      <c r="Q104" s="26" t="str">
        <f t="shared" si="89"/>
        <v/>
      </c>
      <c r="R104" s="26" t="str">
        <f t="shared" si="69"/>
        <v/>
      </c>
      <c r="S104" s="26" t="str">
        <f t="shared" si="90"/>
        <v/>
      </c>
      <c r="T104" s="26" t="str">
        <f t="shared" si="70"/>
        <v/>
      </c>
      <c r="U104" s="26" t="str">
        <f t="shared" si="71"/>
        <v/>
      </c>
      <c r="V104" s="26" t="str">
        <f t="shared" si="91"/>
        <v/>
      </c>
      <c r="W104" s="26" t="str">
        <f t="shared" si="72"/>
        <v/>
      </c>
      <c r="X104" s="26" t="str">
        <f t="shared" si="73"/>
        <v/>
      </c>
      <c r="Y104" s="26" t="str">
        <f t="shared" si="74"/>
        <v/>
      </c>
      <c r="Z104" s="26" t="e">
        <f>+IF(Datos!#REF!=Listas!$AB$2,Listas!$AC$2,Listas!$AC$3)</f>
        <v>#REF!</v>
      </c>
      <c r="AA104" s="26" t="str">
        <f t="shared" si="92"/>
        <v/>
      </c>
      <c r="AB104" s="26" t="str">
        <f t="shared" si="75"/>
        <v/>
      </c>
      <c r="AC104" s="26" t="str">
        <f t="shared" si="93"/>
        <v/>
      </c>
      <c r="AD104" s="26" t="str">
        <f t="shared" si="62"/>
        <v/>
      </c>
      <c r="AE104" s="26" t="str">
        <f t="shared" si="62"/>
        <v/>
      </c>
      <c r="AF104" s="26" t="str">
        <f t="shared" si="62"/>
        <v/>
      </c>
      <c r="AG104" s="26" t="str">
        <f t="shared" si="59"/>
        <v/>
      </c>
      <c r="AH104" s="26" t="str">
        <f t="shared" si="59"/>
        <v/>
      </c>
      <c r="AI104" s="26" t="str">
        <f t="shared" si="59"/>
        <v/>
      </c>
      <c r="AJ104" s="26" t="str">
        <f t="shared" si="94"/>
        <v/>
      </c>
      <c r="AK104" s="26" t="str">
        <f t="shared" si="94"/>
        <v/>
      </c>
      <c r="AL104" s="26" t="str">
        <f t="shared" si="94"/>
        <v/>
      </c>
      <c r="AM104" s="26" t="str">
        <f t="shared" si="63"/>
        <v/>
      </c>
      <c r="AN104" s="26" t="str">
        <f t="shared" si="63"/>
        <v/>
      </c>
      <c r="AO104" s="26" t="str">
        <f t="shared" si="63"/>
        <v/>
      </c>
      <c r="AP104" s="26" t="str">
        <f t="shared" si="60"/>
        <v/>
      </c>
      <c r="AQ104" s="26" t="str">
        <f t="shared" si="60"/>
        <v/>
      </c>
      <c r="AR104" s="26" t="str">
        <f t="shared" si="60"/>
        <v/>
      </c>
      <c r="AS104" s="26" t="str">
        <f t="shared" si="95"/>
        <v/>
      </c>
      <c r="AT104" s="26" t="str">
        <f t="shared" si="95"/>
        <v/>
      </c>
      <c r="AU104" s="26" t="str">
        <f t="shared" si="95"/>
        <v/>
      </c>
      <c r="AV104" s="26" t="str">
        <f t="shared" si="64"/>
        <v/>
      </c>
      <c r="AW104" s="26" t="str">
        <f t="shared" si="64"/>
        <v/>
      </c>
      <c r="AX104" s="26" t="str">
        <f t="shared" si="64"/>
        <v/>
      </c>
      <c r="AY104" s="26" t="str">
        <f t="shared" si="61"/>
        <v/>
      </c>
      <c r="AZ104" s="26" t="str">
        <f t="shared" si="61"/>
        <v/>
      </c>
      <c r="BA104" s="15" t="str">
        <f t="shared" si="61"/>
        <v/>
      </c>
      <c r="BB104" s="15" t="str">
        <f t="shared" si="96"/>
        <v/>
      </c>
      <c r="BC104" s="15" t="str">
        <f t="shared" si="96"/>
        <v/>
      </c>
      <c r="BD104" s="15" t="str">
        <f t="shared" si="96"/>
        <v/>
      </c>
      <c r="BE104" s="21" t="str">
        <f t="shared" si="76"/>
        <v/>
      </c>
      <c r="BF104" s="22" t="str">
        <f t="shared" si="77"/>
        <v/>
      </c>
      <c r="BG104" s="15" t="str">
        <f t="shared" si="97"/>
        <v/>
      </c>
      <c r="BH104" s="15" t="str">
        <f t="shared" si="78"/>
        <v/>
      </c>
      <c r="BI104" s="15" t="str">
        <f t="shared" si="79"/>
        <v/>
      </c>
      <c r="BJ104" s="22" t="str">
        <f t="shared" si="80"/>
        <v/>
      </c>
      <c r="BK104" s="15" t="e">
        <f>+IF(Datos!#REF!=Listas!$AB$2,Listas!$AC$2,Listas!$AC$3)</f>
        <v>#REF!</v>
      </c>
      <c r="BL104" s="15" t="str">
        <f t="shared" si="98"/>
        <v/>
      </c>
      <c r="BM104" s="15" t="str">
        <f t="shared" si="81"/>
        <v/>
      </c>
      <c r="BN104" s="15" t="str">
        <f t="shared" si="99"/>
        <v/>
      </c>
    </row>
    <row r="105" spans="2:66" x14ac:dyDescent="0.25">
      <c r="B105" s="16" t="str">
        <f xml:space="preserve"> IF(C104&lt;&gt;"", IF( (C104+1)&gt;EDADMAX, "",Calculos!B104+1 ),"")</f>
        <v/>
      </c>
      <c r="C105" s="16" t="str">
        <f t="shared" si="82"/>
        <v/>
      </c>
      <c r="D105" s="16" t="str">
        <f t="shared" si="83"/>
        <v/>
      </c>
      <c r="E105" s="18" t="str">
        <f t="shared" si="65"/>
        <v/>
      </c>
      <c r="F105" s="16" t="str">
        <f>IF($B105="","",IF($C$6=1,VLOOKUP(IF(D105&gt;MAX(Tablas!$A$4:$A$62),MAX(Tablas!$A$4:$A$62),D105),datosMasculino,$C$12+$C$6+VLOOKUP(E105,columnaTermino,2,FALSE),FALSE),VLOOKUP(IF(D105&gt;MAX(Tablas!$B$4:$B$62),MAX(Tablas!$B$4:$B$62),D105),datosFemenino,$C$12+$C$6+VLOOKUP(E105,columnaTermino,2,FALSE),FALSE)))</f>
        <v/>
      </c>
      <c r="G105" s="19" t="str">
        <f>IF($B105="","",IF(OR(E105=20,E105=30),IF($C$6=1,VLOOKUP(IF(D105&gt;MAX(Tablas!$A$4:$A$62),MAX(Tablas!$A$4:$A$62),D105),datosMasculino,$C$12+$C$6+$C$10+VLOOKUP(E105,columnaTermino,2,FALSE),FALSE),VLOOKUP(IF(D105&gt;MAX(Tablas!$B$4:$B$62),MAX(Tablas!$B$4:$B$62),D105),datosFemenino,$C$12+$C$6+$C$10+VLOOKUP(E105,columnaTermino,2,FALSE),FALSE)),F105))</f>
        <v/>
      </c>
      <c r="H105" s="16" t="str">
        <f t="shared" si="84"/>
        <v/>
      </c>
      <c r="I105" s="20" t="str">
        <f t="shared" si="85"/>
        <v/>
      </c>
      <c r="J105" s="26" t="str">
        <f t="shared" si="86"/>
        <v/>
      </c>
      <c r="K105" s="26" t="str">
        <f t="shared" si="87"/>
        <v/>
      </c>
      <c r="L105" s="26" t="str">
        <f t="shared" si="88"/>
        <v/>
      </c>
      <c r="M105" s="26" t="str">
        <f t="shared" si="66"/>
        <v/>
      </c>
      <c r="N105" s="26" t="str">
        <f t="shared" si="67"/>
        <v/>
      </c>
      <c r="O105" s="26" t="str">
        <f t="shared" si="68"/>
        <v/>
      </c>
      <c r="P105" s="26" t="e">
        <f>+IF(Datos!#REF!=Listas!$AB$2,Listas!$AC$2,Listas!$AC$3)</f>
        <v>#REF!</v>
      </c>
      <c r="Q105" s="26" t="str">
        <f t="shared" si="89"/>
        <v/>
      </c>
      <c r="R105" s="26" t="str">
        <f t="shared" si="69"/>
        <v/>
      </c>
      <c r="S105" s="26" t="str">
        <f t="shared" si="90"/>
        <v/>
      </c>
      <c r="T105" s="26" t="str">
        <f t="shared" si="70"/>
        <v/>
      </c>
      <c r="U105" s="26" t="str">
        <f t="shared" si="71"/>
        <v/>
      </c>
      <c r="V105" s="26" t="str">
        <f t="shared" si="91"/>
        <v/>
      </c>
      <c r="W105" s="26" t="str">
        <f t="shared" si="72"/>
        <v/>
      </c>
      <c r="X105" s="26" t="str">
        <f t="shared" si="73"/>
        <v/>
      </c>
      <c r="Y105" s="26" t="str">
        <f t="shared" si="74"/>
        <v/>
      </c>
      <c r="Z105" s="26" t="e">
        <f>+IF(Datos!#REF!=Listas!$AB$2,Listas!$AC$2,Listas!$AC$3)</f>
        <v>#REF!</v>
      </c>
      <c r="AA105" s="26" t="str">
        <f t="shared" si="92"/>
        <v/>
      </c>
      <c r="AB105" s="26" t="str">
        <f t="shared" si="75"/>
        <v/>
      </c>
      <c r="AC105" s="26" t="str">
        <f t="shared" si="93"/>
        <v/>
      </c>
      <c r="AD105" s="26" t="str">
        <f t="shared" si="62"/>
        <v/>
      </c>
      <c r="AE105" s="26" t="str">
        <f t="shared" si="62"/>
        <v/>
      </c>
      <c r="AF105" s="26" t="str">
        <f t="shared" si="62"/>
        <v/>
      </c>
      <c r="AG105" s="26" t="str">
        <f t="shared" si="59"/>
        <v/>
      </c>
      <c r="AH105" s="26" t="str">
        <f t="shared" si="59"/>
        <v/>
      </c>
      <c r="AI105" s="26" t="str">
        <f t="shared" si="59"/>
        <v/>
      </c>
      <c r="AJ105" s="26" t="str">
        <f t="shared" si="94"/>
        <v/>
      </c>
      <c r="AK105" s="26" t="str">
        <f t="shared" si="94"/>
        <v/>
      </c>
      <c r="AL105" s="26" t="str">
        <f t="shared" si="94"/>
        <v/>
      </c>
      <c r="AM105" s="26" t="str">
        <f t="shared" si="63"/>
        <v/>
      </c>
      <c r="AN105" s="26" t="str">
        <f t="shared" si="63"/>
        <v/>
      </c>
      <c r="AO105" s="26" t="str">
        <f t="shared" si="63"/>
        <v/>
      </c>
      <c r="AP105" s="26" t="str">
        <f t="shared" si="60"/>
        <v/>
      </c>
      <c r="AQ105" s="26" t="str">
        <f t="shared" si="60"/>
        <v/>
      </c>
      <c r="AR105" s="26" t="str">
        <f t="shared" si="60"/>
        <v/>
      </c>
      <c r="AS105" s="26" t="str">
        <f t="shared" si="95"/>
        <v/>
      </c>
      <c r="AT105" s="26" t="str">
        <f t="shared" si="95"/>
        <v/>
      </c>
      <c r="AU105" s="26" t="str">
        <f t="shared" si="95"/>
        <v/>
      </c>
      <c r="AV105" s="26" t="str">
        <f t="shared" si="64"/>
        <v/>
      </c>
      <c r="AW105" s="26" t="str">
        <f t="shared" si="64"/>
        <v/>
      </c>
      <c r="AX105" s="26" t="str">
        <f t="shared" si="64"/>
        <v/>
      </c>
      <c r="AY105" s="26" t="str">
        <f t="shared" si="61"/>
        <v/>
      </c>
      <c r="AZ105" s="26" t="str">
        <f t="shared" si="61"/>
        <v/>
      </c>
      <c r="BA105" s="15" t="str">
        <f t="shared" si="61"/>
        <v/>
      </c>
      <c r="BB105" s="15" t="str">
        <f t="shared" si="96"/>
        <v/>
      </c>
      <c r="BC105" s="15" t="str">
        <f t="shared" si="96"/>
        <v/>
      </c>
      <c r="BD105" s="15" t="str">
        <f t="shared" si="96"/>
        <v/>
      </c>
      <c r="BE105" s="21" t="str">
        <f t="shared" si="76"/>
        <v/>
      </c>
      <c r="BF105" s="22" t="str">
        <f t="shared" si="77"/>
        <v/>
      </c>
      <c r="BG105" s="15" t="str">
        <f t="shared" si="97"/>
        <v/>
      </c>
      <c r="BH105" s="15" t="str">
        <f t="shared" si="78"/>
        <v/>
      </c>
      <c r="BI105" s="15" t="str">
        <f t="shared" si="79"/>
        <v/>
      </c>
      <c r="BJ105" s="22" t="str">
        <f t="shared" si="80"/>
        <v/>
      </c>
      <c r="BK105" s="15" t="e">
        <f>+IF(Datos!#REF!=Listas!$AB$2,Listas!$AC$2,Listas!$AC$3)</f>
        <v>#REF!</v>
      </c>
      <c r="BL105" s="15" t="str">
        <f t="shared" si="98"/>
        <v/>
      </c>
      <c r="BM105" s="15" t="str">
        <f t="shared" si="81"/>
        <v/>
      </c>
      <c r="BN105" s="15" t="str">
        <f t="shared" si="99"/>
        <v/>
      </c>
    </row>
    <row r="106" spans="2:66" x14ac:dyDescent="0.25">
      <c r="B106" s="16" t="str">
        <f xml:space="preserve"> IF(C105&lt;&gt;"", IF( (C105+1)&gt;EDADMAX, "",Calculos!B105+1 ),"")</f>
        <v/>
      </c>
      <c r="C106" s="16" t="str">
        <f t="shared" si="82"/>
        <v/>
      </c>
      <c r="D106" s="16" t="str">
        <f t="shared" si="83"/>
        <v/>
      </c>
      <c r="E106" s="18" t="str">
        <f t="shared" si="65"/>
        <v/>
      </c>
      <c r="F106" s="16" t="str">
        <f>IF($B106="","",IF($C$6=1,VLOOKUP(IF(D106&gt;MAX(Tablas!$A$4:$A$62),MAX(Tablas!$A$4:$A$62),D106),datosMasculino,$C$12+$C$6+VLOOKUP(E106,columnaTermino,2,FALSE),FALSE),VLOOKUP(IF(D106&gt;MAX(Tablas!$B$4:$B$62),MAX(Tablas!$B$4:$B$62),D106),datosFemenino,$C$12+$C$6+VLOOKUP(E106,columnaTermino,2,FALSE),FALSE)))</f>
        <v/>
      </c>
      <c r="G106" s="19" t="str">
        <f>IF($B106="","",IF(OR(E106=20,E106=30),IF($C$6=1,VLOOKUP(IF(D106&gt;MAX(Tablas!$A$4:$A$62),MAX(Tablas!$A$4:$A$62),D106),datosMasculino,$C$12+$C$6+$C$10+VLOOKUP(E106,columnaTermino,2,FALSE),FALSE),VLOOKUP(IF(D106&gt;MAX(Tablas!$B$4:$B$62),MAX(Tablas!$B$4:$B$62),D106),datosFemenino,$C$12+$C$6+$C$10+VLOOKUP(E106,columnaTermino,2,FALSE),FALSE)),F106))</f>
        <v/>
      </c>
      <c r="H106" s="16" t="str">
        <f t="shared" si="84"/>
        <v/>
      </c>
      <c r="I106" s="20" t="str">
        <f t="shared" si="85"/>
        <v/>
      </c>
      <c r="J106" s="26" t="str">
        <f t="shared" si="86"/>
        <v/>
      </c>
      <c r="K106" s="26" t="str">
        <f t="shared" si="87"/>
        <v/>
      </c>
      <c r="L106" s="26" t="str">
        <f t="shared" si="88"/>
        <v/>
      </c>
      <c r="M106" s="26" t="str">
        <f t="shared" si="66"/>
        <v/>
      </c>
      <c r="N106" s="26" t="str">
        <f t="shared" si="67"/>
        <v/>
      </c>
      <c r="O106" s="26" t="str">
        <f t="shared" si="68"/>
        <v/>
      </c>
      <c r="P106" s="26" t="e">
        <f>+IF(Datos!#REF!=Listas!$AB$2,Listas!$AC$2,Listas!$AC$3)</f>
        <v>#REF!</v>
      </c>
      <c r="Q106" s="26" t="str">
        <f t="shared" si="89"/>
        <v/>
      </c>
      <c r="R106" s="26" t="str">
        <f t="shared" si="69"/>
        <v/>
      </c>
      <c r="S106" s="26" t="str">
        <f t="shared" si="90"/>
        <v/>
      </c>
      <c r="T106" s="26" t="str">
        <f t="shared" si="70"/>
        <v/>
      </c>
      <c r="U106" s="26" t="str">
        <f t="shared" si="71"/>
        <v/>
      </c>
      <c r="V106" s="26" t="str">
        <f t="shared" si="91"/>
        <v/>
      </c>
      <c r="W106" s="26" t="str">
        <f t="shared" si="72"/>
        <v/>
      </c>
      <c r="X106" s="26" t="str">
        <f t="shared" si="73"/>
        <v/>
      </c>
      <c r="Y106" s="26" t="str">
        <f t="shared" si="74"/>
        <v/>
      </c>
      <c r="Z106" s="26" t="e">
        <f>+IF(Datos!#REF!=Listas!$AB$2,Listas!$AC$2,Listas!$AC$3)</f>
        <v>#REF!</v>
      </c>
      <c r="AA106" s="26" t="str">
        <f t="shared" si="92"/>
        <v/>
      </c>
      <c r="AB106" s="26" t="str">
        <f t="shared" si="75"/>
        <v/>
      </c>
      <c r="AC106" s="26" t="str">
        <f t="shared" si="93"/>
        <v/>
      </c>
      <c r="AD106" s="26" t="str">
        <f t="shared" si="62"/>
        <v/>
      </c>
      <c r="AE106" s="26" t="str">
        <f t="shared" si="62"/>
        <v/>
      </c>
      <c r="AF106" s="26" t="str">
        <f t="shared" si="62"/>
        <v/>
      </c>
      <c r="AG106" s="26" t="str">
        <f t="shared" si="59"/>
        <v/>
      </c>
      <c r="AH106" s="26" t="str">
        <f t="shared" si="59"/>
        <v/>
      </c>
      <c r="AI106" s="26" t="str">
        <f t="shared" si="59"/>
        <v/>
      </c>
      <c r="AJ106" s="26" t="str">
        <f t="shared" si="94"/>
        <v/>
      </c>
      <c r="AK106" s="26" t="str">
        <f t="shared" si="94"/>
        <v/>
      </c>
      <c r="AL106" s="26" t="str">
        <f t="shared" si="94"/>
        <v/>
      </c>
      <c r="AM106" s="26" t="str">
        <f t="shared" si="63"/>
        <v/>
      </c>
      <c r="AN106" s="26" t="str">
        <f t="shared" si="63"/>
        <v/>
      </c>
      <c r="AO106" s="26" t="str">
        <f t="shared" si="63"/>
        <v/>
      </c>
      <c r="AP106" s="26" t="str">
        <f t="shared" si="60"/>
        <v/>
      </c>
      <c r="AQ106" s="26" t="str">
        <f t="shared" si="60"/>
        <v/>
      </c>
      <c r="AR106" s="26" t="str">
        <f t="shared" si="60"/>
        <v/>
      </c>
      <c r="AS106" s="26" t="str">
        <f t="shared" si="95"/>
        <v/>
      </c>
      <c r="AT106" s="26" t="str">
        <f t="shared" si="95"/>
        <v/>
      </c>
      <c r="AU106" s="26" t="str">
        <f t="shared" si="95"/>
        <v/>
      </c>
      <c r="AV106" s="26" t="str">
        <f t="shared" si="64"/>
        <v/>
      </c>
      <c r="AW106" s="26" t="str">
        <f t="shared" si="64"/>
        <v/>
      </c>
      <c r="AX106" s="26" t="str">
        <f t="shared" si="64"/>
        <v/>
      </c>
      <c r="AY106" s="26" t="str">
        <f t="shared" si="61"/>
        <v/>
      </c>
      <c r="AZ106" s="26" t="str">
        <f t="shared" si="61"/>
        <v/>
      </c>
      <c r="BA106" s="15" t="str">
        <f t="shared" si="61"/>
        <v/>
      </c>
      <c r="BB106" s="15" t="str">
        <f t="shared" si="96"/>
        <v/>
      </c>
      <c r="BC106" s="15" t="str">
        <f t="shared" si="96"/>
        <v/>
      </c>
      <c r="BD106" s="15" t="str">
        <f t="shared" si="96"/>
        <v/>
      </c>
      <c r="BE106" s="21" t="str">
        <f t="shared" si="76"/>
        <v/>
      </c>
      <c r="BF106" s="22" t="str">
        <f t="shared" si="77"/>
        <v/>
      </c>
      <c r="BG106" s="15" t="str">
        <f t="shared" si="97"/>
        <v/>
      </c>
      <c r="BH106" s="15" t="str">
        <f t="shared" si="78"/>
        <v/>
      </c>
      <c r="BI106" s="15" t="str">
        <f t="shared" si="79"/>
        <v/>
      </c>
      <c r="BJ106" s="22" t="str">
        <f t="shared" si="80"/>
        <v/>
      </c>
      <c r="BK106" s="15" t="e">
        <f>+IF(Datos!#REF!=Listas!$AB$2,Listas!$AC$2,Listas!$AC$3)</f>
        <v>#REF!</v>
      </c>
      <c r="BL106" s="15" t="str">
        <f t="shared" si="98"/>
        <v/>
      </c>
      <c r="BM106" s="15" t="str">
        <f t="shared" si="81"/>
        <v/>
      </c>
      <c r="BN106" s="15" t="str">
        <f t="shared" si="99"/>
        <v/>
      </c>
    </row>
    <row r="107" spans="2:66" x14ac:dyDescent="0.25">
      <c r="B107" s="16" t="str">
        <f xml:space="preserve"> IF(C106&lt;&gt;"", IF( (C106+1)&gt;EDADMAX, "",Calculos!B106+1 ),"")</f>
        <v/>
      </c>
      <c r="C107" s="16" t="str">
        <f t="shared" si="82"/>
        <v/>
      </c>
      <c r="D107" s="16" t="str">
        <f t="shared" si="83"/>
        <v/>
      </c>
      <c r="E107" s="18" t="str">
        <f t="shared" si="65"/>
        <v/>
      </c>
      <c r="F107" s="16" t="str">
        <f>IF($B107="","",IF($C$6=1,VLOOKUP(IF(D107&gt;MAX(Tablas!$A$4:$A$62),MAX(Tablas!$A$4:$A$62),D107),datosMasculino,$C$12+$C$6+VLOOKUP(E107,columnaTermino,2,FALSE),FALSE),VLOOKUP(IF(D107&gt;MAX(Tablas!$B$4:$B$62),MAX(Tablas!$B$4:$B$62),D107),datosFemenino,$C$12+$C$6+VLOOKUP(E107,columnaTermino,2,FALSE),FALSE)))</f>
        <v/>
      </c>
      <c r="G107" s="19" t="str">
        <f>IF($B107="","",IF(OR(E107=20,E107=30),IF($C$6=1,VLOOKUP(IF(D107&gt;MAX(Tablas!$A$4:$A$62),MAX(Tablas!$A$4:$A$62),D107),datosMasculino,$C$12+$C$6+$C$10+VLOOKUP(E107,columnaTermino,2,FALSE),FALSE),VLOOKUP(IF(D107&gt;MAX(Tablas!$B$4:$B$62),MAX(Tablas!$B$4:$B$62),D107),datosFemenino,$C$12+$C$6+$C$10+VLOOKUP(E107,columnaTermino,2,FALSE),FALSE)),F107))</f>
        <v/>
      </c>
      <c r="H107" s="16" t="str">
        <f t="shared" si="84"/>
        <v/>
      </c>
      <c r="I107" s="20" t="str">
        <f t="shared" si="85"/>
        <v/>
      </c>
      <c r="J107" s="26" t="str">
        <f t="shared" si="86"/>
        <v/>
      </c>
      <c r="K107" s="26" t="str">
        <f t="shared" si="87"/>
        <v/>
      </c>
      <c r="L107" s="26" t="str">
        <f t="shared" si="88"/>
        <v/>
      </c>
      <c r="M107" s="26" t="str">
        <f t="shared" si="66"/>
        <v/>
      </c>
      <c r="N107" s="26" t="str">
        <f t="shared" si="67"/>
        <v/>
      </c>
      <c r="O107" s="26" t="str">
        <f t="shared" si="68"/>
        <v/>
      </c>
      <c r="P107" s="26" t="e">
        <f>+IF(Datos!#REF!=Listas!$AB$2,Listas!$AC$2,Listas!$AC$3)</f>
        <v>#REF!</v>
      </c>
      <c r="Q107" s="26" t="str">
        <f t="shared" si="89"/>
        <v/>
      </c>
      <c r="R107" s="26" t="str">
        <f t="shared" si="69"/>
        <v/>
      </c>
      <c r="S107" s="26" t="str">
        <f t="shared" si="90"/>
        <v/>
      </c>
      <c r="T107" s="26" t="str">
        <f t="shared" si="70"/>
        <v/>
      </c>
      <c r="U107" s="26" t="str">
        <f t="shared" si="71"/>
        <v/>
      </c>
      <c r="V107" s="26" t="str">
        <f t="shared" si="91"/>
        <v/>
      </c>
      <c r="W107" s="26" t="str">
        <f t="shared" si="72"/>
        <v/>
      </c>
      <c r="X107" s="26" t="str">
        <f t="shared" si="73"/>
        <v/>
      </c>
      <c r="Y107" s="26" t="str">
        <f t="shared" si="74"/>
        <v/>
      </c>
      <c r="Z107" s="26" t="e">
        <f>+IF(Datos!#REF!=Listas!$AB$2,Listas!$AC$2,Listas!$AC$3)</f>
        <v>#REF!</v>
      </c>
      <c r="AA107" s="26" t="str">
        <f t="shared" si="92"/>
        <v/>
      </c>
      <c r="AB107" s="26" t="str">
        <f t="shared" si="75"/>
        <v/>
      </c>
      <c r="AC107" s="26" t="str">
        <f t="shared" si="93"/>
        <v/>
      </c>
      <c r="AD107" s="26" t="str">
        <f t="shared" si="62"/>
        <v/>
      </c>
      <c r="AE107" s="26" t="str">
        <f t="shared" si="62"/>
        <v/>
      </c>
      <c r="AF107" s="26" t="str">
        <f t="shared" si="62"/>
        <v/>
      </c>
      <c r="AG107" s="26" t="str">
        <f t="shared" si="59"/>
        <v/>
      </c>
      <c r="AH107" s="26" t="str">
        <f t="shared" si="59"/>
        <v/>
      </c>
      <c r="AI107" s="26" t="str">
        <f t="shared" si="59"/>
        <v/>
      </c>
      <c r="AJ107" s="26" t="str">
        <f t="shared" si="94"/>
        <v/>
      </c>
      <c r="AK107" s="26" t="str">
        <f t="shared" si="94"/>
        <v/>
      </c>
      <c r="AL107" s="26" t="str">
        <f t="shared" si="94"/>
        <v/>
      </c>
      <c r="AM107" s="26" t="str">
        <f t="shared" si="63"/>
        <v/>
      </c>
      <c r="AN107" s="26" t="str">
        <f t="shared" si="63"/>
        <v/>
      </c>
      <c r="AO107" s="26" t="str">
        <f t="shared" si="63"/>
        <v/>
      </c>
      <c r="AP107" s="26" t="str">
        <f t="shared" si="60"/>
        <v/>
      </c>
      <c r="AQ107" s="26" t="str">
        <f t="shared" si="60"/>
        <v/>
      </c>
      <c r="AR107" s="26" t="str">
        <f t="shared" si="60"/>
        <v/>
      </c>
      <c r="AS107" s="26" t="str">
        <f t="shared" si="95"/>
        <v/>
      </c>
      <c r="AT107" s="26" t="str">
        <f t="shared" si="95"/>
        <v/>
      </c>
      <c r="AU107" s="26" t="str">
        <f t="shared" si="95"/>
        <v/>
      </c>
      <c r="AV107" s="26" t="str">
        <f t="shared" si="64"/>
        <v/>
      </c>
      <c r="AW107" s="26" t="str">
        <f t="shared" si="64"/>
        <v/>
      </c>
      <c r="AX107" s="26" t="str">
        <f t="shared" si="64"/>
        <v/>
      </c>
      <c r="AY107" s="26" t="str">
        <f t="shared" si="61"/>
        <v/>
      </c>
      <c r="AZ107" s="26" t="str">
        <f t="shared" si="61"/>
        <v/>
      </c>
      <c r="BA107" s="15" t="str">
        <f t="shared" si="61"/>
        <v/>
      </c>
      <c r="BB107" s="15" t="str">
        <f t="shared" si="96"/>
        <v/>
      </c>
      <c r="BC107" s="15" t="str">
        <f t="shared" si="96"/>
        <v/>
      </c>
      <c r="BD107" s="15" t="str">
        <f t="shared" si="96"/>
        <v/>
      </c>
      <c r="BE107" s="21" t="str">
        <f t="shared" si="76"/>
        <v/>
      </c>
      <c r="BF107" s="22" t="str">
        <f t="shared" si="77"/>
        <v/>
      </c>
      <c r="BG107" s="15" t="str">
        <f t="shared" si="97"/>
        <v/>
      </c>
      <c r="BH107" s="15" t="str">
        <f t="shared" si="78"/>
        <v/>
      </c>
      <c r="BI107" s="15" t="str">
        <f t="shared" si="79"/>
        <v/>
      </c>
      <c r="BJ107" s="22" t="str">
        <f t="shared" si="80"/>
        <v/>
      </c>
      <c r="BK107" s="15" t="e">
        <f>+IF(Datos!#REF!=Listas!$AB$2,Listas!$AC$2,Listas!$AC$3)</f>
        <v>#REF!</v>
      </c>
      <c r="BL107" s="15" t="str">
        <f t="shared" si="98"/>
        <v/>
      </c>
      <c r="BM107" s="15" t="str">
        <f t="shared" si="81"/>
        <v/>
      </c>
      <c r="BN107" s="15" t="str">
        <f t="shared" si="99"/>
        <v/>
      </c>
    </row>
    <row r="108" spans="2:66" x14ac:dyDescent="0.25">
      <c r="B108" s="16" t="str">
        <f xml:space="preserve"> IF(C107&lt;&gt;"", IF( (C107+1)&gt;EDADMAX, "",Calculos!B107+1 ),"")</f>
        <v/>
      </c>
      <c r="C108" s="16" t="str">
        <f t="shared" si="82"/>
        <v/>
      </c>
      <c r="D108" s="16" t="str">
        <f t="shared" si="83"/>
        <v/>
      </c>
      <c r="E108" s="18" t="str">
        <f t="shared" si="65"/>
        <v/>
      </c>
      <c r="F108" s="16" t="str">
        <f>IF($B108="","",IF($C$6=1,VLOOKUP(IF(D108&gt;MAX(Tablas!$A$4:$A$62),MAX(Tablas!$A$4:$A$62),D108),datosMasculino,$C$12+$C$6+VLOOKUP(E108,columnaTermino,2,FALSE),FALSE),VLOOKUP(IF(D108&gt;MAX(Tablas!$B$4:$B$62),MAX(Tablas!$B$4:$B$62),D108),datosFemenino,$C$12+$C$6+VLOOKUP(E108,columnaTermino,2,FALSE),FALSE)))</f>
        <v/>
      </c>
      <c r="G108" s="19" t="str">
        <f>IF($B108="","",IF(OR(E108=20,E108=30),IF($C$6=1,VLOOKUP(IF(D108&gt;MAX(Tablas!$A$4:$A$62),MAX(Tablas!$A$4:$A$62),D108),datosMasculino,$C$12+$C$6+$C$10+VLOOKUP(E108,columnaTermino,2,FALSE),FALSE),VLOOKUP(IF(D108&gt;MAX(Tablas!$B$4:$B$62),MAX(Tablas!$B$4:$B$62),D108),datosFemenino,$C$12+$C$6+$C$10+VLOOKUP(E108,columnaTermino,2,FALSE),FALSE)),F108))</f>
        <v/>
      </c>
      <c r="H108" s="16" t="str">
        <f t="shared" si="84"/>
        <v/>
      </c>
      <c r="I108" s="20" t="str">
        <f t="shared" si="85"/>
        <v/>
      </c>
      <c r="J108" s="26" t="str">
        <f t="shared" si="86"/>
        <v/>
      </c>
      <c r="K108" s="26" t="str">
        <f t="shared" si="87"/>
        <v/>
      </c>
      <c r="L108" s="26" t="str">
        <f t="shared" si="88"/>
        <v/>
      </c>
      <c r="M108" s="26" t="str">
        <f t="shared" si="66"/>
        <v/>
      </c>
      <c r="N108" s="26" t="str">
        <f t="shared" si="67"/>
        <v/>
      </c>
      <c r="O108" s="26" t="str">
        <f t="shared" si="68"/>
        <v/>
      </c>
      <c r="P108" s="26" t="e">
        <f>+IF(Datos!#REF!=Listas!$AB$2,Listas!$AC$2,Listas!$AC$3)</f>
        <v>#REF!</v>
      </c>
      <c r="Q108" s="26" t="str">
        <f t="shared" si="89"/>
        <v/>
      </c>
      <c r="R108" s="26" t="str">
        <f t="shared" si="69"/>
        <v/>
      </c>
      <c r="S108" s="26" t="str">
        <f t="shared" si="90"/>
        <v/>
      </c>
      <c r="T108" s="26" t="str">
        <f t="shared" si="70"/>
        <v/>
      </c>
      <c r="U108" s="26" t="str">
        <f t="shared" si="71"/>
        <v/>
      </c>
      <c r="V108" s="26" t="str">
        <f t="shared" si="91"/>
        <v/>
      </c>
      <c r="W108" s="26" t="str">
        <f t="shared" si="72"/>
        <v/>
      </c>
      <c r="X108" s="26" t="str">
        <f t="shared" si="73"/>
        <v/>
      </c>
      <c r="Y108" s="26" t="str">
        <f t="shared" si="74"/>
        <v/>
      </c>
      <c r="Z108" s="26" t="e">
        <f>+IF(Datos!#REF!=Listas!$AB$2,Listas!$AC$2,Listas!$AC$3)</f>
        <v>#REF!</v>
      </c>
      <c r="AA108" s="26" t="str">
        <f t="shared" si="92"/>
        <v/>
      </c>
      <c r="AB108" s="26" t="str">
        <f t="shared" si="75"/>
        <v/>
      </c>
      <c r="AC108" s="26" t="str">
        <f t="shared" si="93"/>
        <v/>
      </c>
      <c r="AD108" s="26" t="str">
        <f t="shared" si="62"/>
        <v/>
      </c>
      <c r="AE108" s="26" t="str">
        <f t="shared" si="62"/>
        <v/>
      </c>
      <c r="AF108" s="26" t="str">
        <f t="shared" si="62"/>
        <v/>
      </c>
      <c r="AG108" s="26" t="str">
        <f t="shared" si="59"/>
        <v/>
      </c>
      <c r="AH108" s="26" t="str">
        <f t="shared" si="59"/>
        <v/>
      </c>
      <c r="AI108" s="26" t="str">
        <f t="shared" si="59"/>
        <v/>
      </c>
      <c r="AJ108" s="26" t="str">
        <f t="shared" si="94"/>
        <v/>
      </c>
      <c r="AK108" s="26" t="str">
        <f t="shared" si="94"/>
        <v/>
      </c>
      <c r="AL108" s="26" t="str">
        <f t="shared" si="94"/>
        <v/>
      </c>
      <c r="AM108" s="26" t="str">
        <f t="shared" si="63"/>
        <v/>
      </c>
      <c r="AN108" s="26" t="str">
        <f t="shared" si="63"/>
        <v/>
      </c>
      <c r="AO108" s="26" t="str">
        <f t="shared" si="63"/>
        <v/>
      </c>
      <c r="AP108" s="26" t="str">
        <f t="shared" si="60"/>
        <v/>
      </c>
      <c r="AQ108" s="26" t="str">
        <f t="shared" si="60"/>
        <v/>
      </c>
      <c r="AR108" s="26" t="str">
        <f t="shared" si="60"/>
        <v/>
      </c>
      <c r="AS108" s="26" t="str">
        <f t="shared" si="95"/>
        <v/>
      </c>
      <c r="AT108" s="26" t="str">
        <f t="shared" si="95"/>
        <v/>
      </c>
      <c r="AU108" s="26" t="str">
        <f t="shared" si="95"/>
        <v/>
      </c>
      <c r="AV108" s="26" t="str">
        <f t="shared" si="64"/>
        <v/>
      </c>
      <c r="AW108" s="26" t="str">
        <f t="shared" si="64"/>
        <v/>
      </c>
      <c r="AX108" s="26" t="str">
        <f t="shared" si="64"/>
        <v/>
      </c>
      <c r="AY108" s="26" t="str">
        <f t="shared" si="61"/>
        <v/>
      </c>
      <c r="AZ108" s="26" t="str">
        <f t="shared" si="61"/>
        <v/>
      </c>
      <c r="BA108" s="15" t="str">
        <f t="shared" si="61"/>
        <v/>
      </c>
      <c r="BB108" s="15" t="str">
        <f t="shared" si="96"/>
        <v/>
      </c>
      <c r="BC108" s="15" t="str">
        <f t="shared" si="96"/>
        <v/>
      </c>
      <c r="BD108" s="15" t="str">
        <f t="shared" si="96"/>
        <v/>
      </c>
      <c r="BE108" s="21" t="str">
        <f t="shared" si="76"/>
        <v/>
      </c>
      <c r="BF108" s="22" t="str">
        <f t="shared" si="77"/>
        <v/>
      </c>
      <c r="BG108" s="15" t="str">
        <f t="shared" si="97"/>
        <v/>
      </c>
      <c r="BH108" s="15" t="str">
        <f t="shared" si="78"/>
        <v/>
      </c>
      <c r="BI108" s="15" t="str">
        <f t="shared" si="79"/>
        <v/>
      </c>
      <c r="BJ108" s="22" t="str">
        <f t="shared" si="80"/>
        <v/>
      </c>
      <c r="BK108" s="15" t="e">
        <f>+IF(Datos!#REF!=Listas!$AB$2,Listas!$AC$2,Listas!$AC$3)</f>
        <v>#REF!</v>
      </c>
      <c r="BL108" s="15" t="str">
        <f t="shared" si="98"/>
        <v/>
      </c>
      <c r="BM108" s="15" t="str">
        <f t="shared" si="81"/>
        <v/>
      </c>
      <c r="BN108" s="15" t="str">
        <f t="shared" si="99"/>
        <v/>
      </c>
    </row>
    <row r="109" spans="2:66" x14ac:dyDescent="0.25">
      <c r="B109" s="16" t="str">
        <f xml:space="preserve"> IF(C108&lt;&gt;"", IF( (C108+1)&gt;EDADMAX, "",Calculos!B108+1 ),"")</f>
        <v/>
      </c>
      <c r="C109" s="16" t="str">
        <f t="shared" si="82"/>
        <v/>
      </c>
      <c r="D109" s="16" t="str">
        <f t="shared" si="83"/>
        <v/>
      </c>
      <c r="E109" s="18" t="str">
        <f t="shared" si="65"/>
        <v/>
      </c>
      <c r="F109" s="16" t="str">
        <f>IF($B109="","",IF($C$6=1,VLOOKUP(IF(D109&gt;MAX(Tablas!$A$4:$A$62),MAX(Tablas!$A$4:$A$62),D109),datosMasculino,$C$12+$C$6+VLOOKUP(E109,columnaTermino,2,FALSE),FALSE),VLOOKUP(IF(D109&gt;MAX(Tablas!$B$4:$B$62),MAX(Tablas!$B$4:$B$62),D109),datosFemenino,$C$12+$C$6+VLOOKUP(E109,columnaTermino,2,FALSE),FALSE)))</f>
        <v/>
      </c>
      <c r="G109" s="19" t="str">
        <f>IF($B109="","",IF(OR(E109=20,E109=30),IF($C$6=1,VLOOKUP(IF(D109&gt;MAX(Tablas!$A$4:$A$62),MAX(Tablas!$A$4:$A$62),D109),datosMasculino,$C$12+$C$6+$C$10+VLOOKUP(E109,columnaTermino,2,FALSE),FALSE),VLOOKUP(IF(D109&gt;MAX(Tablas!$B$4:$B$62),MAX(Tablas!$B$4:$B$62),D109),datosFemenino,$C$12+$C$6+$C$10+VLOOKUP(E109,columnaTermino,2,FALSE),FALSE)),F109))</f>
        <v/>
      </c>
      <c r="H109" s="16" t="str">
        <f t="shared" si="84"/>
        <v/>
      </c>
      <c r="I109" s="20" t="str">
        <f t="shared" si="85"/>
        <v/>
      </c>
      <c r="J109" s="26" t="str">
        <f t="shared" si="86"/>
        <v/>
      </c>
      <c r="K109" s="26" t="str">
        <f t="shared" si="87"/>
        <v/>
      </c>
      <c r="L109" s="26" t="str">
        <f t="shared" si="88"/>
        <v/>
      </c>
      <c r="M109" s="26" t="str">
        <f t="shared" si="66"/>
        <v/>
      </c>
      <c r="N109" s="26" t="str">
        <f t="shared" si="67"/>
        <v/>
      </c>
      <c r="O109" s="26" t="str">
        <f t="shared" si="68"/>
        <v/>
      </c>
      <c r="P109" s="26" t="e">
        <f>+IF(Datos!#REF!=Listas!$AB$2,Listas!$AC$2,Listas!$AC$3)</f>
        <v>#REF!</v>
      </c>
      <c r="Q109" s="26" t="str">
        <f t="shared" si="89"/>
        <v/>
      </c>
      <c r="R109" s="26" t="str">
        <f t="shared" si="69"/>
        <v/>
      </c>
      <c r="S109" s="26" t="str">
        <f t="shared" si="90"/>
        <v/>
      </c>
      <c r="T109" s="26" t="str">
        <f t="shared" si="70"/>
        <v/>
      </c>
      <c r="U109" s="26" t="str">
        <f t="shared" si="71"/>
        <v/>
      </c>
      <c r="V109" s="26" t="str">
        <f t="shared" si="91"/>
        <v/>
      </c>
      <c r="W109" s="26" t="str">
        <f t="shared" si="72"/>
        <v/>
      </c>
      <c r="X109" s="26" t="str">
        <f t="shared" si="73"/>
        <v/>
      </c>
      <c r="Y109" s="26" t="str">
        <f t="shared" si="74"/>
        <v/>
      </c>
      <c r="Z109" s="26" t="e">
        <f>+IF(Datos!#REF!=Listas!$AB$2,Listas!$AC$2,Listas!$AC$3)</f>
        <v>#REF!</v>
      </c>
      <c r="AA109" s="26" t="str">
        <f t="shared" si="92"/>
        <v/>
      </c>
      <c r="AB109" s="26" t="str">
        <f t="shared" si="75"/>
        <v/>
      </c>
      <c r="AC109" s="26" t="str">
        <f t="shared" si="93"/>
        <v/>
      </c>
      <c r="AD109" s="26" t="str">
        <f t="shared" si="62"/>
        <v/>
      </c>
      <c r="AE109" s="26" t="str">
        <f t="shared" si="62"/>
        <v/>
      </c>
      <c r="AF109" s="26" t="str">
        <f t="shared" si="62"/>
        <v/>
      </c>
      <c r="AG109" s="26" t="str">
        <f t="shared" si="59"/>
        <v/>
      </c>
      <c r="AH109" s="26" t="str">
        <f t="shared" si="59"/>
        <v/>
      </c>
      <c r="AI109" s="26" t="str">
        <f t="shared" si="59"/>
        <v/>
      </c>
      <c r="AJ109" s="26" t="str">
        <f t="shared" si="94"/>
        <v/>
      </c>
      <c r="AK109" s="26" t="str">
        <f t="shared" si="94"/>
        <v/>
      </c>
      <c r="AL109" s="26" t="str">
        <f t="shared" si="94"/>
        <v/>
      </c>
      <c r="AM109" s="26" t="str">
        <f t="shared" si="63"/>
        <v/>
      </c>
      <c r="AN109" s="26" t="str">
        <f t="shared" si="63"/>
        <v/>
      </c>
      <c r="AO109" s="26" t="str">
        <f t="shared" si="63"/>
        <v/>
      </c>
      <c r="AP109" s="26" t="str">
        <f t="shared" si="60"/>
        <v/>
      </c>
      <c r="AQ109" s="26" t="str">
        <f t="shared" si="60"/>
        <v/>
      </c>
      <c r="AR109" s="26" t="str">
        <f t="shared" si="60"/>
        <v/>
      </c>
      <c r="AS109" s="26" t="str">
        <f t="shared" si="95"/>
        <v/>
      </c>
      <c r="AT109" s="26" t="str">
        <f t="shared" si="95"/>
        <v/>
      </c>
      <c r="AU109" s="26" t="str">
        <f t="shared" si="95"/>
        <v/>
      </c>
      <c r="AV109" s="26" t="str">
        <f t="shared" si="64"/>
        <v/>
      </c>
      <c r="AW109" s="26" t="str">
        <f t="shared" si="64"/>
        <v/>
      </c>
      <c r="AX109" s="26" t="str">
        <f t="shared" si="64"/>
        <v/>
      </c>
      <c r="AY109" s="26" t="str">
        <f t="shared" si="61"/>
        <v/>
      </c>
      <c r="AZ109" s="26" t="str">
        <f t="shared" si="61"/>
        <v/>
      </c>
      <c r="BA109" s="15" t="str">
        <f t="shared" si="61"/>
        <v/>
      </c>
      <c r="BB109" s="15" t="str">
        <f t="shared" si="96"/>
        <v/>
      </c>
      <c r="BC109" s="15" t="str">
        <f t="shared" si="96"/>
        <v/>
      </c>
      <c r="BD109" s="15" t="str">
        <f t="shared" si="96"/>
        <v/>
      </c>
      <c r="BE109" s="21" t="str">
        <f t="shared" si="76"/>
        <v/>
      </c>
      <c r="BF109" s="22" t="str">
        <f t="shared" si="77"/>
        <v/>
      </c>
      <c r="BG109" s="15" t="str">
        <f t="shared" si="97"/>
        <v/>
      </c>
      <c r="BH109" s="15" t="str">
        <f t="shared" si="78"/>
        <v/>
      </c>
      <c r="BI109" s="15" t="str">
        <f t="shared" si="79"/>
        <v/>
      </c>
      <c r="BJ109" s="22" t="str">
        <f t="shared" si="80"/>
        <v/>
      </c>
      <c r="BK109" s="15" t="e">
        <f>+IF(Datos!#REF!=Listas!$AB$2,Listas!$AC$2,Listas!$AC$3)</f>
        <v>#REF!</v>
      </c>
      <c r="BL109" s="15" t="str">
        <f t="shared" si="98"/>
        <v/>
      </c>
      <c r="BM109" s="15" t="str">
        <f t="shared" si="81"/>
        <v/>
      </c>
      <c r="BN109" s="15" t="str">
        <f t="shared" si="99"/>
        <v/>
      </c>
    </row>
    <row r="110" spans="2:66" x14ac:dyDescent="0.25">
      <c r="B110" s="16" t="str">
        <f xml:space="preserve"> IF(C109&lt;&gt;"", IF( (C109+1)&gt;EDADMAX, "",Calculos!B109+1 ),"")</f>
        <v/>
      </c>
      <c r="C110" s="16" t="str">
        <f t="shared" si="82"/>
        <v/>
      </c>
      <c r="D110" s="16" t="str">
        <f t="shared" si="83"/>
        <v/>
      </c>
      <c r="E110" s="18" t="str">
        <f t="shared" si="65"/>
        <v/>
      </c>
      <c r="F110" s="16" t="str">
        <f>IF($B110="","",IF($C$6=1,VLOOKUP(IF(D110&gt;MAX(Tablas!$A$4:$A$62),MAX(Tablas!$A$4:$A$62),D110),datosMasculino,$C$12+$C$6+VLOOKUP(E110,columnaTermino,2,FALSE),FALSE),VLOOKUP(IF(D110&gt;MAX(Tablas!$B$4:$B$62),MAX(Tablas!$B$4:$B$62),D110),datosFemenino,$C$12+$C$6+VLOOKUP(E110,columnaTermino,2,FALSE),FALSE)))</f>
        <v/>
      </c>
      <c r="G110" s="19" t="str">
        <f>IF($B110="","",IF(OR(E110=20,E110=30),IF($C$6=1,VLOOKUP(IF(D110&gt;MAX(Tablas!$A$4:$A$62),MAX(Tablas!$A$4:$A$62),D110),datosMasculino,$C$12+$C$6+$C$10+VLOOKUP(E110,columnaTermino,2,FALSE),FALSE),VLOOKUP(IF(D110&gt;MAX(Tablas!$B$4:$B$62),MAX(Tablas!$B$4:$B$62),D110),datosFemenino,$C$12+$C$6+$C$10+VLOOKUP(E110,columnaTermino,2,FALSE),FALSE)),F110))</f>
        <v/>
      </c>
      <c r="H110" s="16" t="str">
        <f t="shared" si="84"/>
        <v/>
      </c>
      <c r="I110" s="20" t="str">
        <f t="shared" si="85"/>
        <v/>
      </c>
      <c r="J110" s="26" t="str">
        <f t="shared" si="86"/>
        <v/>
      </c>
      <c r="K110" s="26" t="str">
        <f t="shared" si="87"/>
        <v/>
      </c>
      <c r="L110" s="26" t="str">
        <f t="shared" si="88"/>
        <v/>
      </c>
      <c r="M110" s="26" t="str">
        <f t="shared" si="66"/>
        <v/>
      </c>
      <c r="N110" s="26" t="str">
        <f t="shared" si="67"/>
        <v/>
      </c>
      <c r="O110" s="26" t="str">
        <f t="shared" si="68"/>
        <v/>
      </c>
      <c r="P110" s="26" t="e">
        <f>+IF(Datos!#REF!=Listas!$AB$2,Listas!$AC$2,Listas!$AC$3)</f>
        <v>#REF!</v>
      </c>
      <c r="Q110" s="26" t="str">
        <f t="shared" si="89"/>
        <v/>
      </c>
      <c r="R110" s="26" t="str">
        <f t="shared" si="69"/>
        <v/>
      </c>
      <c r="S110" s="26" t="str">
        <f t="shared" si="90"/>
        <v/>
      </c>
      <c r="T110" s="26" t="str">
        <f t="shared" si="70"/>
        <v/>
      </c>
      <c r="U110" s="26" t="str">
        <f t="shared" si="71"/>
        <v/>
      </c>
      <c r="V110" s="26" t="str">
        <f t="shared" si="91"/>
        <v/>
      </c>
      <c r="W110" s="26" t="str">
        <f t="shared" si="72"/>
        <v/>
      </c>
      <c r="X110" s="26" t="str">
        <f t="shared" si="73"/>
        <v/>
      </c>
      <c r="Y110" s="26" t="str">
        <f t="shared" si="74"/>
        <v/>
      </c>
      <c r="Z110" s="26" t="e">
        <f>+IF(Datos!#REF!=Listas!$AB$2,Listas!$AC$2,Listas!$AC$3)</f>
        <v>#REF!</v>
      </c>
      <c r="AA110" s="26" t="str">
        <f t="shared" si="92"/>
        <v/>
      </c>
      <c r="AB110" s="26" t="str">
        <f t="shared" si="75"/>
        <v/>
      </c>
      <c r="AC110" s="26" t="str">
        <f t="shared" si="93"/>
        <v/>
      </c>
      <c r="AD110" s="26" t="str">
        <f t="shared" si="62"/>
        <v/>
      </c>
      <c r="AE110" s="26" t="str">
        <f t="shared" si="62"/>
        <v/>
      </c>
      <c r="AF110" s="26" t="str">
        <f t="shared" si="62"/>
        <v/>
      </c>
      <c r="AG110" s="26" t="str">
        <f t="shared" si="59"/>
        <v/>
      </c>
      <c r="AH110" s="26" t="str">
        <f t="shared" si="59"/>
        <v/>
      </c>
      <c r="AI110" s="26" t="str">
        <f t="shared" si="59"/>
        <v/>
      </c>
      <c r="AJ110" s="26" t="str">
        <f t="shared" si="94"/>
        <v/>
      </c>
      <c r="AK110" s="26" t="str">
        <f t="shared" si="94"/>
        <v/>
      </c>
      <c r="AL110" s="26" t="str">
        <f t="shared" si="94"/>
        <v/>
      </c>
      <c r="AM110" s="26" t="str">
        <f t="shared" si="63"/>
        <v/>
      </c>
      <c r="AN110" s="26" t="str">
        <f t="shared" si="63"/>
        <v/>
      </c>
      <c r="AO110" s="26" t="str">
        <f t="shared" si="63"/>
        <v/>
      </c>
      <c r="AP110" s="26" t="str">
        <f t="shared" si="60"/>
        <v/>
      </c>
      <c r="AQ110" s="26" t="str">
        <f t="shared" si="60"/>
        <v/>
      </c>
      <c r="AR110" s="26" t="str">
        <f t="shared" si="60"/>
        <v/>
      </c>
      <c r="AS110" s="26" t="str">
        <f t="shared" si="95"/>
        <v/>
      </c>
      <c r="AT110" s="26" t="str">
        <f t="shared" si="95"/>
        <v/>
      </c>
      <c r="AU110" s="26" t="str">
        <f t="shared" si="95"/>
        <v/>
      </c>
      <c r="AV110" s="26" t="str">
        <f t="shared" si="64"/>
        <v/>
      </c>
      <c r="AW110" s="26" t="str">
        <f t="shared" si="64"/>
        <v/>
      </c>
      <c r="AX110" s="26" t="str">
        <f t="shared" si="64"/>
        <v/>
      </c>
      <c r="AY110" s="26" t="str">
        <f t="shared" si="61"/>
        <v/>
      </c>
      <c r="AZ110" s="26" t="str">
        <f t="shared" si="61"/>
        <v/>
      </c>
      <c r="BA110" s="15" t="str">
        <f t="shared" si="61"/>
        <v/>
      </c>
      <c r="BB110" s="15" t="str">
        <f t="shared" si="96"/>
        <v/>
      </c>
      <c r="BC110" s="15" t="str">
        <f t="shared" si="96"/>
        <v/>
      </c>
      <c r="BD110" s="15" t="str">
        <f t="shared" si="96"/>
        <v/>
      </c>
      <c r="BE110" s="21" t="str">
        <f t="shared" si="76"/>
        <v/>
      </c>
      <c r="BF110" s="22" t="str">
        <f t="shared" si="77"/>
        <v/>
      </c>
      <c r="BG110" s="15" t="str">
        <f t="shared" si="97"/>
        <v/>
      </c>
      <c r="BH110" s="15" t="str">
        <f t="shared" si="78"/>
        <v/>
      </c>
      <c r="BI110" s="15" t="str">
        <f t="shared" si="79"/>
        <v/>
      </c>
      <c r="BJ110" s="22" t="str">
        <f t="shared" si="80"/>
        <v/>
      </c>
      <c r="BK110" s="15" t="e">
        <f>+IF(Datos!#REF!=Listas!$AB$2,Listas!$AC$2,Listas!$AC$3)</f>
        <v>#REF!</v>
      </c>
      <c r="BL110" s="15" t="str">
        <f t="shared" si="98"/>
        <v/>
      </c>
      <c r="BM110" s="15" t="str">
        <f t="shared" si="81"/>
        <v/>
      </c>
      <c r="BN110" s="15" t="str">
        <f t="shared" si="99"/>
        <v/>
      </c>
    </row>
    <row r="111" spans="2:66" x14ac:dyDescent="0.25">
      <c r="B111" s="16" t="str">
        <f xml:space="preserve"> IF(C110&lt;&gt;"", IF( (C110+1)&gt;EDADMAX, "",Calculos!B110+1 ),"")</f>
        <v/>
      </c>
      <c r="C111" s="16" t="str">
        <f t="shared" si="82"/>
        <v/>
      </c>
      <c r="D111" s="16" t="str">
        <f t="shared" si="83"/>
        <v/>
      </c>
      <c r="E111" s="18" t="str">
        <f t="shared" si="65"/>
        <v/>
      </c>
      <c r="F111" s="16" t="str">
        <f>IF($B111="","",IF($C$6=1,VLOOKUP(IF(D111&gt;MAX(Tablas!$A$4:$A$62),MAX(Tablas!$A$4:$A$62),D111),datosMasculino,$C$12+$C$6+VLOOKUP(E111,columnaTermino,2,FALSE),FALSE),VLOOKUP(IF(D111&gt;MAX(Tablas!$B$4:$B$62),MAX(Tablas!$B$4:$B$62),D111),datosFemenino,$C$12+$C$6+VLOOKUP(E111,columnaTermino,2,FALSE),FALSE)))</f>
        <v/>
      </c>
      <c r="G111" s="19" t="str">
        <f>IF($B111="","",IF(OR(E111=20,E111=30),IF($C$6=1,VLOOKUP(IF(D111&gt;MAX(Tablas!$A$4:$A$62),MAX(Tablas!$A$4:$A$62),D111),datosMasculino,$C$12+$C$6+$C$10+VLOOKUP(E111,columnaTermino,2,FALSE),FALSE),VLOOKUP(IF(D111&gt;MAX(Tablas!$B$4:$B$62),MAX(Tablas!$B$4:$B$62),D111),datosFemenino,$C$12+$C$6+$C$10+VLOOKUP(E111,columnaTermino,2,FALSE),FALSE)),F111))</f>
        <v/>
      </c>
      <c r="H111" s="16" t="str">
        <f t="shared" si="84"/>
        <v/>
      </c>
      <c r="I111" s="20" t="str">
        <f t="shared" si="85"/>
        <v/>
      </c>
      <c r="J111" s="26" t="str">
        <f t="shared" si="86"/>
        <v/>
      </c>
      <c r="K111" s="26" t="str">
        <f t="shared" si="87"/>
        <v/>
      </c>
      <c r="L111" s="26" t="str">
        <f t="shared" si="88"/>
        <v/>
      </c>
      <c r="M111" s="26" t="str">
        <f t="shared" si="66"/>
        <v/>
      </c>
      <c r="N111" s="26" t="str">
        <f t="shared" si="67"/>
        <v/>
      </c>
      <c r="O111" s="26" t="str">
        <f t="shared" si="68"/>
        <v/>
      </c>
      <c r="P111" s="26" t="e">
        <f>+IF(Datos!#REF!=Listas!$AB$2,Listas!$AC$2,Listas!$AC$3)</f>
        <v>#REF!</v>
      </c>
      <c r="Q111" s="26" t="str">
        <f t="shared" si="89"/>
        <v/>
      </c>
      <c r="R111" s="26" t="str">
        <f t="shared" si="69"/>
        <v/>
      </c>
      <c r="S111" s="26" t="str">
        <f t="shared" si="90"/>
        <v/>
      </c>
      <c r="T111" s="26" t="str">
        <f t="shared" si="70"/>
        <v/>
      </c>
      <c r="U111" s="26" t="str">
        <f t="shared" si="71"/>
        <v/>
      </c>
      <c r="V111" s="26" t="str">
        <f t="shared" si="91"/>
        <v/>
      </c>
      <c r="W111" s="26" t="str">
        <f t="shared" si="72"/>
        <v/>
      </c>
      <c r="X111" s="26" t="str">
        <f t="shared" si="73"/>
        <v/>
      </c>
      <c r="Y111" s="26" t="str">
        <f t="shared" si="74"/>
        <v/>
      </c>
      <c r="Z111" s="26" t="e">
        <f>+IF(Datos!#REF!=Listas!$AB$2,Listas!$AC$2,Listas!$AC$3)</f>
        <v>#REF!</v>
      </c>
      <c r="AA111" s="26" t="str">
        <f t="shared" si="92"/>
        <v/>
      </c>
      <c r="AB111" s="26" t="str">
        <f t="shared" si="75"/>
        <v/>
      </c>
      <c r="AC111" s="26" t="str">
        <f t="shared" si="93"/>
        <v/>
      </c>
      <c r="AD111" s="26" t="str">
        <f t="shared" si="62"/>
        <v/>
      </c>
      <c r="AE111" s="26" t="str">
        <f t="shared" si="62"/>
        <v/>
      </c>
      <c r="AF111" s="26" t="str">
        <f t="shared" si="62"/>
        <v/>
      </c>
      <c r="AG111" s="26" t="str">
        <f t="shared" si="59"/>
        <v/>
      </c>
      <c r="AH111" s="26" t="str">
        <f t="shared" si="59"/>
        <v/>
      </c>
      <c r="AI111" s="26" t="str">
        <f t="shared" si="59"/>
        <v/>
      </c>
      <c r="AJ111" s="26" t="str">
        <f t="shared" si="94"/>
        <v/>
      </c>
      <c r="AK111" s="26" t="str">
        <f t="shared" si="94"/>
        <v/>
      </c>
      <c r="AL111" s="26" t="str">
        <f t="shared" si="94"/>
        <v/>
      </c>
      <c r="AM111" s="26" t="str">
        <f t="shared" si="63"/>
        <v/>
      </c>
      <c r="AN111" s="26" t="str">
        <f t="shared" si="63"/>
        <v/>
      </c>
      <c r="AO111" s="26" t="str">
        <f t="shared" si="63"/>
        <v/>
      </c>
      <c r="AP111" s="26" t="str">
        <f t="shared" si="60"/>
        <v/>
      </c>
      <c r="AQ111" s="26" t="str">
        <f t="shared" si="60"/>
        <v/>
      </c>
      <c r="AR111" s="26" t="str">
        <f t="shared" si="60"/>
        <v/>
      </c>
      <c r="AS111" s="26" t="str">
        <f t="shared" si="95"/>
        <v/>
      </c>
      <c r="AT111" s="26" t="str">
        <f t="shared" si="95"/>
        <v/>
      </c>
      <c r="AU111" s="26" t="str">
        <f t="shared" si="95"/>
        <v/>
      </c>
      <c r="AV111" s="26" t="str">
        <f t="shared" si="64"/>
        <v/>
      </c>
      <c r="AW111" s="26" t="str">
        <f t="shared" si="64"/>
        <v/>
      </c>
      <c r="AX111" s="26" t="str">
        <f t="shared" si="64"/>
        <v/>
      </c>
      <c r="AY111" s="26" t="str">
        <f t="shared" si="61"/>
        <v/>
      </c>
      <c r="AZ111" s="26" t="str">
        <f t="shared" si="61"/>
        <v/>
      </c>
      <c r="BA111" s="15" t="str">
        <f t="shared" si="61"/>
        <v/>
      </c>
      <c r="BB111" s="15" t="str">
        <f t="shared" si="96"/>
        <v/>
      </c>
      <c r="BC111" s="15" t="str">
        <f t="shared" si="96"/>
        <v/>
      </c>
      <c r="BD111" s="15" t="str">
        <f t="shared" si="96"/>
        <v/>
      </c>
      <c r="BE111" s="21" t="str">
        <f t="shared" si="76"/>
        <v/>
      </c>
      <c r="BF111" s="22" t="str">
        <f t="shared" si="77"/>
        <v/>
      </c>
      <c r="BG111" s="15" t="str">
        <f t="shared" si="97"/>
        <v/>
      </c>
      <c r="BH111" s="15" t="str">
        <f t="shared" si="78"/>
        <v/>
      </c>
      <c r="BI111" s="15" t="str">
        <f t="shared" si="79"/>
        <v/>
      </c>
      <c r="BJ111" s="22" t="str">
        <f t="shared" si="80"/>
        <v/>
      </c>
      <c r="BK111" s="15" t="e">
        <f>+IF(Datos!#REF!=Listas!$AB$2,Listas!$AC$2,Listas!$AC$3)</f>
        <v>#REF!</v>
      </c>
      <c r="BL111" s="15" t="str">
        <f t="shared" si="98"/>
        <v/>
      </c>
      <c r="BM111" s="15" t="str">
        <f t="shared" si="81"/>
        <v/>
      </c>
      <c r="BN111" s="15" t="str">
        <f t="shared" si="99"/>
        <v/>
      </c>
    </row>
    <row r="112" spans="2:66" x14ac:dyDescent="0.25">
      <c r="B112" s="16" t="str">
        <f xml:space="preserve"> IF(C111&lt;&gt;"", IF( (C111+1)&gt;EDADMAX, "",Calculos!B111+1 ),"")</f>
        <v/>
      </c>
      <c r="C112" s="16" t="str">
        <f t="shared" si="82"/>
        <v/>
      </c>
      <c r="D112" s="16" t="str">
        <f t="shared" si="83"/>
        <v/>
      </c>
      <c r="E112" s="18" t="str">
        <f t="shared" si="65"/>
        <v/>
      </c>
      <c r="F112" s="16" t="str">
        <f>IF($B112="","",IF($C$6=1,VLOOKUP(IF(D112&gt;MAX(Tablas!$A$4:$A$62),MAX(Tablas!$A$4:$A$62),D112),datosMasculino,$C$12+$C$6+VLOOKUP(E112,columnaTermino,2,FALSE),FALSE),VLOOKUP(IF(D112&gt;MAX(Tablas!$B$4:$B$62),MAX(Tablas!$B$4:$B$62),D112),datosFemenino,$C$12+$C$6+VLOOKUP(E112,columnaTermino,2,FALSE),FALSE)))</f>
        <v/>
      </c>
      <c r="G112" s="19" t="str">
        <f>IF($B112="","",IF(OR(E112=20,E112=30),IF($C$6=1,VLOOKUP(IF(D112&gt;MAX(Tablas!$A$4:$A$62),MAX(Tablas!$A$4:$A$62),D112),datosMasculino,$C$12+$C$6+$C$10+VLOOKUP(E112,columnaTermino,2,FALSE),FALSE),VLOOKUP(IF(D112&gt;MAX(Tablas!$B$4:$B$62),MAX(Tablas!$B$4:$B$62),D112),datosFemenino,$C$12+$C$6+$C$10+VLOOKUP(E112,columnaTermino,2,FALSE),FALSE)),F112))</f>
        <v/>
      </c>
      <c r="H112" s="16" t="str">
        <f t="shared" si="84"/>
        <v/>
      </c>
      <c r="I112" s="20" t="str">
        <f t="shared" si="85"/>
        <v/>
      </c>
      <c r="J112" s="26" t="str">
        <f t="shared" si="86"/>
        <v/>
      </c>
      <c r="K112" s="26" t="str">
        <f t="shared" si="87"/>
        <v/>
      </c>
      <c r="L112" s="26" t="str">
        <f t="shared" si="88"/>
        <v/>
      </c>
      <c r="M112" s="26" t="str">
        <f t="shared" si="66"/>
        <v/>
      </c>
      <c r="N112" s="26" t="str">
        <f t="shared" si="67"/>
        <v/>
      </c>
      <c r="O112" s="26" t="str">
        <f t="shared" si="68"/>
        <v/>
      </c>
      <c r="P112" s="26" t="e">
        <f>+IF(Datos!#REF!=Listas!$AB$2,Listas!$AC$2,Listas!$AC$3)</f>
        <v>#REF!</v>
      </c>
      <c r="Q112" s="26" t="str">
        <f t="shared" si="89"/>
        <v/>
      </c>
      <c r="R112" s="26" t="str">
        <f t="shared" si="69"/>
        <v/>
      </c>
      <c r="S112" s="26" t="str">
        <f t="shared" si="90"/>
        <v/>
      </c>
      <c r="T112" s="26" t="str">
        <f t="shared" si="70"/>
        <v/>
      </c>
      <c r="U112" s="26" t="str">
        <f t="shared" si="71"/>
        <v/>
      </c>
      <c r="V112" s="26" t="str">
        <f t="shared" si="91"/>
        <v/>
      </c>
      <c r="W112" s="26" t="str">
        <f t="shared" si="72"/>
        <v/>
      </c>
      <c r="X112" s="26" t="str">
        <f t="shared" si="73"/>
        <v/>
      </c>
      <c r="Y112" s="26" t="str">
        <f t="shared" si="74"/>
        <v/>
      </c>
      <c r="Z112" s="26" t="e">
        <f>+IF(Datos!#REF!=Listas!$AB$2,Listas!$AC$2,Listas!$AC$3)</f>
        <v>#REF!</v>
      </c>
      <c r="AA112" s="26" t="str">
        <f t="shared" si="92"/>
        <v/>
      </c>
      <c r="AB112" s="26" t="str">
        <f t="shared" si="75"/>
        <v/>
      </c>
      <c r="AC112" s="26" t="str">
        <f t="shared" si="93"/>
        <v/>
      </c>
      <c r="AD112" s="26" t="str">
        <f t="shared" si="62"/>
        <v/>
      </c>
      <c r="AE112" s="26" t="str">
        <f t="shared" si="62"/>
        <v/>
      </c>
      <c r="AF112" s="26" t="str">
        <f t="shared" si="62"/>
        <v/>
      </c>
      <c r="AG112" s="26" t="str">
        <f t="shared" si="59"/>
        <v/>
      </c>
      <c r="AH112" s="26" t="str">
        <f t="shared" si="59"/>
        <v/>
      </c>
      <c r="AI112" s="26" t="str">
        <f t="shared" si="59"/>
        <v/>
      </c>
      <c r="AJ112" s="26" t="str">
        <f t="shared" si="94"/>
        <v/>
      </c>
      <c r="AK112" s="26" t="str">
        <f t="shared" si="94"/>
        <v/>
      </c>
      <c r="AL112" s="26" t="str">
        <f t="shared" si="94"/>
        <v/>
      </c>
      <c r="AM112" s="26" t="str">
        <f t="shared" si="63"/>
        <v/>
      </c>
      <c r="AN112" s="26" t="str">
        <f t="shared" si="63"/>
        <v/>
      </c>
      <c r="AO112" s="26" t="str">
        <f t="shared" si="63"/>
        <v/>
      </c>
      <c r="AP112" s="26" t="str">
        <f t="shared" si="60"/>
        <v/>
      </c>
      <c r="AQ112" s="26" t="str">
        <f t="shared" si="60"/>
        <v/>
      </c>
      <c r="AR112" s="26" t="str">
        <f t="shared" si="60"/>
        <v/>
      </c>
      <c r="AS112" s="26" t="str">
        <f t="shared" si="95"/>
        <v/>
      </c>
      <c r="AT112" s="26" t="str">
        <f t="shared" si="95"/>
        <v/>
      </c>
      <c r="AU112" s="26" t="str">
        <f t="shared" si="95"/>
        <v/>
      </c>
      <c r="AV112" s="26" t="str">
        <f t="shared" si="64"/>
        <v/>
      </c>
      <c r="AW112" s="26" t="str">
        <f t="shared" si="64"/>
        <v/>
      </c>
      <c r="AX112" s="26" t="str">
        <f t="shared" si="64"/>
        <v/>
      </c>
      <c r="AY112" s="26" t="str">
        <f t="shared" si="61"/>
        <v/>
      </c>
      <c r="AZ112" s="26" t="str">
        <f t="shared" si="61"/>
        <v/>
      </c>
      <c r="BA112" s="15" t="str">
        <f t="shared" si="61"/>
        <v/>
      </c>
      <c r="BB112" s="15" t="str">
        <f t="shared" si="96"/>
        <v/>
      </c>
      <c r="BC112" s="15" t="str">
        <f t="shared" si="96"/>
        <v/>
      </c>
      <c r="BD112" s="15" t="str">
        <f t="shared" si="96"/>
        <v/>
      </c>
      <c r="BE112" s="21" t="str">
        <f t="shared" si="76"/>
        <v/>
      </c>
      <c r="BF112" s="22" t="str">
        <f t="shared" si="77"/>
        <v/>
      </c>
      <c r="BG112" s="15" t="str">
        <f t="shared" si="97"/>
        <v/>
      </c>
      <c r="BH112" s="15" t="str">
        <f t="shared" si="78"/>
        <v/>
      </c>
      <c r="BI112" s="15" t="str">
        <f t="shared" si="79"/>
        <v/>
      </c>
      <c r="BJ112" s="22" t="str">
        <f t="shared" si="80"/>
        <v/>
      </c>
      <c r="BK112" s="15" t="e">
        <f>+IF(Datos!#REF!=Listas!$AB$2,Listas!$AC$2,Listas!$AC$3)</f>
        <v>#REF!</v>
      </c>
      <c r="BL112" s="15" t="str">
        <f t="shared" si="98"/>
        <v/>
      </c>
      <c r="BM112" s="15" t="str">
        <f t="shared" si="81"/>
        <v/>
      </c>
      <c r="BN112" s="15" t="str">
        <f t="shared" si="99"/>
        <v/>
      </c>
    </row>
    <row r="113" spans="2:66" x14ac:dyDescent="0.25">
      <c r="B113" s="16" t="str">
        <f xml:space="preserve"> IF(C112&lt;&gt;"", IF( (C112+1)&gt;EDADMAX, "",Calculos!B112+1 ),"")</f>
        <v/>
      </c>
      <c r="C113" s="16" t="str">
        <f t="shared" si="82"/>
        <v/>
      </c>
      <c r="D113" s="16" t="str">
        <f t="shared" si="83"/>
        <v/>
      </c>
      <c r="E113" s="18" t="str">
        <f t="shared" si="65"/>
        <v/>
      </c>
      <c r="F113" s="16" t="str">
        <f>IF($B113="","",IF($C$6=1,VLOOKUP(IF(D113&gt;MAX(Tablas!$A$4:$A$62),MAX(Tablas!$A$4:$A$62),D113),datosMasculino,$C$12+$C$6+VLOOKUP(E113,columnaTermino,2,FALSE),FALSE),VLOOKUP(IF(D113&gt;MAX(Tablas!$B$4:$B$62),MAX(Tablas!$B$4:$B$62),D113),datosFemenino,$C$12+$C$6+VLOOKUP(E113,columnaTermino,2,FALSE),FALSE)))</f>
        <v/>
      </c>
      <c r="G113" s="19" t="str">
        <f>IF($B113="","",IF(OR(E113=20,E113=30),IF($C$6=1,VLOOKUP(IF(D113&gt;MAX(Tablas!$A$4:$A$62),MAX(Tablas!$A$4:$A$62),D113),datosMasculino,$C$12+$C$6+$C$10+VLOOKUP(E113,columnaTermino,2,FALSE),FALSE),VLOOKUP(IF(D113&gt;MAX(Tablas!$B$4:$B$62),MAX(Tablas!$B$4:$B$62),D113),datosFemenino,$C$12+$C$6+$C$10+VLOOKUP(E113,columnaTermino,2,FALSE),FALSE)),F113))</f>
        <v/>
      </c>
      <c r="H113" s="16" t="str">
        <f t="shared" si="84"/>
        <v/>
      </c>
      <c r="I113" s="20" t="str">
        <f t="shared" si="85"/>
        <v/>
      </c>
      <c r="J113" s="26" t="str">
        <f t="shared" si="86"/>
        <v/>
      </c>
      <c r="K113" s="26" t="str">
        <f t="shared" si="87"/>
        <v/>
      </c>
      <c r="L113" s="26" t="str">
        <f t="shared" si="88"/>
        <v/>
      </c>
      <c r="M113" s="26" t="str">
        <f t="shared" si="66"/>
        <v/>
      </c>
      <c r="N113" s="26" t="str">
        <f t="shared" si="67"/>
        <v/>
      </c>
      <c r="O113" s="26" t="str">
        <f t="shared" si="68"/>
        <v/>
      </c>
      <c r="P113" s="26" t="e">
        <f>+IF(Datos!#REF!=Listas!$AB$2,Listas!$AC$2,Listas!$AC$3)</f>
        <v>#REF!</v>
      </c>
      <c r="Q113" s="26" t="str">
        <f t="shared" si="89"/>
        <v/>
      </c>
      <c r="R113" s="26" t="str">
        <f t="shared" si="69"/>
        <v/>
      </c>
      <c r="S113" s="26" t="str">
        <f t="shared" si="90"/>
        <v/>
      </c>
      <c r="T113" s="26" t="str">
        <f t="shared" si="70"/>
        <v/>
      </c>
      <c r="U113" s="26" t="str">
        <f t="shared" si="71"/>
        <v/>
      </c>
      <c r="V113" s="26" t="str">
        <f t="shared" si="91"/>
        <v/>
      </c>
      <c r="W113" s="26" t="str">
        <f t="shared" si="72"/>
        <v/>
      </c>
      <c r="X113" s="26" t="str">
        <f t="shared" si="73"/>
        <v/>
      </c>
      <c r="Y113" s="26" t="str">
        <f t="shared" si="74"/>
        <v/>
      </c>
      <c r="Z113" s="26" t="e">
        <f>+IF(Datos!#REF!=Listas!$AB$2,Listas!$AC$2,Listas!$AC$3)</f>
        <v>#REF!</v>
      </c>
      <c r="AA113" s="26" t="str">
        <f t="shared" si="92"/>
        <v/>
      </c>
      <c r="AB113" s="26" t="str">
        <f t="shared" si="75"/>
        <v/>
      </c>
      <c r="AC113" s="26" t="str">
        <f t="shared" si="93"/>
        <v/>
      </c>
      <c r="AD113" s="26" t="str">
        <f t="shared" si="62"/>
        <v/>
      </c>
      <c r="AE113" s="26" t="str">
        <f t="shared" si="62"/>
        <v/>
      </c>
      <c r="AF113" s="26" t="str">
        <f t="shared" si="62"/>
        <v/>
      </c>
      <c r="AG113" s="26" t="str">
        <f t="shared" si="59"/>
        <v/>
      </c>
      <c r="AH113" s="26" t="str">
        <f t="shared" si="59"/>
        <v/>
      </c>
      <c r="AI113" s="26" t="str">
        <f t="shared" si="59"/>
        <v/>
      </c>
      <c r="AJ113" s="26" t="str">
        <f t="shared" si="94"/>
        <v/>
      </c>
      <c r="AK113" s="26" t="str">
        <f t="shared" si="94"/>
        <v/>
      </c>
      <c r="AL113" s="26" t="str">
        <f t="shared" si="94"/>
        <v/>
      </c>
      <c r="AM113" s="26" t="str">
        <f t="shared" si="63"/>
        <v/>
      </c>
      <c r="AN113" s="26" t="str">
        <f t="shared" si="63"/>
        <v/>
      </c>
      <c r="AO113" s="26" t="str">
        <f t="shared" si="63"/>
        <v/>
      </c>
      <c r="AP113" s="26" t="str">
        <f t="shared" si="60"/>
        <v/>
      </c>
      <c r="AQ113" s="26" t="str">
        <f t="shared" si="60"/>
        <v/>
      </c>
      <c r="AR113" s="26" t="str">
        <f t="shared" si="60"/>
        <v/>
      </c>
      <c r="AS113" s="26" t="str">
        <f t="shared" si="95"/>
        <v/>
      </c>
      <c r="AT113" s="26" t="str">
        <f t="shared" si="95"/>
        <v/>
      </c>
      <c r="AU113" s="26" t="str">
        <f t="shared" si="95"/>
        <v/>
      </c>
      <c r="AV113" s="26" t="str">
        <f t="shared" si="64"/>
        <v/>
      </c>
      <c r="AW113" s="26" t="str">
        <f t="shared" si="64"/>
        <v/>
      </c>
      <c r="AX113" s="26" t="str">
        <f t="shared" si="64"/>
        <v/>
      </c>
      <c r="AY113" s="26" t="str">
        <f t="shared" si="61"/>
        <v/>
      </c>
      <c r="AZ113" s="26" t="str">
        <f t="shared" si="61"/>
        <v/>
      </c>
      <c r="BA113" s="15" t="str">
        <f t="shared" si="61"/>
        <v/>
      </c>
      <c r="BB113" s="15" t="str">
        <f t="shared" si="96"/>
        <v/>
      </c>
      <c r="BC113" s="15" t="str">
        <f t="shared" si="96"/>
        <v/>
      </c>
      <c r="BD113" s="15" t="str">
        <f t="shared" si="96"/>
        <v/>
      </c>
      <c r="BE113" s="21" t="str">
        <f t="shared" si="76"/>
        <v/>
      </c>
      <c r="BF113" s="22" t="str">
        <f t="shared" si="77"/>
        <v/>
      </c>
      <c r="BG113" s="15" t="str">
        <f t="shared" si="97"/>
        <v/>
      </c>
      <c r="BH113" s="15" t="str">
        <f t="shared" si="78"/>
        <v/>
      </c>
      <c r="BI113" s="15" t="str">
        <f t="shared" si="79"/>
        <v/>
      </c>
      <c r="BJ113" s="22" t="str">
        <f t="shared" si="80"/>
        <v/>
      </c>
      <c r="BK113" s="15" t="e">
        <f>+IF(Datos!#REF!=Listas!$AB$2,Listas!$AC$2,Listas!$AC$3)</f>
        <v>#REF!</v>
      </c>
      <c r="BL113" s="15" t="str">
        <f t="shared" si="98"/>
        <v/>
      </c>
      <c r="BM113" s="15" t="str">
        <f t="shared" si="81"/>
        <v/>
      </c>
      <c r="BN113" s="15" t="str">
        <f t="shared" si="99"/>
        <v/>
      </c>
    </row>
    <row r="114" spans="2:66" x14ac:dyDescent="0.25">
      <c r="B114" s="16" t="str">
        <f xml:space="preserve"> IF(C113&lt;&gt;"", IF( (C113+1)&gt;EDADMAX, "",Calculos!B113+1 ),"")</f>
        <v/>
      </c>
      <c r="C114" s="16" t="str">
        <f t="shared" si="82"/>
        <v/>
      </c>
      <c r="D114" s="16" t="str">
        <f t="shared" si="83"/>
        <v/>
      </c>
      <c r="E114" s="18" t="str">
        <f>IF($B114="","",  VLOOKUP(IF(EDADMAX-D114&gt;=B$4,B$4,EDADMAX-D114),columnaCorrecion,2,FALSE) )</f>
        <v/>
      </c>
      <c r="F114" s="16" t="str">
        <f>IF($B114="","",IF($C$6=1,VLOOKUP(IF(D114&gt;MAX(Tablas!$A$4:$A$62),MAX(Tablas!$A$4:$A$62),D114),datosMasculino,$C$12+$C$6+VLOOKUP(E114,columnaTermino,2,FALSE),FALSE),VLOOKUP(IF(D114&gt;MAX(Tablas!$B$4:$B$62),MAX(Tablas!$B$4:$B$62),D114),datosFemenino,$C$12+$C$6+VLOOKUP(E114,columnaTermino,2,FALSE),FALSE)))</f>
        <v/>
      </c>
      <c r="G114" s="19" t="str">
        <f>IF($B114="","",IF(OR(E114=20,E114=30),IF($C$6=1,VLOOKUP(IF(D114&gt;MAX(Tablas!$A$4:$A$62),MAX(Tablas!$A$4:$A$62),D114),datosMasculino,$C$12+$C$6+$C$10+VLOOKUP(E114,columnaTermino,2,FALSE),FALSE),VLOOKUP(IF(D114&gt;MAX(Tablas!$B$4:$B$62),MAX(Tablas!$B$4:$B$62),D114),datosFemenino,$C$12+$C$6+$C$10+VLOOKUP(E114,columnaTermino,2,FALSE),FALSE)),F114))</f>
        <v/>
      </c>
      <c r="H114" s="16" t="str">
        <f t="shared" si="84"/>
        <v/>
      </c>
      <c r="I114" s="20" t="str">
        <f t="shared" si="85"/>
        <v/>
      </c>
      <c r="J114" s="26" t="str">
        <f t="shared" si="86"/>
        <v/>
      </c>
      <c r="K114" s="26" t="str">
        <f t="shared" si="87"/>
        <v/>
      </c>
      <c r="L114" s="26" t="str">
        <f t="shared" si="88"/>
        <v/>
      </c>
      <c r="M114" s="26" t="str">
        <f>IF($B114="","",L114*SUPBAN)</f>
        <v/>
      </c>
      <c r="N114" s="26" t="str">
        <f t="shared" si="67"/>
        <v/>
      </c>
      <c r="O114" s="26" t="str">
        <f t="shared" si="68"/>
        <v/>
      </c>
      <c r="P114" s="26" t="e">
        <f>+IF(Datos!#REF!=Listas!$AB$2,Listas!$AC$2,Listas!$AC$3)</f>
        <v>#REF!</v>
      </c>
      <c r="Q114" s="26" t="str">
        <f t="shared" si="89"/>
        <v/>
      </c>
      <c r="R114" s="26" t="str">
        <f>IF($B114="","",Q114*IVA)</f>
        <v/>
      </c>
      <c r="S114" s="26" t="str">
        <f t="shared" si="90"/>
        <v/>
      </c>
      <c r="T114" s="26" t="str">
        <f t="shared" si="70"/>
        <v/>
      </c>
      <c r="U114" s="26" t="str">
        <f t="shared" si="71"/>
        <v/>
      </c>
      <c r="V114" s="26" t="str">
        <f t="shared" si="91"/>
        <v/>
      </c>
      <c r="W114" s="26" t="str">
        <f>IF($B114="","",V114*SUPBAN)</f>
        <v/>
      </c>
      <c r="X114" s="26" t="str">
        <f t="shared" si="73"/>
        <v/>
      </c>
      <c r="Y114" s="26" t="str">
        <f t="shared" si="74"/>
        <v/>
      </c>
      <c r="Z114" s="26" t="e">
        <f>+IF(Datos!#REF!=Listas!$AB$2,Listas!$AC$2,Listas!$AC$3)</f>
        <v>#REF!</v>
      </c>
      <c r="AA114" s="26" t="str">
        <f t="shared" si="92"/>
        <v/>
      </c>
      <c r="AB114" s="26" t="str">
        <f>IF($B114="","",AA114*IVA)</f>
        <v/>
      </c>
      <c r="AC114" s="26" t="str">
        <f t="shared" si="93"/>
        <v/>
      </c>
      <c r="AD114" s="26" t="str">
        <f t="shared" si="62"/>
        <v/>
      </c>
      <c r="AE114" s="26" t="str">
        <f t="shared" si="62"/>
        <v/>
      </c>
      <c r="AF114" s="26" t="str">
        <f t="shared" si="62"/>
        <v/>
      </c>
      <c r="AG114" s="26" t="str">
        <f t="shared" si="59"/>
        <v/>
      </c>
      <c r="AH114" s="26" t="str">
        <f t="shared" si="59"/>
        <v/>
      </c>
      <c r="AI114" s="26" t="str">
        <f t="shared" si="59"/>
        <v/>
      </c>
      <c r="AJ114" s="26" t="str">
        <f t="shared" si="94"/>
        <v/>
      </c>
      <c r="AK114" s="26" t="str">
        <f t="shared" si="94"/>
        <v/>
      </c>
      <c r="AL114" s="26" t="str">
        <f t="shared" si="94"/>
        <v/>
      </c>
      <c r="AM114" s="26" t="str">
        <f t="shared" si="63"/>
        <v/>
      </c>
      <c r="AN114" s="26" t="str">
        <f t="shared" si="63"/>
        <v/>
      </c>
      <c r="AO114" s="26" t="str">
        <f t="shared" si="63"/>
        <v/>
      </c>
      <c r="AP114" s="26" t="str">
        <f t="shared" si="60"/>
        <v/>
      </c>
      <c r="AQ114" s="26" t="str">
        <f t="shared" si="60"/>
        <v/>
      </c>
      <c r="AR114" s="26" t="str">
        <f t="shared" si="60"/>
        <v/>
      </c>
      <c r="AS114" s="26" t="str">
        <f t="shared" si="95"/>
        <v/>
      </c>
      <c r="AT114" s="26" t="str">
        <f t="shared" si="95"/>
        <v/>
      </c>
      <c r="AU114" s="26" t="str">
        <f t="shared" si="95"/>
        <v/>
      </c>
      <c r="AV114" s="26" t="str">
        <f t="shared" si="64"/>
        <v/>
      </c>
      <c r="AW114" s="26" t="str">
        <f t="shared" si="64"/>
        <v/>
      </c>
      <c r="AX114" s="26" t="str">
        <f t="shared" si="64"/>
        <v/>
      </c>
      <c r="AY114" s="26" t="str">
        <f t="shared" si="61"/>
        <v/>
      </c>
      <c r="AZ114" s="26" t="str">
        <f t="shared" si="61"/>
        <v/>
      </c>
      <c r="BA114" s="15" t="str">
        <f t="shared" si="61"/>
        <v/>
      </c>
      <c r="BB114" s="15" t="str">
        <f t="shared" si="96"/>
        <v/>
      </c>
      <c r="BC114" s="15" t="str">
        <f t="shared" si="96"/>
        <v/>
      </c>
      <c r="BD114" s="15" t="str">
        <f t="shared" si="96"/>
        <v/>
      </c>
      <c r="BE114" s="21" t="str">
        <f t="shared" si="76"/>
        <v/>
      </c>
      <c r="BF114" s="22" t="str">
        <f t="shared" si="77"/>
        <v/>
      </c>
      <c r="BG114" s="15" t="str">
        <f t="shared" si="97"/>
        <v/>
      </c>
      <c r="BH114" s="15" t="str">
        <f>IF($B114="","",BG114*SUPBAN)</f>
        <v/>
      </c>
      <c r="BI114" s="15" t="str">
        <f t="shared" si="79"/>
        <v/>
      </c>
      <c r="BJ114" s="22" t="str">
        <f t="shared" si="80"/>
        <v/>
      </c>
      <c r="BK114" s="15" t="e">
        <f>+IF(Datos!#REF!=Listas!$AB$2,Listas!$AC$2,Listas!$AC$3)</f>
        <v>#REF!</v>
      </c>
      <c r="BL114" s="15" t="str">
        <f t="shared" si="98"/>
        <v/>
      </c>
      <c r="BM114" s="15" t="str">
        <f>IF($B114="","",BL114*IVA)</f>
        <v/>
      </c>
      <c r="BN114" s="15" t="str">
        <f t="shared" si="99"/>
        <v/>
      </c>
    </row>
    <row r="115" spans="2:66" x14ac:dyDescent="0.25">
      <c r="B115" s="16" t="str">
        <f xml:space="preserve"> IF(C114&lt;&gt;"", IF( (C114+1)&gt;EDADMAX, "",Calculos!B114+1 ),"")</f>
        <v/>
      </c>
      <c r="C115" s="16" t="str">
        <f t="shared" si="82"/>
        <v/>
      </c>
      <c r="D115" s="16" t="str">
        <f t="shared" si="83"/>
        <v/>
      </c>
      <c r="E115" s="18" t="str">
        <f>IF($B115="","",  VLOOKUP(IF(EDADMAX-D115&gt;=B$4,B$4,EDADMAX-D115),columnaCorrecion,2,FALSE) )</f>
        <v/>
      </c>
      <c r="F115" s="16" t="str">
        <f>IF($B115="","",IF($C$6=1,VLOOKUP(IF(D115&gt;MAX(Tablas!$A$4:$A$62),MAX(Tablas!$A$4:$A$62),D115),datosMasculino,$C$12+$C$6+VLOOKUP(E115,columnaTermino,2,FALSE),FALSE),VLOOKUP(IF(D115&gt;MAX(Tablas!$B$4:$B$62),MAX(Tablas!$B$4:$B$62),D115),datosFemenino,$C$12+$C$6+VLOOKUP(E115,columnaTermino,2,FALSE),FALSE)))</f>
        <v/>
      </c>
      <c r="G115" s="19" t="str">
        <f>IF($B115="","",IF(OR(E115=20,E115=30),IF($C$6=1,VLOOKUP(IF(D115&gt;MAX(Tablas!$A$4:$A$62),MAX(Tablas!$A$4:$A$62),D115),datosMasculino,$C$12+$C$6+$C$10+VLOOKUP(E115,columnaTermino,2,FALSE),FALSE),VLOOKUP(IF(D115&gt;MAX(Tablas!$B$4:$B$62),MAX(Tablas!$B$4:$B$62),D115),datosFemenino,$C$12+$C$6+$C$10+VLOOKUP(E115,columnaTermino,2,FALSE),FALSE)),F115))</f>
        <v/>
      </c>
      <c r="H115" s="16" t="str">
        <f t="shared" si="84"/>
        <v/>
      </c>
      <c r="I115" s="20" t="str">
        <f t="shared" si="85"/>
        <v/>
      </c>
      <c r="J115" s="26" t="str">
        <f t="shared" si="86"/>
        <v/>
      </c>
      <c r="K115" s="26" t="str">
        <f t="shared" si="87"/>
        <v/>
      </c>
      <c r="L115" s="26" t="str">
        <f t="shared" si="88"/>
        <v/>
      </c>
      <c r="M115" s="26" t="str">
        <f>IF($B115="","",L115*SUPBAN)</f>
        <v/>
      </c>
      <c r="N115" s="26" t="str">
        <f t="shared" si="67"/>
        <v/>
      </c>
      <c r="O115" s="26" t="str">
        <f t="shared" si="68"/>
        <v/>
      </c>
      <c r="P115" s="26" t="e">
        <f>+IF(Datos!#REF!=Listas!$AB$2,Listas!$AC$2,Listas!$AC$3)</f>
        <v>#REF!</v>
      </c>
      <c r="Q115" s="26" t="str">
        <f t="shared" si="89"/>
        <v/>
      </c>
      <c r="R115" s="26" t="str">
        <f>IF($B115="","",Q115*IVA)</f>
        <v/>
      </c>
      <c r="S115" s="26" t="str">
        <f t="shared" si="90"/>
        <v/>
      </c>
      <c r="T115" s="26" t="str">
        <f t="shared" si="70"/>
        <v/>
      </c>
      <c r="U115" s="26" t="str">
        <f t="shared" si="71"/>
        <v/>
      </c>
      <c r="V115" s="26" t="str">
        <f t="shared" si="91"/>
        <v/>
      </c>
      <c r="W115" s="26" t="str">
        <f>IF($B115="","",V115*SUPBAN)</f>
        <v/>
      </c>
      <c r="X115" s="26" t="str">
        <f t="shared" si="73"/>
        <v/>
      </c>
      <c r="Y115" s="26" t="str">
        <f t="shared" si="74"/>
        <v/>
      </c>
      <c r="Z115" s="26" t="e">
        <f>+IF(Datos!#REF!=Listas!$AB$2,Listas!$AC$2,Listas!$AC$3)</f>
        <v>#REF!</v>
      </c>
      <c r="AA115" s="26" t="str">
        <f t="shared" si="92"/>
        <v/>
      </c>
      <c r="AB115" s="26" t="str">
        <f>IF($B115="","",AA115*IVA)</f>
        <v/>
      </c>
      <c r="AC115" s="26" t="str">
        <f t="shared" si="93"/>
        <v/>
      </c>
      <c r="AD115" s="26" t="str">
        <f t="shared" si="62"/>
        <v/>
      </c>
      <c r="AE115" s="26" t="str">
        <f t="shared" si="62"/>
        <v/>
      </c>
      <c r="AF115" s="26" t="str">
        <f t="shared" si="62"/>
        <v/>
      </c>
      <c r="AG115" s="26" t="str">
        <f t="shared" si="59"/>
        <v/>
      </c>
      <c r="AH115" s="26" t="str">
        <f t="shared" si="59"/>
        <v/>
      </c>
      <c r="AI115" s="26" t="str">
        <f t="shared" si="59"/>
        <v/>
      </c>
      <c r="AJ115" s="26" t="str">
        <f t="shared" si="94"/>
        <v/>
      </c>
      <c r="AK115" s="26" t="str">
        <f t="shared" si="94"/>
        <v/>
      </c>
      <c r="AL115" s="26" t="str">
        <f t="shared" si="94"/>
        <v/>
      </c>
      <c r="AM115" s="26" t="str">
        <f t="shared" si="63"/>
        <v/>
      </c>
      <c r="AN115" s="26" t="str">
        <f t="shared" si="63"/>
        <v/>
      </c>
      <c r="AO115" s="26" t="str">
        <f t="shared" si="63"/>
        <v/>
      </c>
      <c r="AP115" s="26" t="str">
        <f t="shared" si="60"/>
        <v/>
      </c>
      <c r="AQ115" s="26" t="str">
        <f t="shared" si="60"/>
        <v/>
      </c>
      <c r="AR115" s="26" t="str">
        <f t="shared" si="60"/>
        <v/>
      </c>
      <c r="AS115" s="26" t="str">
        <f t="shared" si="95"/>
        <v/>
      </c>
      <c r="AT115" s="26" t="str">
        <f t="shared" si="95"/>
        <v/>
      </c>
      <c r="AU115" s="26" t="str">
        <f t="shared" si="95"/>
        <v/>
      </c>
      <c r="AV115" s="26" t="str">
        <f t="shared" si="64"/>
        <v/>
      </c>
      <c r="AW115" s="26" t="str">
        <f t="shared" si="64"/>
        <v/>
      </c>
      <c r="AX115" s="26" t="str">
        <f t="shared" si="64"/>
        <v/>
      </c>
      <c r="AY115" s="26" t="str">
        <f t="shared" si="61"/>
        <v/>
      </c>
      <c r="AZ115" s="26" t="str">
        <f t="shared" si="61"/>
        <v/>
      </c>
      <c r="BA115" s="15" t="str">
        <f t="shared" si="61"/>
        <v/>
      </c>
      <c r="BB115" s="15" t="str">
        <f t="shared" si="96"/>
        <v/>
      </c>
      <c r="BC115" s="15" t="str">
        <f t="shared" si="96"/>
        <v/>
      </c>
      <c r="BD115" s="15" t="str">
        <f t="shared" si="96"/>
        <v/>
      </c>
      <c r="BE115" s="21" t="str">
        <f t="shared" si="76"/>
        <v/>
      </c>
      <c r="BF115" s="22" t="str">
        <f t="shared" si="77"/>
        <v/>
      </c>
      <c r="BG115" s="15" t="str">
        <f t="shared" si="97"/>
        <v/>
      </c>
      <c r="BH115" s="15" t="str">
        <f>IF($B115="","",BG115*SUPBAN)</f>
        <v/>
      </c>
      <c r="BI115" s="15" t="str">
        <f t="shared" si="79"/>
        <v/>
      </c>
      <c r="BJ115" s="22" t="str">
        <f t="shared" si="80"/>
        <v/>
      </c>
      <c r="BK115" s="15" t="e">
        <f>+IF(Datos!#REF!=Listas!$AB$2,Listas!$AC$2,Listas!$AC$3)</f>
        <v>#REF!</v>
      </c>
      <c r="BL115" s="15" t="str">
        <f t="shared" si="98"/>
        <v/>
      </c>
      <c r="BM115" s="15" t="str">
        <f>IF($B115="","",BL115*IVA)</f>
        <v/>
      </c>
      <c r="BN115" s="15" t="str">
        <f t="shared" si="99"/>
        <v/>
      </c>
    </row>
  </sheetData>
  <sheetProtection selectLockedCells="1" selectUnlockedCells="1"/>
  <mergeCells count="10">
    <mergeCell ref="J1:K1"/>
    <mergeCell ref="J2:K2"/>
    <mergeCell ref="J3:K3"/>
    <mergeCell ref="J4:K4"/>
    <mergeCell ref="BE16:BN16"/>
    <mergeCell ref="J16:S16"/>
    <mergeCell ref="T16:AC16"/>
    <mergeCell ref="AD16:AL16"/>
    <mergeCell ref="AM16:AU16"/>
    <mergeCell ref="AV16:BD1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5889BBE752F469932D7E45041DECD" ma:contentTypeVersion="14" ma:contentTypeDescription="Crear nuevo documento." ma:contentTypeScope="" ma:versionID="8c6454da158e79157dd464a3b37782a1">
  <xsd:schema xmlns:xsd="http://www.w3.org/2001/XMLSchema" xmlns:xs="http://www.w3.org/2001/XMLSchema" xmlns:p="http://schemas.microsoft.com/office/2006/metadata/properties" xmlns:ns2="9cef6423-ee43-4ed8-9de5-cecd6cb8f50a" xmlns:ns3="c1ff7908-63b4-45c0-b10b-939dd00d04ab" targetNamespace="http://schemas.microsoft.com/office/2006/metadata/properties" ma:root="true" ma:fieldsID="9e0569cc50b4baf631d622f139e18f9e" ns2:_="" ns3:_="">
    <xsd:import namespace="9cef6423-ee43-4ed8-9de5-cecd6cb8f50a"/>
    <xsd:import namespace="c1ff7908-63b4-45c0-b10b-939dd00d0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f6423-ee43-4ed8-9de5-cecd6cb8f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4a75e0ce-b36a-4d1b-919a-034799c811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f7908-63b4-45c0-b10b-939dd00d04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e8f843f-3764-46e8-bd9d-ef7581dd6cd0}" ma:internalName="TaxCatchAll" ma:showField="CatchAllData" ma:web="c1ff7908-63b4-45c0-b10b-939dd00d0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ef6423-ee43-4ed8-9de5-cecd6cb8f50a">
      <Terms xmlns="http://schemas.microsoft.com/office/infopath/2007/PartnerControls"/>
    </lcf76f155ced4ddcb4097134ff3c332f>
    <TaxCatchAll xmlns="c1ff7908-63b4-45c0-b10b-939dd00d04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3AE99E-9B9B-4F61-A19F-6985E1ABC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ef6423-ee43-4ed8-9de5-cecd6cb8f50a"/>
    <ds:schemaRef ds:uri="c1ff7908-63b4-45c0-b10b-939dd00d0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4B7C79-7436-4906-AF83-EB19FD93A506}">
  <ds:schemaRefs>
    <ds:schemaRef ds:uri="http://schemas.microsoft.com/office/2006/metadata/properties"/>
    <ds:schemaRef ds:uri="http://schemas.microsoft.com/office/infopath/2007/PartnerControls"/>
    <ds:schemaRef ds:uri="9cef6423-ee43-4ed8-9de5-cecd6cb8f50a"/>
    <ds:schemaRef ds:uri="c1ff7908-63b4-45c0-b10b-939dd00d04ab"/>
  </ds:schemaRefs>
</ds:datastoreItem>
</file>

<file path=customXml/itemProps3.xml><?xml version="1.0" encoding="utf-8"?>
<ds:datastoreItem xmlns:ds="http://schemas.openxmlformats.org/officeDocument/2006/customXml" ds:itemID="{DEDF21EA-09CE-4646-B895-D1EAEF5F08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35</vt:i4>
      </vt:variant>
    </vt:vector>
  </HeadingPairs>
  <TitlesOfParts>
    <vt:vector size="42" baseType="lpstr">
      <vt:lpstr>Datos</vt:lpstr>
      <vt:lpstr>Term95</vt:lpstr>
      <vt:lpstr>Listas</vt:lpstr>
      <vt:lpstr>Tablas</vt:lpstr>
      <vt:lpstr>TablasLB</vt:lpstr>
      <vt:lpstr>CalculosLB</vt:lpstr>
      <vt:lpstr>Calculos</vt:lpstr>
      <vt:lpstr>Datos!Área_de_impresión</vt:lpstr>
      <vt:lpstr>Term95!Área_de_impresión</vt:lpstr>
      <vt:lpstr>columnaCorrecion</vt:lpstr>
      <vt:lpstr>columnaFumador</vt:lpstr>
      <vt:lpstr>columnaGenero</vt:lpstr>
      <vt:lpstr>columnaLogica</vt:lpstr>
      <vt:lpstr>columnaTermino</vt:lpstr>
      <vt:lpstr>datosFemenino</vt:lpstr>
      <vt:lpstr>datosFemeninoLB</vt:lpstr>
      <vt:lpstr>datosMasculino</vt:lpstr>
      <vt:lpstr>datosMasculinoLB</vt:lpstr>
      <vt:lpstr>EDADMAX</vt:lpstr>
      <vt:lpstr>ENCDIF</vt:lpstr>
      <vt:lpstr>ENCDIFESP</vt:lpstr>
      <vt:lpstr>factorSubnormal</vt:lpstr>
      <vt:lpstr>FORMADEPAGO</vt:lpstr>
      <vt:lpstr>formaPago</vt:lpstr>
      <vt:lpstr>fumador</vt:lpstr>
      <vt:lpstr>GADM</vt:lpstr>
      <vt:lpstr>IVA</vt:lpstr>
      <vt:lpstr>LIMMIN</vt:lpstr>
      <vt:lpstr>logico</vt:lpstr>
      <vt:lpstr>MAXEEDAD</vt:lpstr>
      <vt:lpstr>MINEEDAD</vt:lpstr>
      <vt:lpstr>OTRCC</vt:lpstr>
      <vt:lpstr>OTRCD</vt:lpstr>
      <vt:lpstr>OTRDIFESP</vt:lpstr>
      <vt:lpstr>SEGCAM</vt:lpstr>
      <vt:lpstr>sexo</vt:lpstr>
      <vt:lpstr>SUMMIN</vt:lpstr>
      <vt:lpstr>SUPBAN</vt:lpstr>
      <vt:lpstr>tablaSubnormal</vt:lpstr>
      <vt:lpstr>TARJETA</vt:lpstr>
      <vt:lpstr>TARMIN</vt:lpstr>
      <vt:lpstr>termino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</dc:creator>
  <cp:lastModifiedBy>Juan Francisco Granja Villacis</cp:lastModifiedBy>
  <cp:lastPrinted>2025-05-05T14:45:13Z</cp:lastPrinted>
  <dcterms:created xsi:type="dcterms:W3CDTF">2017-03-22T15:33:02Z</dcterms:created>
  <dcterms:modified xsi:type="dcterms:W3CDTF">2026-03-10T14:18:39Z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0x0101002C45889BBE752F469932D7E45041DECD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